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filterPrivacy="1" defaultThemeVersion="124226"/>
  <xr:revisionPtr revIDLastSave="0" documentId="13_ncr:1_{A348B9E9-42F7-4FA0-B888-8CBE58746CF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отчёт" sheetId="12" r:id="rId1"/>
  </sheets>
  <calcPr calcId="191029"/>
</workbook>
</file>

<file path=xl/calcChain.xml><?xml version="1.0" encoding="utf-8"?>
<calcChain xmlns="http://schemas.openxmlformats.org/spreadsheetml/2006/main">
  <c r="F147" i="12" l="1"/>
  <c r="E67" i="12" l="1"/>
  <c r="F67" i="12"/>
  <c r="G67" i="12"/>
  <c r="D67" i="12"/>
  <c r="E68" i="12"/>
  <c r="F68" i="12"/>
  <c r="G68" i="12"/>
  <c r="D68" i="12"/>
  <c r="E101" i="12" l="1"/>
  <c r="F101" i="12"/>
  <c r="G101" i="12"/>
  <c r="E102" i="12"/>
  <c r="F102" i="12"/>
  <c r="G102" i="12"/>
  <c r="E103" i="12"/>
  <c r="F103" i="12"/>
  <c r="G103" i="12"/>
  <c r="D101" i="12"/>
  <c r="D102" i="12"/>
  <c r="F100" i="12" l="1"/>
  <c r="E100" i="12"/>
  <c r="G100" i="12"/>
  <c r="F180" i="12"/>
  <c r="G174" i="12"/>
  <c r="E153" i="12"/>
  <c r="F153" i="12"/>
  <c r="G153" i="12"/>
  <c r="E154" i="12"/>
  <c r="F154" i="12"/>
  <c r="G154" i="12"/>
  <c r="D153" i="12"/>
  <c r="D152" i="12" s="1"/>
  <c r="D154" i="12"/>
  <c r="G147" i="12"/>
  <c r="E147" i="12"/>
  <c r="E148" i="12"/>
  <c r="F148" i="12"/>
  <c r="G148" i="12"/>
  <c r="D147" i="12"/>
  <c r="D148" i="12"/>
  <c r="E134" i="12"/>
  <c r="F134" i="12"/>
  <c r="F133" i="12" s="1"/>
  <c r="G134" i="12"/>
  <c r="E135" i="12"/>
  <c r="F135" i="12"/>
  <c r="G135" i="12"/>
  <c r="D134" i="12"/>
  <c r="G126" i="12"/>
  <c r="E126" i="12"/>
  <c r="F126" i="12"/>
  <c r="E127" i="12"/>
  <c r="F127" i="12"/>
  <c r="G127" i="12"/>
  <c r="D126" i="12"/>
  <c r="D127" i="12"/>
  <c r="F125" i="12" l="1"/>
  <c r="G125" i="12"/>
  <c r="E133" i="12"/>
  <c r="E125" i="12"/>
  <c r="F152" i="12"/>
  <c r="G152" i="12"/>
  <c r="E152" i="12"/>
  <c r="G133" i="12"/>
  <c r="E117" i="12"/>
  <c r="F117" i="12"/>
  <c r="G117" i="12"/>
  <c r="E118" i="12"/>
  <c r="F118" i="12"/>
  <c r="G118" i="12"/>
  <c r="E119" i="12"/>
  <c r="E137" i="12" s="1"/>
  <c r="F119" i="12"/>
  <c r="F137" i="12" s="1"/>
  <c r="G119" i="12"/>
  <c r="G137" i="12" s="1"/>
  <c r="D119" i="12"/>
  <c r="D137" i="12" s="1"/>
  <c r="D118" i="12"/>
  <c r="E113" i="12"/>
  <c r="F113" i="12"/>
  <c r="G113" i="12"/>
  <c r="D113" i="12"/>
  <c r="G87" i="12"/>
  <c r="F87" i="12"/>
  <c r="E84" i="12"/>
  <c r="E105" i="12" s="1"/>
  <c r="E183" i="12" s="1"/>
  <c r="F84" i="12"/>
  <c r="F105" i="12" s="1"/>
  <c r="F183" i="12" s="1"/>
  <c r="G84" i="12"/>
  <c r="G105" i="12" s="1"/>
  <c r="G183" i="12" s="1"/>
  <c r="D84" i="12"/>
  <c r="D105" i="12" s="1"/>
  <c r="D183" i="12" s="1"/>
  <c r="E85" i="12"/>
  <c r="F85" i="12"/>
  <c r="G85" i="12"/>
  <c r="E86" i="12"/>
  <c r="F86" i="12"/>
  <c r="G86" i="12"/>
  <c r="E87" i="12"/>
  <c r="D87" i="12"/>
  <c r="D86" i="12"/>
  <c r="D85" i="12"/>
  <c r="E77" i="12"/>
  <c r="F77" i="12"/>
  <c r="G77" i="12"/>
  <c r="D77" i="12"/>
  <c r="D69" i="12"/>
  <c r="E69" i="12"/>
  <c r="F69" i="12"/>
  <c r="G69" i="12"/>
  <c r="E52" i="12"/>
  <c r="E53" i="12"/>
  <c r="E108" i="12" s="1"/>
  <c r="E54" i="12"/>
  <c r="D52" i="12"/>
  <c r="F52" i="12"/>
  <c r="G52" i="12"/>
  <c r="F53" i="12"/>
  <c r="F108" i="12" s="1"/>
  <c r="G53" i="12"/>
  <c r="G108" i="12" s="1"/>
  <c r="F54" i="12"/>
  <c r="F107" i="12" s="1"/>
  <c r="G54" i="12"/>
  <c r="E38" i="12"/>
  <c r="F38" i="12"/>
  <c r="G38" i="12"/>
  <c r="G37" i="12" s="1"/>
  <c r="E39" i="12"/>
  <c r="F39" i="12"/>
  <c r="G39" i="12"/>
  <c r="D39" i="12"/>
  <c r="D38" i="12"/>
  <c r="E29" i="12"/>
  <c r="F29" i="12"/>
  <c r="G29" i="12"/>
  <c r="E30" i="12"/>
  <c r="F30" i="12"/>
  <c r="G30" i="12"/>
  <c r="D30" i="12"/>
  <c r="E16" i="12"/>
  <c r="D16" i="12"/>
  <c r="G16" i="12"/>
  <c r="G22" i="12" s="1"/>
  <c r="F16" i="12"/>
  <c r="F28" i="12" l="1"/>
  <c r="E107" i="12"/>
  <c r="G107" i="12"/>
  <c r="F116" i="12"/>
  <c r="E28" i="12"/>
  <c r="F37" i="12"/>
  <c r="E116" i="12"/>
  <c r="G116" i="12"/>
  <c r="F51" i="12"/>
  <c r="G28" i="12"/>
  <c r="D83" i="12"/>
  <c r="E51" i="12"/>
  <c r="G83" i="12"/>
  <c r="F83" i="12"/>
  <c r="E83" i="12"/>
  <c r="E37" i="12"/>
  <c r="D37" i="12"/>
  <c r="G51" i="12"/>
  <c r="F174" i="12"/>
  <c r="E63" i="12"/>
  <c r="F63" i="12"/>
  <c r="G63" i="12"/>
  <c r="D63" i="12"/>
  <c r="D29" i="12"/>
  <c r="D28" i="12" s="1"/>
  <c r="F22" i="12"/>
  <c r="E23" i="12"/>
  <c r="E33" i="12" s="1"/>
  <c r="F23" i="12"/>
  <c r="F33" i="12" s="1"/>
  <c r="G23" i="12"/>
  <c r="G33" i="12" s="1"/>
  <c r="E22" i="12"/>
  <c r="D22" i="12"/>
  <c r="G146" i="12" l="1"/>
  <c r="E146" i="12"/>
  <c r="F146" i="12"/>
  <c r="D135" i="12"/>
  <c r="F138" i="12"/>
  <c r="D103" i="12"/>
  <c r="D100" i="12" s="1"/>
  <c r="S63" i="12"/>
  <c r="R63" i="12"/>
  <c r="Q63" i="12"/>
  <c r="P63" i="12"/>
  <c r="O63" i="12"/>
  <c r="N63" i="12"/>
  <c r="M63" i="12"/>
  <c r="L63" i="12"/>
  <c r="K63" i="12"/>
  <c r="J63" i="12"/>
  <c r="I63" i="12"/>
  <c r="H63" i="12"/>
  <c r="H52" i="12"/>
  <c r="I52" i="12"/>
  <c r="J52" i="12"/>
  <c r="K52" i="12"/>
  <c r="L52" i="12"/>
  <c r="M52" i="12"/>
  <c r="N52" i="12"/>
  <c r="O52" i="12"/>
  <c r="P52" i="12"/>
  <c r="Q52" i="12"/>
  <c r="R52" i="12"/>
  <c r="S52" i="12"/>
  <c r="H53" i="12"/>
  <c r="I53" i="12"/>
  <c r="J53" i="12"/>
  <c r="K53" i="12"/>
  <c r="L53" i="12"/>
  <c r="M53" i="12"/>
  <c r="N53" i="12"/>
  <c r="O53" i="12"/>
  <c r="P53" i="12"/>
  <c r="Q53" i="12"/>
  <c r="R53" i="12"/>
  <c r="S53" i="12"/>
  <c r="H54" i="12"/>
  <c r="I54" i="12"/>
  <c r="J54" i="12"/>
  <c r="K54" i="12"/>
  <c r="L54" i="12"/>
  <c r="M54" i="12"/>
  <c r="N54" i="12"/>
  <c r="O54" i="12"/>
  <c r="P54" i="12"/>
  <c r="Q54" i="12"/>
  <c r="R54" i="12"/>
  <c r="S54" i="12"/>
  <c r="D54" i="12"/>
  <c r="D107" i="12" s="1"/>
  <c r="D53" i="12"/>
  <c r="D108" i="12" s="1"/>
  <c r="G138" i="12" l="1"/>
  <c r="E138" i="12"/>
  <c r="F66" i="12"/>
  <c r="G66" i="12"/>
  <c r="E66" i="12"/>
  <c r="E180" i="12"/>
  <c r="G180" i="12"/>
  <c r="E181" i="12"/>
  <c r="F181" i="12"/>
  <c r="G181" i="12"/>
  <c r="D181" i="12"/>
  <c r="E174" i="12"/>
  <c r="E175" i="12"/>
  <c r="F175" i="12"/>
  <c r="F173" i="12" s="1"/>
  <c r="G175" i="12"/>
  <c r="D174" i="12"/>
  <c r="H153" i="12"/>
  <c r="H152" i="12" s="1"/>
  <c r="I153" i="12"/>
  <c r="I152" i="12" s="1"/>
  <c r="J153" i="12"/>
  <c r="J152" i="12" s="1"/>
  <c r="K153" i="12"/>
  <c r="K152" i="12" s="1"/>
  <c r="L153" i="12"/>
  <c r="L152" i="12" s="1"/>
  <c r="M153" i="12"/>
  <c r="M152" i="12" s="1"/>
  <c r="N153" i="12"/>
  <c r="N152" i="12" s="1"/>
  <c r="O153" i="12"/>
  <c r="O152" i="12" s="1"/>
  <c r="P153" i="12"/>
  <c r="P152" i="12" s="1"/>
  <c r="Q153" i="12"/>
  <c r="Q152" i="12" s="1"/>
  <c r="R153" i="12"/>
  <c r="R152" i="12" s="1"/>
  <c r="S153" i="12"/>
  <c r="S152" i="12" s="1"/>
  <c r="E139" i="12"/>
  <c r="F139" i="12"/>
  <c r="G139" i="12"/>
  <c r="D117" i="12"/>
  <c r="H119" i="12"/>
  <c r="I119" i="12"/>
  <c r="J119" i="12"/>
  <c r="K119" i="12"/>
  <c r="L119" i="12"/>
  <c r="M119" i="12"/>
  <c r="N119" i="12"/>
  <c r="O119" i="12"/>
  <c r="P119" i="12"/>
  <c r="Q119" i="12"/>
  <c r="R119" i="12"/>
  <c r="S119" i="12"/>
  <c r="E60" i="12"/>
  <c r="F60" i="12"/>
  <c r="G60" i="12"/>
  <c r="H60" i="12"/>
  <c r="I60" i="12"/>
  <c r="J60" i="12"/>
  <c r="K60" i="12"/>
  <c r="L60" i="12"/>
  <c r="M60" i="12"/>
  <c r="N60" i="12"/>
  <c r="O60" i="12"/>
  <c r="P60" i="12"/>
  <c r="Q60" i="12"/>
  <c r="R60" i="12"/>
  <c r="S60" i="12"/>
  <c r="E185" i="12" l="1"/>
  <c r="F185" i="12"/>
  <c r="F186" i="12"/>
  <c r="E186" i="12"/>
  <c r="G186" i="12"/>
  <c r="G185" i="12"/>
  <c r="D139" i="12"/>
  <c r="D186" i="12" s="1"/>
  <c r="E136" i="12"/>
  <c r="F136" i="12"/>
  <c r="G136" i="12"/>
  <c r="E179" i="12"/>
  <c r="G179" i="12"/>
  <c r="F179" i="12"/>
  <c r="G173" i="12"/>
  <c r="E173" i="12"/>
  <c r="D146" i="12"/>
  <c r="D116" i="12"/>
  <c r="D125" i="12"/>
  <c r="D138" i="12"/>
  <c r="E12" i="12"/>
  <c r="F12" i="12"/>
  <c r="F32" i="12" s="1"/>
  <c r="G12" i="12"/>
  <c r="D12" i="12"/>
  <c r="D11" i="12" s="1"/>
  <c r="F31" i="12" l="1"/>
  <c r="E11" i="12"/>
  <c r="E32" i="12"/>
  <c r="G11" i="12"/>
  <c r="G32" i="12"/>
  <c r="F11" i="12"/>
  <c r="H126" i="12"/>
  <c r="I126" i="12"/>
  <c r="J126" i="12"/>
  <c r="K126" i="12"/>
  <c r="L126" i="12"/>
  <c r="M126" i="12"/>
  <c r="N126" i="12"/>
  <c r="O126" i="12"/>
  <c r="P126" i="12"/>
  <c r="Q126" i="12"/>
  <c r="R126" i="12"/>
  <c r="S126" i="12"/>
  <c r="H138" i="12"/>
  <c r="I138" i="12"/>
  <c r="J138" i="12"/>
  <c r="K138" i="12"/>
  <c r="L138" i="12"/>
  <c r="M138" i="12"/>
  <c r="N138" i="12"/>
  <c r="O138" i="12"/>
  <c r="P138" i="12"/>
  <c r="Q138" i="12"/>
  <c r="R138" i="12"/>
  <c r="S138" i="12"/>
  <c r="E31" i="12" l="1"/>
  <c r="G31" i="12"/>
  <c r="S125" i="12"/>
  <c r="Q125" i="12"/>
  <c r="O125" i="12"/>
  <c r="M125" i="12"/>
  <c r="K125" i="12"/>
  <c r="I125" i="12"/>
  <c r="R125" i="12"/>
  <c r="P125" i="12"/>
  <c r="N125" i="12"/>
  <c r="L125" i="12"/>
  <c r="J125" i="12"/>
  <c r="H125" i="12"/>
  <c r="H85" i="12"/>
  <c r="I85" i="12"/>
  <c r="J85" i="12"/>
  <c r="K85" i="12"/>
  <c r="L85" i="12"/>
  <c r="M85" i="12"/>
  <c r="N85" i="12"/>
  <c r="O85" i="12"/>
  <c r="P85" i="12"/>
  <c r="Q85" i="12"/>
  <c r="R85" i="12"/>
  <c r="S85" i="12"/>
  <c r="H87" i="12"/>
  <c r="I87" i="12"/>
  <c r="J87" i="12"/>
  <c r="K87" i="12"/>
  <c r="L87" i="12"/>
  <c r="M87" i="12"/>
  <c r="N87" i="12"/>
  <c r="O87" i="12"/>
  <c r="P87" i="12"/>
  <c r="Q87" i="12"/>
  <c r="R87" i="12"/>
  <c r="S87" i="12"/>
  <c r="D180" i="12" l="1"/>
  <c r="D179" i="12" s="1"/>
  <c r="S179" i="12"/>
  <c r="R179" i="12"/>
  <c r="Q179" i="12"/>
  <c r="P179" i="12"/>
  <c r="O179" i="12"/>
  <c r="N179" i="12"/>
  <c r="M179" i="12"/>
  <c r="L179" i="12"/>
  <c r="K179" i="12"/>
  <c r="J179" i="12"/>
  <c r="I179" i="12"/>
  <c r="H179" i="12"/>
  <c r="H106" i="12"/>
  <c r="I106" i="12"/>
  <c r="J106" i="12"/>
  <c r="K106" i="12"/>
  <c r="L106" i="12"/>
  <c r="M106" i="12"/>
  <c r="N106" i="12"/>
  <c r="O106" i="12"/>
  <c r="P106" i="12"/>
  <c r="Q106" i="12"/>
  <c r="R106" i="12"/>
  <c r="S106" i="12"/>
  <c r="E73" i="12"/>
  <c r="E106" i="12" s="1"/>
  <c r="F73" i="12"/>
  <c r="F106" i="12" s="1"/>
  <c r="G73" i="12"/>
  <c r="G106" i="12" s="1"/>
  <c r="D73" i="12"/>
  <c r="D106" i="12" s="1"/>
  <c r="D60" i="12"/>
  <c r="E104" i="12" l="1"/>
  <c r="G104" i="12"/>
  <c r="F104" i="12"/>
  <c r="D104" i="12"/>
  <c r="F72" i="12"/>
  <c r="G72" i="12"/>
  <c r="D72" i="12"/>
  <c r="E72" i="12"/>
  <c r="D175" i="12" l="1"/>
  <c r="E162" i="12"/>
  <c r="E161" i="12" s="1"/>
  <c r="F162" i="12"/>
  <c r="F161" i="12" s="1"/>
  <c r="G162" i="12"/>
  <c r="G161" i="12" s="1"/>
  <c r="D162" i="12"/>
  <c r="D161" i="12" s="1"/>
  <c r="E158" i="12"/>
  <c r="E184" i="12" s="1"/>
  <c r="E182" i="12" s="1"/>
  <c r="F158" i="12"/>
  <c r="F184" i="12" s="1"/>
  <c r="F182" i="12" s="1"/>
  <c r="G158" i="12"/>
  <c r="G184" i="12" s="1"/>
  <c r="G182" i="12" s="1"/>
  <c r="D158" i="12"/>
  <c r="H133" i="12"/>
  <c r="I133" i="12"/>
  <c r="J133" i="12"/>
  <c r="K133" i="12"/>
  <c r="L133" i="12"/>
  <c r="M133" i="12"/>
  <c r="N133" i="12"/>
  <c r="O133" i="12"/>
  <c r="P133" i="12"/>
  <c r="Q133" i="12"/>
  <c r="R133" i="12"/>
  <c r="S133" i="12"/>
  <c r="S107" i="12"/>
  <c r="S185" i="12" s="1"/>
  <c r="R107" i="12"/>
  <c r="R185" i="12" s="1"/>
  <c r="Q107" i="12"/>
  <c r="Q185" i="12" s="1"/>
  <c r="P107" i="12"/>
  <c r="P185" i="12" s="1"/>
  <c r="O107" i="12"/>
  <c r="O185" i="12" s="1"/>
  <c r="N107" i="12"/>
  <c r="N185" i="12" s="1"/>
  <c r="M107" i="12"/>
  <c r="M185" i="12" s="1"/>
  <c r="L107" i="12"/>
  <c r="L185" i="12" s="1"/>
  <c r="K107" i="12"/>
  <c r="K185" i="12" s="1"/>
  <c r="J107" i="12"/>
  <c r="J185" i="12" s="1"/>
  <c r="I107" i="12"/>
  <c r="I185" i="12" s="1"/>
  <c r="H107" i="12"/>
  <c r="H185" i="12" s="1"/>
  <c r="D23" i="12"/>
  <c r="D33" i="12" s="1"/>
  <c r="D185" i="12" l="1"/>
  <c r="D133" i="12"/>
  <c r="D136" i="12"/>
  <c r="D51" i="12"/>
  <c r="D173" i="12"/>
  <c r="D66" i="12"/>
  <c r="D32" i="12"/>
  <c r="D184" i="12" s="1"/>
  <c r="D182" i="12" l="1"/>
  <c r="H137" i="12"/>
  <c r="I137" i="12"/>
  <c r="J137" i="12"/>
  <c r="K137" i="12"/>
  <c r="L137" i="12"/>
  <c r="M137" i="12"/>
  <c r="N137" i="12"/>
  <c r="O137" i="12"/>
  <c r="P137" i="12"/>
  <c r="Q137" i="12"/>
  <c r="R137" i="12"/>
  <c r="S137" i="12"/>
  <c r="H163" i="12"/>
  <c r="I163" i="12"/>
  <c r="J163" i="12"/>
  <c r="K163" i="12"/>
  <c r="L163" i="12"/>
  <c r="M163" i="12"/>
  <c r="N163" i="12"/>
  <c r="O163" i="12"/>
  <c r="P163" i="12"/>
  <c r="Q163" i="12"/>
  <c r="R163" i="12"/>
  <c r="S163" i="12"/>
  <c r="E164" i="12"/>
  <c r="F164" i="12"/>
  <c r="G164" i="12"/>
  <c r="H164" i="12"/>
  <c r="I164" i="12"/>
  <c r="J164" i="12"/>
  <c r="K164" i="12"/>
  <c r="L164" i="12"/>
  <c r="M164" i="12"/>
  <c r="N164" i="12"/>
  <c r="O164" i="12"/>
  <c r="P164" i="12"/>
  <c r="Q164" i="12"/>
  <c r="R164" i="12"/>
  <c r="S164" i="12"/>
  <c r="D164" i="12"/>
  <c r="R136" i="12" l="1"/>
  <c r="N136" i="12"/>
  <c r="J136" i="12"/>
  <c r="Q136" i="12"/>
  <c r="M136" i="12"/>
  <c r="I136" i="12"/>
  <c r="P136" i="12"/>
  <c r="L136" i="12"/>
  <c r="H136" i="12"/>
  <c r="S136" i="12"/>
  <c r="O136" i="12"/>
  <c r="K136" i="12"/>
  <c r="H147" i="12"/>
  <c r="H184" i="12" s="1"/>
  <c r="I147" i="12"/>
  <c r="I184" i="12" s="1"/>
  <c r="J147" i="12"/>
  <c r="J184" i="12" s="1"/>
  <c r="K147" i="12"/>
  <c r="K184" i="12" s="1"/>
  <c r="L147" i="12"/>
  <c r="L184" i="12" s="1"/>
  <c r="M147" i="12"/>
  <c r="M184" i="12" s="1"/>
  <c r="N147" i="12"/>
  <c r="N184" i="12" s="1"/>
  <c r="O147" i="12"/>
  <c r="O184" i="12" s="1"/>
  <c r="P147" i="12"/>
  <c r="P184" i="12" s="1"/>
  <c r="Q147" i="12"/>
  <c r="Q184" i="12" s="1"/>
  <c r="R147" i="12"/>
  <c r="R184" i="12" s="1"/>
  <c r="S147" i="12"/>
  <c r="S184" i="12" s="1"/>
  <c r="S182" i="12" l="1"/>
  <c r="S146" i="12"/>
  <c r="Q182" i="12"/>
  <c r="Q146" i="12"/>
  <c r="O182" i="12"/>
  <c r="O146" i="12"/>
  <c r="M182" i="12"/>
  <c r="M146" i="12"/>
  <c r="K182" i="12"/>
  <c r="K146" i="12"/>
  <c r="I182" i="12"/>
  <c r="I146" i="12"/>
  <c r="R182" i="12"/>
  <c r="R146" i="12"/>
  <c r="P182" i="12"/>
  <c r="P146" i="12"/>
  <c r="N182" i="12"/>
  <c r="N146" i="12"/>
  <c r="L182" i="12"/>
  <c r="L146" i="12"/>
  <c r="J182" i="12"/>
  <c r="J146" i="12"/>
  <c r="H182" i="12"/>
  <c r="H146" i="12"/>
  <c r="H157" i="12" l="1"/>
  <c r="I157" i="12"/>
  <c r="J157" i="12"/>
  <c r="K157" i="12"/>
  <c r="L157" i="12"/>
  <c r="M157" i="12"/>
  <c r="N157" i="12"/>
  <c r="O157" i="12"/>
  <c r="P157" i="12"/>
  <c r="Q157" i="12"/>
  <c r="R157" i="12"/>
  <c r="S157" i="12"/>
  <c r="E157" i="12"/>
  <c r="F157" i="12"/>
  <c r="G157" i="12"/>
  <c r="D157" i="12"/>
  <c r="G21" i="12" l="1"/>
  <c r="D21" i="12"/>
  <c r="H12" i="12"/>
  <c r="H22" i="12" s="1"/>
  <c r="I12" i="12"/>
  <c r="I22" i="12" s="1"/>
  <c r="J12" i="12"/>
  <c r="J22" i="12" s="1"/>
  <c r="K12" i="12"/>
  <c r="K22" i="12" s="1"/>
  <c r="L12" i="12"/>
  <c r="L22" i="12" s="1"/>
  <c r="M12" i="12"/>
  <c r="M22" i="12" s="1"/>
  <c r="N12" i="12"/>
  <c r="N22" i="12" s="1"/>
  <c r="O12" i="12"/>
  <c r="O22" i="12" s="1"/>
  <c r="P12" i="12"/>
  <c r="P22" i="12" s="1"/>
  <c r="Q12" i="12"/>
  <c r="Q22" i="12" s="1"/>
  <c r="R12" i="12"/>
  <c r="R22" i="12" s="1"/>
  <c r="S12" i="12"/>
  <c r="S22" i="12" s="1"/>
  <c r="F21" i="12" l="1"/>
  <c r="E21" i="12"/>
  <c r="D31" i="12" l="1"/>
</calcChain>
</file>

<file path=xl/sharedStrings.xml><?xml version="1.0" encoding="utf-8"?>
<sst xmlns="http://schemas.openxmlformats.org/spreadsheetml/2006/main" count="452" uniqueCount="202">
  <si>
    <t>Источник финансирования</t>
  </si>
  <si>
    <t>№ п/п</t>
  </si>
  <si>
    <t xml:space="preserve">о реализации  муниципальных программ, </t>
  </si>
  <si>
    <t>Отчёт</t>
  </si>
  <si>
    <t>Мероприятия*</t>
  </si>
  <si>
    <t xml:space="preserve">Утвержденный объем финансирования </t>
  </si>
  <si>
    <t>Лимиты</t>
  </si>
  <si>
    <t>Исполнено</t>
  </si>
  <si>
    <t>произведённые кассовые расходы</t>
  </si>
  <si>
    <t xml:space="preserve">фактическое финансирование  </t>
  </si>
  <si>
    <t>Развитие информационной системы управления муниципальными финансами</t>
  </si>
  <si>
    <t>Всего по программе</t>
  </si>
  <si>
    <t>бюджет Мурманской области</t>
  </si>
  <si>
    <t>Всего, в т.ч.</t>
  </si>
  <si>
    <t>Всего по подпрограмме</t>
  </si>
  <si>
    <t>тыс. руб.</t>
  </si>
  <si>
    <t>Комплекс мероприятий, направленных на развитие массового спорта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</si>
  <si>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</si>
  <si>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Всего по муниципальным программам</t>
  </si>
  <si>
    <r>
      <t xml:space="preserve">Оценка выполнения </t>
    </r>
    <r>
      <rPr>
        <sz val="11.5"/>
        <color theme="1"/>
        <rFont val="Times New Roman"/>
        <family val="1"/>
        <charset val="204"/>
      </rPr>
      <t>(краткое описание исполнения программы; либо причины неисполнения)</t>
    </r>
  </si>
  <si>
    <t xml:space="preserve">Исполнено на 0,0%. </t>
  </si>
  <si>
    <t>Исполнено на 0,0%</t>
  </si>
  <si>
    <t>Всего:</t>
  </si>
  <si>
    <t>Подпрограмма 1 "Физическая культура и спорт города Кола"</t>
  </si>
  <si>
    <t>бюджет г. Кола</t>
  </si>
  <si>
    <t>Подпрограмма 2 "Культура города Кола"</t>
  </si>
  <si>
    <t xml:space="preserve">Обеспечение деятельности городской библиотеки </t>
  </si>
  <si>
    <t xml:space="preserve"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</t>
  </si>
  <si>
    <t>Расходы бюджета города Колы на софинансирование расходов, направляемых на оплату труда и начисления на выплаты по оплате труда работникам муниципальных учреждений</t>
  </si>
  <si>
    <t>Обеспечение деятельности МБУК "Музей истории города Колы"</t>
  </si>
  <si>
    <t>бюджет  Мурманской области</t>
  </si>
  <si>
    <t>Подпрограмма 3 "Развитие потенциала молодёжи города Колы"</t>
  </si>
  <si>
    <t>Ликвидация несанкционированных свалок на территории  муниципального образования городское поселение Кола</t>
  </si>
  <si>
    <t xml:space="preserve">Санитарное содержание и ремонт городских объектов </t>
  </si>
  <si>
    <t>Содержание мест захоронения, организация ритуальных услуг</t>
  </si>
  <si>
    <t>Мероприятия по озеленению территории города</t>
  </si>
  <si>
    <t>Расходы на уличное освещение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</si>
  <si>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</si>
  <si>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Содержание, ремонт, восстановление технико-эксплуатационных качеств элементов обустройства дорог</t>
  </si>
  <si>
    <t>Обеспечение безопасности движения  на автомобильных дорогах общего пользования местного значения</t>
  </si>
  <si>
    <t>Обслуживание и ремонт светофорных объектов</t>
  </si>
  <si>
    <t>Региональный проект "Дорожная сеть"</t>
  </si>
  <si>
    <t xml:space="preserve">Расходы бюджета города Колы на финансовое обеспечение дорожной деятельности в рамках реализации национального проекта "Безопасные и качественные автомобильные дороги" </t>
  </si>
  <si>
    <t xml:space="preserve">Подпрограмма 4 "Формирование современной городской среды" </t>
  </si>
  <si>
    <t>Региональный проект "Формирование комфортной городской среды"</t>
  </si>
  <si>
    <t>Расходы бюджета города Колы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</si>
  <si>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Фё</t>
  </si>
  <si>
    <t xml:space="preserve"> </t>
  </si>
  <si>
    <t xml:space="preserve">Подпрограмма 5 "Содержание и ремонт многоквартирных домов в городе Кола" </t>
  </si>
  <si>
    <t>Оплата взносов за капитальный ремонт муниципального жилищного фонда</t>
  </si>
  <si>
    <t>Субсидия юридическим лицам и индивидуальным предпринимателям, осуществляющим деятельность по управлению многоквартирными домами или привлекаемым к выполнению работ в рамках задач по управлению многоквартирными домами, в целях поддержки местных инициатив, на территории городского поселения Кола Кольского района</t>
  </si>
  <si>
    <t>Субсидия 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</si>
  <si>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Расходы бюджета г. Колы на оплату взносов на капитальный ремонт за муниципальный жилой фонд </t>
  </si>
  <si>
    <t xml:space="preserve">Подпрограмма 1 "Комплексное развитие систем коммунальной инфраструктуры города Кола" </t>
  </si>
  <si>
    <t>Развитие системы обращения с коммунальными отходами</t>
  </si>
  <si>
    <t>Подпрограмма 2 "Подготовка объектов и систем жизнеобеспечения к работе в отопительный период на территории города Кола"</t>
  </si>
  <si>
    <t>Разработка проектной и проектно-сметной документации, экспертиза проектной и проектно-сметной документации объектов коммунальной инфраструктуры</t>
  </si>
  <si>
    <t>Содержание модульных электрических тепловых пунктов и наружных сетей</t>
  </si>
  <si>
    <t>Расходы на возмещение тепловых потерь, возникающих в тепловых сетях, находящихся в муниципальной собственности, в связи с организацией теплоснабжения и горячего водоснабжения населения</t>
  </si>
  <si>
    <t>Подпрограмма 3 "Управление городским хозяйством"</t>
  </si>
  <si>
    <t xml:space="preserve">Расходы на содержание муниципального учреждения </t>
  </si>
  <si>
    <t>Оценка недвижимости, признание прав и регулирование отношений по муниципальной собственности</t>
  </si>
  <si>
    <t>Оплата жилищно-коммунальных услуг за пустующий муниципальный жилищный фонд и нежилые помещения</t>
  </si>
  <si>
    <t>Содержание и ремонт объектов муниципальной собственности</t>
  </si>
  <si>
    <t xml:space="preserve">Реализации мероприятий по обеспечению жильем молодых семей </t>
  </si>
  <si>
    <t>Проведение землеустроительных работ</t>
  </si>
  <si>
    <t>Выплаты пенсии за выслугу лет лицам, замещавшим должности муниципальной службы в муниципальном образовании городское поселение Кола</t>
  </si>
  <si>
    <t>Расходы на обеспечение деятельности муниципальных учреждений на выполнение муниципальных функций (материально-техническое обеспечение)</t>
  </si>
  <si>
    <t>Расходы на публикацию муниципальных правовых актов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</si>
  <si>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</si>
  <si>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</si>
  <si>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Расходы бюджета города Колы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</si>
  <si>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действующих в муниципальном образовании г. Кола </t>
  </si>
  <si>
    <t>Выполнение работ  по оценке технического состояния ровности асфальтобетонного покрытия после проведения ремонтных работ</t>
  </si>
  <si>
    <t>Всего</t>
  </si>
  <si>
    <t xml:space="preserve">Подпрограмма 2 "Содержание и ремонт улично-дрожной сети города Кола" </t>
  </si>
  <si>
    <t>Методическое обеспечение мероприятий (разработка, изготовление, размещение наглядной агитации по профилактике здорового образа жизни)</t>
  </si>
  <si>
    <t>бюджет Кольского района</t>
  </si>
  <si>
    <t xml:space="preserve">Подпрограмма 3 "Обеспечение доступной среды для инвалидов на территории города Кола" </t>
  </si>
  <si>
    <t>Реализация мероприятий по обеспечению доступности городских объектов для инвалидов</t>
  </si>
  <si>
    <t>Текущий ремонт муниципального жилищного фонда</t>
  </si>
  <si>
    <t>Разработка и корректировка градостроительной документации</t>
  </si>
  <si>
    <t>Проведение городских праздничных и культурно-досуговых мероприятий</t>
  </si>
  <si>
    <t>Предоставление субсидий социально ориентированным некоммерческим организациям в целях организации и проведения массовых мероприятий с жителями города Колы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</si>
  <si>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</si>
  <si>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Субсидии 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</si>
  <si>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Исполнено на 100%</t>
  </si>
  <si>
    <t xml:space="preserve">Исполнено на 100%. </t>
  </si>
  <si>
    <t>Расходы бюджета города Колы на планировку территорий, формирование (образование) земельных участков, предоставленных на безвозмездной основе многодетным семьям, и обеспечение их объектами коммунальной и дорожной инфраструктуры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</si>
  <si>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благоустройство территории поселения)</t>
  </si>
  <si>
    <t xml:space="preserve">Подпрограмма 1 "Комплексное благоустройство города" </t>
  </si>
  <si>
    <t>Иные межбюджетные трансферты бюджетам муниципальных образований на финансовое обеспечение дорожной деятельности в рамках реализации национального проекта "Безопасные и качественные автомобильные дороги" за счет средств дорожного фонда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</si>
  <si>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(мероприятия по благоустройству дворовых и общественных территорий)</t>
  </si>
  <si>
    <t xml:space="preserve">Расходы бюджета города Колы на реализацию проектов по поддержке местных инициатив (Проект 1 "Ремонт входных групп и подъездов дома № 21 по улице Победы") </t>
  </si>
  <si>
    <t xml:space="preserve">Расходы бюджета города Колы на реализацию проектов по поддержке местных инициатив (Проект 2 "Ремонт входных групп и подъездов дома № 10 по улице Защитников Заполярья") </t>
  </si>
  <si>
    <t xml:space="preserve">Расходы бюджета города Колы на реализацию проектов по поддержке местных инициатив (Проект 3 "Ремонт входных групп и подъездов дома № 47 по проспекту Советский") </t>
  </si>
  <si>
    <t xml:space="preserve">Расходы бюджета города Колы на реализацию проектов по поддержке местных инициатив (Проект 4 "Ремонт входных групп и подъездов дома № 43 по проспекту Советский") 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</si>
  <si>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обеспечение функционирования объектов коммунальной инфраструктуры)</t>
  </si>
  <si>
    <t>Региональный проект "Жилье"</t>
  </si>
  <si>
    <t>Субсидия на обеспечение объектами коммунальной и дорожной инфраструктуры земельных участков, предоставленных на безвозмездной основе многодетным семьям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</si>
  <si>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обеспечение безаварийного содержания объектов жилищно-коммунального хозяйства города Колы)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</si>
  <si>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содержание муниципального учреждения)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</si>
  <si>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содержание, текущий и капитальный ремонт муниципального имущества)</t>
  </si>
  <si>
    <t>Комплекс мероприятий, направленных на повышение уровня противопожарной безопасности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</si>
  <si>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(обеспечение первичных мер пожарной безопасности в части обустройства г. Колы пожарными резервуарами)</t>
  </si>
  <si>
    <t>Выявление, эвакуация, хранение брошенных и (или) разукомплектованных транспортных средств на территории городского поселения Кола</t>
  </si>
  <si>
    <t>Субсидии бюджетам муниципальных образований на осуществление работ по сохранению памятников Великой Отечественной войне</t>
  </si>
  <si>
    <t>Расходы бюджета города Колы на осуществление работ по сохранению памятников Великой Отечественной войны</t>
  </si>
  <si>
    <t>Расходы бюджета  города Колы на планировку территорий, формирование (образование) земельных участков, предоставленных на безвозмездной основе многодетным семьям, и обеспечение их объектами коммунальной и дорожной инфраструктуры</t>
  </si>
  <si>
    <t>Техническое обследование многоквартирных домов</t>
  </si>
  <si>
    <t>Субсидия управляющим организациям, которым предоставлена лицензия на осуществление деятельности по управлению многоквартирными домами, и товариществам собственников жилья на обеспечение затрат на проведение аварийных работ капитального ремонта общего имущества многоквртирных домов</t>
  </si>
  <si>
    <t>Субсидия из областного бюджета местным бюджетам на реализацию проектов по поддержке местных инициатив</t>
  </si>
  <si>
    <t>Исполнено на 99,5%</t>
  </si>
  <si>
    <t xml:space="preserve"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 </t>
  </si>
  <si>
    <t>Исполнено на 70,0%</t>
  </si>
  <si>
    <t>Иные межбюджетные трансферты на формирование благоприятных условий для выполнения полномочий органов местного самоуправления по решению вопросов местного значения (расходы на выполнение работ по ликвидации несанкционированных свалок в городе Кола)</t>
  </si>
  <si>
    <t>Благоустройство дворовых территорий</t>
  </si>
  <si>
    <t>Исполнено на 99,9%</t>
  </si>
  <si>
    <t>Исполнено на 96,5%</t>
  </si>
  <si>
    <t>Исполнено на 100,0%</t>
  </si>
  <si>
    <t xml:space="preserve">Исполнено на 81,2%. </t>
  </si>
  <si>
    <t>Исполнено на 99,7%</t>
  </si>
  <si>
    <t>Исполнено на 61,8%</t>
  </si>
  <si>
    <t xml:space="preserve">за 4 квартал 2022 года </t>
  </si>
  <si>
    <t xml:space="preserve">Исполнено на 99,9%. </t>
  </si>
  <si>
    <t xml:space="preserve">Исполнено на 39,3%. </t>
  </si>
  <si>
    <t>Расходы на выплату по оплате труда несовершеннолетним гражданам в возрасте от 14 до 18 лет в летний период и свободное от основной учёбы время</t>
  </si>
  <si>
    <t>Иные межбюджетные трансферты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(за счет средств резервного фонда Правительства Мурманской области)</t>
  </si>
  <si>
    <t>Исполнено на 40,2%</t>
  </si>
  <si>
    <t>Исполнено на 74,8%</t>
  </si>
  <si>
    <t>Исполнено на 98,1%</t>
  </si>
  <si>
    <t>Исполнено на 99,1%</t>
  </si>
  <si>
    <t>Исполнено на 85,9%</t>
  </si>
  <si>
    <t>Муниципальная программа "Развитие и повышение качества человеческого потенциала" на 2020-2022 годы</t>
  </si>
  <si>
    <t>Муниципальная программа "Экологическая безопасность города Колы" на 2020-2022 годы</t>
  </si>
  <si>
    <t xml:space="preserve">Муниципальная программа "Обеспечение комфортных условий проживания населения города Кола" на 2020-2024 годы </t>
  </si>
  <si>
    <t>Исполнено на 95,0%</t>
  </si>
  <si>
    <t>Исполнено на 91,7%</t>
  </si>
  <si>
    <t>Исполнено на 87,2%</t>
  </si>
  <si>
    <t>Исполнено на 45,1%</t>
  </si>
  <si>
    <t>Исполнено на 94,9%</t>
  </si>
  <si>
    <t>Исполнено на 32,4%</t>
  </si>
  <si>
    <t>Исполнено на 99,8%</t>
  </si>
  <si>
    <t>Исполнено на 93,0%</t>
  </si>
  <si>
    <t>Исполнено на 92,5%</t>
  </si>
  <si>
    <t>Исполнено на 90,1%</t>
  </si>
  <si>
    <t xml:space="preserve">Исполнено на 85,1% </t>
  </si>
  <si>
    <t xml:space="preserve">Исполнено на 80,3% </t>
  </si>
  <si>
    <t>Исполнено на 93,5%</t>
  </si>
  <si>
    <t>Исполнено на 90,2%</t>
  </si>
  <si>
    <t>федеральный бюджет</t>
  </si>
  <si>
    <t>Исполнено на 89,0%</t>
  </si>
  <si>
    <t>Исполнено на 49,1%</t>
  </si>
  <si>
    <t>Исполнено на 75,8%</t>
  </si>
  <si>
    <t>Исполнено на 88,0%</t>
  </si>
  <si>
    <t>Исполнено на 99,4%</t>
  </si>
  <si>
    <t>Исполнено на 96,7%</t>
  </si>
  <si>
    <t>Исполнено на 97,7%</t>
  </si>
  <si>
    <t>Исполнено на 99,3%</t>
  </si>
  <si>
    <t>Исполнено на 98,9%</t>
  </si>
  <si>
    <t xml:space="preserve">Исполнено на 80,7%. </t>
  </si>
  <si>
    <t>Муниципальная программа "Обеспечение эффективного функционирования городского хозяйства" на 2020-2023 год</t>
  </si>
  <si>
    <t xml:space="preserve">Исполнено на 97,1%. </t>
  </si>
  <si>
    <t xml:space="preserve">Исполнено на 87,6%. </t>
  </si>
  <si>
    <t>Исполнено на 93,9%</t>
  </si>
  <si>
    <t xml:space="preserve">Исполнено на 98,2%. </t>
  </si>
  <si>
    <t xml:space="preserve">Исполнено на 91,3%. </t>
  </si>
  <si>
    <t xml:space="preserve">Исполнено на 73,2%. </t>
  </si>
  <si>
    <t xml:space="preserve">Исполнено на 84,5%. </t>
  </si>
  <si>
    <t xml:space="preserve">Исполнено на 87,4%. </t>
  </si>
  <si>
    <t>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</si>
  <si>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Исполнено на 97,5%</t>
  </si>
  <si>
    <t>Исполнено на 99,6%</t>
  </si>
  <si>
    <t>Исполнено на 97,4%</t>
  </si>
  <si>
    <t>Муниципальная программа  "Управление муниципальным имуществом города Кола" на 2020-2025</t>
  </si>
  <si>
    <t>1033,1</t>
  </si>
  <si>
    <t>1027,3</t>
  </si>
  <si>
    <t>Исполнено на 84,2%</t>
  </si>
  <si>
    <t>Исполнено на 92,1%</t>
  </si>
  <si>
    <t>Исполнено на 93,6%</t>
  </si>
  <si>
    <t>Муниципальная программа "Обеспечение жильём молодых семей города Кола" на 2020-2023 годы</t>
  </si>
  <si>
    <t xml:space="preserve"> Исполнено на 99,7%. </t>
  </si>
  <si>
    <t>Муниципальная программа "Управление земельными ресурсами города Кола" на 2020-2025 годы</t>
  </si>
  <si>
    <t xml:space="preserve">Муниципальная программа "Управление муниципальными финансами города Кола" на 2020-2025 годы </t>
  </si>
  <si>
    <t>Муниципальная программа "Муниципальное управление города Кола" на 2020-2022 годы</t>
  </si>
  <si>
    <t xml:space="preserve">Исполнено на 99,6%. </t>
  </si>
  <si>
    <t xml:space="preserve">Исполнено на 90,7%. </t>
  </si>
  <si>
    <t xml:space="preserve">Исполнено на 88,9%. </t>
  </si>
  <si>
    <t xml:space="preserve">Исполнено на 99,4%. </t>
  </si>
  <si>
    <t xml:space="preserve">Исполнено на 81,0%. </t>
  </si>
  <si>
    <t>Муниципальная программа "Обеспечение первичных мер пожарной безопасности на территории городского поселения Кола Кольского района" на 2021-2023 годы</t>
  </si>
  <si>
    <t xml:space="preserve"> Исполнено на 32,7%. </t>
  </si>
  <si>
    <t xml:space="preserve"> Исполнено на 92,6%. </t>
  </si>
  <si>
    <t>Исполнено на 89,5%</t>
  </si>
  <si>
    <t>Исполнено на 32,7%</t>
  </si>
  <si>
    <t>Исполнено на 92,6%</t>
  </si>
  <si>
    <t>Исполнено на 93,8%</t>
  </si>
  <si>
    <t>Исполнено на 83,4%</t>
  </si>
  <si>
    <t>Исполнено на 91,6%</t>
  </si>
  <si>
    <t xml:space="preserve">Исполнено на 96,8%. </t>
  </si>
  <si>
    <t>Исполнено на 94,1%</t>
  </si>
  <si>
    <t>Исполнено на 96,1%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</si>
</sst>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 applyFill="1"/>
    <xf numFmtId="0" fontId="7" fillId="0" borderId="0" xfId="0" applyFont="1" applyFill="1"/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4" fillId="0" borderId="1" xfId="0" applyNumberFormat="1" applyFont="1" applyFill="1" applyBorder="1"/>
    <xf numFmtId="0" fontId="4" fillId="0" borderId="0" xfId="0" applyFont="1" applyFill="1"/>
    <xf numFmtId="0" fontId="4" fillId="0" borderId="1" xfId="0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/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wrapText="1"/>
    </xf>
    <xf numFmtId="0" fontId="9" fillId="0" borderId="8" xfId="0" applyFont="1" applyFill="1" applyBorder="1" applyAlignment="1"/>
    <xf numFmtId="0" fontId="4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165" fontId="4" fillId="0" borderId="0" xfId="0" applyNumberFormat="1" applyFont="1" applyFill="1"/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wrapText="1"/>
    </xf>
    <xf numFmtId="49" fontId="4" fillId="0" borderId="5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/>
    <xf numFmtId="0" fontId="0" fillId="0" borderId="7" xfId="0" applyFill="1" applyBorder="1" applyAlignment="1"/>
    <xf numFmtId="0" fontId="4" fillId="0" borderId="5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227"/>
  <sheetViews>
    <sheetView tabSelected="1" zoomScale="104" zoomScaleNormal="104" workbookViewId="0">
      <selection activeCell="U1" sqref="A1:U186"/>
    </sheetView>
  </sheetViews>
  <sheetFormatPr defaultRowHeight="15.75" x14ac:dyDescent="0.25"/>
  <cols>
    <col min="1" max="1" width="5.28515625" style="1" customWidth="1"/>
    <col min="2" max="2" width="34.85546875" style="1" customWidth="1"/>
    <col min="3" max="3" width="15.85546875" style="1" customWidth="1"/>
    <col min="4" max="4" width="19.85546875" style="1" customWidth="1"/>
    <col min="5" max="5" width="13.140625" style="1" customWidth="1"/>
    <col min="6" max="6" width="13.28515625" style="1" customWidth="1"/>
    <col min="7" max="7" width="12" style="1" customWidth="1"/>
    <col min="8" max="19" width="0" style="1" hidden="1" customWidth="1"/>
    <col min="20" max="20" width="9.140625" style="2"/>
    <col min="21" max="21" width="7.28515625" style="2" customWidth="1"/>
    <col min="22" max="25" width="10.5703125" style="1" bestFit="1" customWidth="1"/>
    <col min="26" max="16384" width="9.140625" style="1"/>
  </cols>
  <sheetData>
    <row r="1" spans="1:21" ht="18.75" x14ac:dyDescent="0.3">
      <c r="A1" s="89" t="s">
        <v>3</v>
      </c>
      <c r="B1" s="89"/>
      <c r="C1" s="89"/>
      <c r="D1" s="89"/>
      <c r="E1" s="89"/>
      <c r="F1" s="89"/>
      <c r="G1" s="89"/>
    </row>
    <row r="2" spans="1:21" ht="18.75" x14ac:dyDescent="0.3">
      <c r="A2" s="89" t="s">
        <v>2</v>
      </c>
      <c r="B2" s="89"/>
      <c r="C2" s="89"/>
      <c r="D2" s="89"/>
      <c r="E2" s="89"/>
      <c r="F2" s="89"/>
      <c r="G2" s="89"/>
    </row>
    <row r="3" spans="1:21" ht="18.75" x14ac:dyDescent="0.3">
      <c r="A3" s="89" t="s">
        <v>72</v>
      </c>
      <c r="B3" s="89"/>
      <c r="C3" s="89"/>
      <c r="D3" s="89"/>
      <c r="E3" s="89"/>
      <c r="F3" s="89"/>
      <c r="G3" s="89"/>
    </row>
    <row r="4" spans="1:21" ht="18.75" x14ac:dyDescent="0.3">
      <c r="A4" s="89" t="s">
        <v>123</v>
      </c>
      <c r="B4" s="89"/>
      <c r="C4" s="89"/>
      <c r="D4" s="89"/>
      <c r="E4" s="89"/>
      <c r="F4" s="89"/>
      <c r="G4" s="89"/>
    </row>
    <row r="5" spans="1:21" x14ac:dyDescent="0.25">
      <c r="A5" s="3"/>
      <c r="U5" s="4" t="s">
        <v>15</v>
      </c>
    </row>
    <row r="6" spans="1:21" ht="15.75" customHeight="1" x14ac:dyDescent="0.25">
      <c r="A6" s="90" t="s">
        <v>1</v>
      </c>
      <c r="B6" s="65" t="s">
        <v>4</v>
      </c>
      <c r="C6" s="65" t="s">
        <v>0</v>
      </c>
      <c r="D6" s="61" t="s">
        <v>5</v>
      </c>
      <c r="E6" s="65" t="s">
        <v>6</v>
      </c>
      <c r="F6" s="90" t="s">
        <v>7</v>
      </c>
      <c r="G6" s="90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93" t="s">
        <v>19</v>
      </c>
      <c r="U6" s="93"/>
    </row>
    <row r="7" spans="1:21" ht="108" customHeight="1" x14ac:dyDescent="0.25">
      <c r="A7" s="90"/>
      <c r="B7" s="65"/>
      <c r="C7" s="65"/>
      <c r="D7" s="91"/>
      <c r="E7" s="65"/>
      <c r="F7" s="6" t="s">
        <v>9</v>
      </c>
      <c r="G7" s="6" t="s">
        <v>8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93"/>
      <c r="U7" s="93"/>
    </row>
    <row r="8" spans="1:21" ht="24.75" customHeight="1" x14ac:dyDescent="0.25">
      <c r="A8" s="6">
        <v>1</v>
      </c>
      <c r="B8" s="65" t="s">
        <v>133</v>
      </c>
      <c r="C8" s="65"/>
      <c r="D8" s="65"/>
      <c r="E8" s="65"/>
      <c r="F8" s="65"/>
      <c r="G8" s="65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</row>
    <row r="9" spans="1:21" ht="32.25" customHeight="1" x14ac:dyDescent="0.25">
      <c r="A9" s="5"/>
      <c r="B9" s="65" t="s">
        <v>23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</row>
    <row r="10" spans="1:21" ht="52.5" customHeight="1" x14ac:dyDescent="0.25">
      <c r="A10" s="7"/>
      <c r="B10" s="8" t="s">
        <v>16</v>
      </c>
      <c r="C10" s="8" t="s">
        <v>24</v>
      </c>
      <c r="D10" s="9">
        <v>75</v>
      </c>
      <c r="E10" s="9">
        <v>75</v>
      </c>
      <c r="F10" s="9">
        <v>75</v>
      </c>
      <c r="G10" s="9">
        <v>75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63" t="s">
        <v>86</v>
      </c>
      <c r="U10" s="64"/>
    </row>
    <row r="11" spans="1:21" ht="42" customHeight="1" x14ac:dyDescent="0.25">
      <c r="A11" s="58"/>
      <c r="B11" s="61" t="s">
        <v>14</v>
      </c>
      <c r="C11" s="6" t="s">
        <v>13</v>
      </c>
      <c r="D11" s="10">
        <f>D12</f>
        <v>75</v>
      </c>
      <c r="E11" s="10">
        <f t="shared" ref="E11:G11" si="0">E12</f>
        <v>75</v>
      </c>
      <c r="F11" s="10">
        <f t="shared" si="0"/>
        <v>75</v>
      </c>
      <c r="G11" s="10">
        <f t="shared" si="0"/>
        <v>75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86" t="s">
        <v>86</v>
      </c>
      <c r="U11" s="87"/>
    </row>
    <row r="12" spans="1:21" ht="48" customHeight="1" x14ac:dyDescent="0.25">
      <c r="A12" s="59"/>
      <c r="B12" s="62"/>
      <c r="C12" s="8" t="s">
        <v>24</v>
      </c>
      <c r="D12" s="9">
        <f>D10</f>
        <v>75</v>
      </c>
      <c r="E12" s="9">
        <f t="shared" ref="E12:G12" si="1">E10</f>
        <v>75</v>
      </c>
      <c r="F12" s="9">
        <f t="shared" si="1"/>
        <v>75</v>
      </c>
      <c r="G12" s="9">
        <f t="shared" si="1"/>
        <v>75</v>
      </c>
      <c r="H12" s="9" t="e">
        <f>H10+#REF!+#REF!+#REF!+#REF!+#REF!+#REF!</f>
        <v>#REF!</v>
      </c>
      <c r="I12" s="9" t="e">
        <f>I10+#REF!+#REF!+#REF!+#REF!+#REF!+#REF!</f>
        <v>#REF!</v>
      </c>
      <c r="J12" s="9" t="e">
        <f>J10+#REF!+#REF!+#REF!+#REF!+#REF!+#REF!</f>
        <v>#REF!</v>
      </c>
      <c r="K12" s="9" t="e">
        <f>K10+#REF!+#REF!+#REF!+#REF!+#REF!+#REF!</f>
        <v>#REF!</v>
      </c>
      <c r="L12" s="9" t="e">
        <f>L10+#REF!+#REF!+#REF!+#REF!+#REF!+#REF!</f>
        <v>#REF!</v>
      </c>
      <c r="M12" s="9" t="e">
        <f>M10+#REF!+#REF!+#REF!+#REF!+#REF!+#REF!</f>
        <v>#REF!</v>
      </c>
      <c r="N12" s="9" t="e">
        <f>N10+#REF!+#REF!+#REF!+#REF!+#REF!+#REF!</f>
        <v>#REF!</v>
      </c>
      <c r="O12" s="9" t="e">
        <f>O10+#REF!+#REF!+#REF!+#REF!+#REF!+#REF!</f>
        <v>#REF!</v>
      </c>
      <c r="P12" s="9" t="e">
        <f>P10+#REF!+#REF!+#REF!+#REF!+#REF!+#REF!</f>
        <v>#REF!</v>
      </c>
      <c r="Q12" s="9" t="e">
        <f>Q10+#REF!+#REF!+#REF!+#REF!+#REF!+#REF!</f>
        <v>#REF!</v>
      </c>
      <c r="R12" s="9" t="e">
        <f>R10+#REF!+#REF!+#REF!+#REF!+#REF!+#REF!</f>
        <v>#REF!</v>
      </c>
      <c r="S12" s="9" t="e">
        <f>S10+#REF!+#REF!+#REF!+#REF!+#REF!+#REF!</f>
        <v>#REF!</v>
      </c>
      <c r="T12" s="63" t="s">
        <v>86</v>
      </c>
      <c r="U12" s="64"/>
    </row>
    <row r="13" spans="1:21" ht="32.25" customHeight="1" x14ac:dyDescent="0.25">
      <c r="A13" s="12"/>
      <c r="B13" s="65" t="s">
        <v>25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</row>
    <row r="14" spans="1:21" ht="77.25" customHeight="1" x14ac:dyDescent="0.25">
      <c r="A14" s="7"/>
      <c r="B14" s="8" t="s">
        <v>82</v>
      </c>
      <c r="C14" s="8" t="s">
        <v>24</v>
      </c>
      <c r="D14" s="9">
        <v>660</v>
      </c>
      <c r="E14" s="9">
        <v>660</v>
      </c>
      <c r="F14" s="9">
        <v>660</v>
      </c>
      <c r="G14" s="9">
        <v>659.4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63" t="s">
        <v>124</v>
      </c>
      <c r="U14" s="64"/>
    </row>
    <row r="15" spans="1:21" ht="102.75" customHeight="1" x14ac:dyDescent="0.25">
      <c r="A15" s="7"/>
      <c r="B15" s="8" t="s">
        <v>83</v>
      </c>
      <c r="C15" s="8" t="s">
        <v>24</v>
      </c>
      <c r="D15" s="9">
        <v>290</v>
      </c>
      <c r="E15" s="9">
        <v>290</v>
      </c>
      <c r="F15" s="9">
        <v>290</v>
      </c>
      <c r="G15" s="9">
        <v>290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63" t="s">
        <v>87</v>
      </c>
      <c r="U15" s="64"/>
    </row>
    <row r="16" spans="1:21" ht="117.75" customHeight="1" x14ac:dyDescent="0.25">
      <c r="A16" s="7"/>
      <c r="B16" s="8" t="s">
        <v>113</v>
      </c>
      <c r="C16" s="8" t="s">
        <v>24</v>
      </c>
      <c r="D16" s="9">
        <f>43+66</f>
        <v>109</v>
      </c>
      <c r="E16" s="9">
        <f>43+66</f>
        <v>109</v>
      </c>
      <c r="F16" s="9">
        <f>42.8</f>
        <v>42.8</v>
      </c>
      <c r="G16" s="9">
        <f>42.8</f>
        <v>42.8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63" t="s">
        <v>125</v>
      </c>
      <c r="U16" s="64"/>
    </row>
    <row r="17" spans="1:21" ht="87" customHeight="1" x14ac:dyDescent="0.25">
      <c r="A17" s="7"/>
      <c r="B17" s="8" t="s">
        <v>26</v>
      </c>
      <c r="C17" s="8" t="s">
        <v>24</v>
      </c>
      <c r="D17" s="9">
        <v>8316.2999999999993</v>
      </c>
      <c r="E17" s="9">
        <v>8316.2999999999993</v>
      </c>
      <c r="F17" s="9">
        <v>8316.2999999999993</v>
      </c>
      <c r="G17" s="9">
        <v>8316.2999999999993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63" t="s">
        <v>87</v>
      </c>
      <c r="U17" s="64"/>
    </row>
    <row r="18" spans="1:21" ht="118.5" customHeight="1" x14ac:dyDescent="0.25">
      <c r="A18" s="7"/>
      <c r="B18" s="8" t="s">
        <v>27</v>
      </c>
      <c r="C18" s="8" t="s">
        <v>30</v>
      </c>
      <c r="D18" s="9">
        <v>979.1</v>
      </c>
      <c r="E18" s="9">
        <v>979.1</v>
      </c>
      <c r="F18" s="9">
        <v>979.1</v>
      </c>
      <c r="G18" s="9">
        <v>979.1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63" t="s">
        <v>87</v>
      </c>
      <c r="U18" s="64"/>
    </row>
    <row r="19" spans="1:21" ht="105" customHeight="1" x14ac:dyDescent="0.25">
      <c r="A19" s="7"/>
      <c r="B19" s="8" t="s">
        <v>28</v>
      </c>
      <c r="C19" s="8" t="s">
        <v>24</v>
      </c>
      <c r="D19" s="9">
        <v>51.6</v>
      </c>
      <c r="E19" s="9">
        <v>51.6</v>
      </c>
      <c r="F19" s="9">
        <v>51.6</v>
      </c>
      <c r="G19" s="9">
        <v>51.6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63" t="s">
        <v>87</v>
      </c>
      <c r="U19" s="64"/>
    </row>
    <row r="20" spans="1:21" ht="87" customHeight="1" x14ac:dyDescent="0.25">
      <c r="A20" s="7"/>
      <c r="B20" s="8" t="s">
        <v>29</v>
      </c>
      <c r="C20" s="8" t="s">
        <v>24</v>
      </c>
      <c r="D20" s="9">
        <v>3517.6</v>
      </c>
      <c r="E20" s="9">
        <v>3517.6</v>
      </c>
      <c r="F20" s="9">
        <v>3517.6</v>
      </c>
      <c r="G20" s="9">
        <v>3517.6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63" t="s">
        <v>87</v>
      </c>
      <c r="U20" s="64"/>
    </row>
    <row r="21" spans="1:21" ht="31.5" customHeight="1" x14ac:dyDescent="0.25">
      <c r="A21" s="79"/>
      <c r="B21" s="65" t="s">
        <v>11</v>
      </c>
      <c r="C21" s="6" t="s">
        <v>13</v>
      </c>
      <c r="D21" s="10">
        <f>D22+D23</f>
        <v>13923.6</v>
      </c>
      <c r="E21" s="10">
        <f t="shared" ref="E21:G21" si="2">E22+E23</f>
        <v>13923.6</v>
      </c>
      <c r="F21" s="10">
        <f t="shared" si="2"/>
        <v>13857.4</v>
      </c>
      <c r="G21" s="10">
        <f t="shared" si="2"/>
        <v>13856.900000000001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86" t="s">
        <v>112</v>
      </c>
      <c r="U21" s="87"/>
    </row>
    <row r="22" spans="1:21" ht="55.5" customHeight="1" x14ac:dyDescent="0.25">
      <c r="A22" s="79"/>
      <c r="B22" s="94"/>
      <c r="C22" s="8" t="s">
        <v>24</v>
      </c>
      <c r="D22" s="9">
        <f>D14+D15+D16+D17+D19+D20</f>
        <v>12944.5</v>
      </c>
      <c r="E22" s="9">
        <f t="shared" ref="E22:F22" si="3">E14+E15+E16+E17+E19+E20</f>
        <v>12944.5</v>
      </c>
      <c r="F22" s="9">
        <f t="shared" si="3"/>
        <v>12878.3</v>
      </c>
      <c r="G22" s="9">
        <f>G14+G15+G16+G17+G19+G20+0.1</f>
        <v>12877.800000000001</v>
      </c>
      <c r="H22" s="9" t="e">
        <f>#REF!+#REF!+#REF!+H11+H12+#REF!+#REF!</f>
        <v>#REF!</v>
      </c>
      <c r="I22" s="9" t="e">
        <f>#REF!+#REF!+#REF!+I11+I12+#REF!+#REF!</f>
        <v>#REF!</v>
      </c>
      <c r="J22" s="9" t="e">
        <f>#REF!+#REF!+#REF!+J11+J12+#REF!+#REF!</f>
        <v>#REF!</v>
      </c>
      <c r="K22" s="9" t="e">
        <f>#REF!+#REF!+#REF!+K11+K12+#REF!+#REF!</f>
        <v>#REF!</v>
      </c>
      <c r="L22" s="9" t="e">
        <f>#REF!+#REF!+#REF!+L11+L12+#REF!+#REF!</f>
        <v>#REF!</v>
      </c>
      <c r="M22" s="9" t="e">
        <f>#REF!+#REF!+#REF!+M11+M12+#REF!+#REF!</f>
        <v>#REF!</v>
      </c>
      <c r="N22" s="9" t="e">
        <f>#REF!+#REF!+#REF!+N11+N12+#REF!+#REF!</f>
        <v>#REF!</v>
      </c>
      <c r="O22" s="9" t="e">
        <f>#REF!+#REF!+#REF!+O11+O12+#REF!+#REF!</f>
        <v>#REF!</v>
      </c>
      <c r="P22" s="9" t="e">
        <f>#REF!+#REF!+#REF!+P11+P12+#REF!+#REF!</f>
        <v>#REF!</v>
      </c>
      <c r="Q22" s="9" t="e">
        <f>#REF!+#REF!+#REF!+Q11+Q12+#REF!+#REF!</f>
        <v>#REF!</v>
      </c>
      <c r="R22" s="9" t="e">
        <f>#REF!+#REF!+#REF!+R11+R12+#REF!+#REF!</f>
        <v>#REF!</v>
      </c>
      <c r="S22" s="9" t="e">
        <f>#REF!+#REF!+#REF!+S11+S12+#REF!+#REF!</f>
        <v>#REF!</v>
      </c>
      <c r="T22" s="63" t="s">
        <v>112</v>
      </c>
      <c r="U22" s="64"/>
    </row>
    <row r="23" spans="1:21" ht="47.25" x14ac:dyDescent="0.25">
      <c r="A23" s="79"/>
      <c r="B23" s="94"/>
      <c r="C23" s="8" t="s">
        <v>12</v>
      </c>
      <c r="D23" s="9">
        <f>D18</f>
        <v>979.1</v>
      </c>
      <c r="E23" s="9">
        <f t="shared" ref="E23:G23" si="4">E18</f>
        <v>979.1</v>
      </c>
      <c r="F23" s="9">
        <f t="shared" si="4"/>
        <v>979.1</v>
      </c>
      <c r="G23" s="9">
        <f t="shared" si="4"/>
        <v>979.1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63" t="s">
        <v>86</v>
      </c>
      <c r="U23" s="64"/>
    </row>
    <row r="24" spans="1:21" s="14" customFormat="1" ht="32.25" customHeight="1" x14ac:dyDescent="0.25">
      <c r="A24" s="13"/>
      <c r="B24" s="65" t="s">
        <v>31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</row>
    <row r="25" spans="1:21" s="14" customFormat="1" ht="96.75" customHeight="1" x14ac:dyDescent="0.25">
      <c r="A25" s="7"/>
      <c r="B25" s="8" t="s">
        <v>76</v>
      </c>
      <c r="C25" s="8" t="s">
        <v>24</v>
      </c>
      <c r="D25" s="9">
        <v>30</v>
      </c>
      <c r="E25" s="9">
        <v>30</v>
      </c>
      <c r="F25" s="9">
        <v>30</v>
      </c>
      <c r="G25" s="9">
        <v>30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63" t="s">
        <v>86</v>
      </c>
      <c r="U25" s="64"/>
    </row>
    <row r="26" spans="1:21" s="14" customFormat="1" ht="89.25" customHeight="1" x14ac:dyDescent="0.25">
      <c r="A26" s="7"/>
      <c r="B26" s="8" t="s">
        <v>126</v>
      </c>
      <c r="C26" s="8" t="s">
        <v>24</v>
      </c>
      <c r="D26" s="9">
        <v>156.4</v>
      </c>
      <c r="E26" s="9">
        <v>156.4</v>
      </c>
      <c r="F26" s="9">
        <v>115.4</v>
      </c>
      <c r="G26" s="9">
        <v>109.5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63" t="s">
        <v>114</v>
      </c>
      <c r="U26" s="64"/>
    </row>
    <row r="27" spans="1:21" s="14" customFormat="1" ht="178.5" customHeight="1" x14ac:dyDescent="0.25">
      <c r="A27" s="7"/>
      <c r="B27" s="8" t="s">
        <v>127</v>
      </c>
      <c r="C27" s="8" t="s">
        <v>12</v>
      </c>
      <c r="D27" s="9">
        <v>160.4</v>
      </c>
      <c r="E27" s="9">
        <v>160.4</v>
      </c>
      <c r="F27" s="9">
        <v>0</v>
      </c>
      <c r="G27" s="9">
        <v>0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63" t="s">
        <v>21</v>
      </c>
      <c r="U27" s="64"/>
    </row>
    <row r="28" spans="1:21" ht="37.5" customHeight="1" x14ac:dyDescent="0.25">
      <c r="A28" s="58"/>
      <c r="B28" s="61" t="s">
        <v>14</v>
      </c>
      <c r="C28" s="6" t="s">
        <v>13</v>
      </c>
      <c r="D28" s="10">
        <f>D29+D30</f>
        <v>346.8</v>
      </c>
      <c r="E28" s="10">
        <f t="shared" ref="E28:G28" si="5">E29+E30</f>
        <v>346.8</v>
      </c>
      <c r="F28" s="10">
        <f t="shared" si="5"/>
        <v>145.4</v>
      </c>
      <c r="G28" s="10">
        <f t="shared" si="5"/>
        <v>139.5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86" t="s">
        <v>128</v>
      </c>
      <c r="U28" s="87"/>
    </row>
    <row r="29" spans="1:21" ht="38.25" customHeight="1" x14ac:dyDescent="0.25">
      <c r="A29" s="59"/>
      <c r="B29" s="62"/>
      <c r="C29" s="8" t="s">
        <v>24</v>
      </c>
      <c r="D29" s="9">
        <f>D25+D26</f>
        <v>186.4</v>
      </c>
      <c r="E29" s="9">
        <f t="shared" ref="E29:G29" si="6">E25+E26</f>
        <v>186.4</v>
      </c>
      <c r="F29" s="9">
        <f t="shared" si="6"/>
        <v>145.4</v>
      </c>
      <c r="G29" s="9">
        <f t="shared" si="6"/>
        <v>139.5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63" t="s">
        <v>129</v>
      </c>
      <c r="U29" s="64"/>
    </row>
    <row r="30" spans="1:21" ht="59.25" customHeight="1" x14ac:dyDescent="0.25">
      <c r="A30" s="60"/>
      <c r="B30" s="60"/>
      <c r="C30" s="8" t="s">
        <v>12</v>
      </c>
      <c r="D30" s="9">
        <f>D27</f>
        <v>160.4</v>
      </c>
      <c r="E30" s="9">
        <f t="shared" ref="E30:G30" si="7">E27</f>
        <v>160.4</v>
      </c>
      <c r="F30" s="9">
        <f t="shared" si="7"/>
        <v>0</v>
      </c>
      <c r="G30" s="9">
        <f t="shared" si="7"/>
        <v>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63" t="s">
        <v>21</v>
      </c>
      <c r="U30" s="64"/>
    </row>
    <row r="31" spans="1:21" ht="30.75" customHeight="1" x14ac:dyDescent="0.25">
      <c r="A31" s="58"/>
      <c r="B31" s="61" t="s">
        <v>11</v>
      </c>
      <c r="C31" s="6" t="s">
        <v>13</v>
      </c>
      <c r="D31" s="10">
        <f>D32+D33</f>
        <v>14345.4</v>
      </c>
      <c r="E31" s="10">
        <f t="shared" ref="E31:G31" si="8">E32+E33</f>
        <v>14345.4</v>
      </c>
      <c r="F31" s="10">
        <f t="shared" si="8"/>
        <v>14077.8</v>
      </c>
      <c r="G31" s="10">
        <f t="shared" si="8"/>
        <v>14071.400000000001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86" t="s">
        <v>130</v>
      </c>
      <c r="U31" s="87"/>
    </row>
    <row r="32" spans="1:21" ht="56.25" customHeight="1" x14ac:dyDescent="0.25">
      <c r="A32" s="59"/>
      <c r="B32" s="62"/>
      <c r="C32" s="8" t="s">
        <v>24</v>
      </c>
      <c r="D32" s="9">
        <f>D12+D22+D29</f>
        <v>13205.9</v>
      </c>
      <c r="E32" s="9">
        <f t="shared" ref="E32:G32" si="9">E12+E22+E29</f>
        <v>13205.9</v>
      </c>
      <c r="F32" s="9">
        <f t="shared" si="9"/>
        <v>13098.699999999999</v>
      </c>
      <c r="G32" s="9">
        <f t="shared" si="9"/>
        <v>13092.300000000001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63" t="s">
        <v>131</v>
      </c>
      <c r="U32" s="64"/>
    </row>
    <row r="33" spans="1:21" ht="47.25" x14ac:dyDescent="0.25">
      <c r="A33" s="59"/>
      <c r="B33" s="62"/>
      <c r="C33" s="8" t="s">
        <v>12</v>
      </c>
      <c r="D33" s="9">
        <f>D23+D30</f>
        <v>1139.5</v>
      </c>
      <c r="E33" s="9">
        <f t="shared" ref="E33:G33" si="10">E23+E30</f>
        <v>1139.5</v>
      </c>
      <c r="F33" s="9">
        <f t="shared" si="10"/>
        <v>979.1</v>
      </c>
      <c r="G33" s="9">
        <f t="shared" si="10"/>
        <v>979.1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63" t="s">
        <v>132</v>
      </c>
      <c r="U33" s="64"/>
    </row>
    <row r="34" spans="1:21" s="14" customFormat="1" ht="24.75" customHeight="1" x14ac:dyDescent="0.25">
      <c r="A34" s="6">
        <v>2</v>
      </c>
      <c r="B34" s="65" t="s">
        <v>134</v>
      </c>
      <c r="C34" s="65"/>
      <c r="D34" s="65"/>
      <c r="E34" s="65"/>
      <c r="F34" s="65"/>
      <c r="G34" s="65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</row>
    <row r="35" spans="1:21" ht="68.25" customHeight="1" x14ac:dyDescent="0.25">
      <c r="A35" s="7"/>
      <c r="B35" s="8" t="s">
        <v>32</v>
      </c>
      <c r="C35" s="8" t="s">
        <v>24</v>
      </c>
      <c r="D35" s="9">
        <v>1011.6</v>
      </c>
      <c r="E35" s="9">
        <v>1011.6</v>
      </c>
      <c r="F35" s="9">
        <v>1011.6</v>
      </c>
      <c r="G35" s="9">
        <v>1011.6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3" t="s">
        <v>86</v>
      </c>
      <c r="U35" s="64"/>
    </row>
    <row r="36" spans="1:21" ht="147.75" customHeight="1" x14ac:dyDescent="0.25">
      <c r="A36" s="7"/>
      <c r="B36" s="8" t="s">
        <v>115</v>
      </c>
      <c r="C36" s="8" t="s">
        <v>77</v>
      </c>
      <c r="D36" s="9">
        <v>1205</v>
      </c>
      <c r="E36" s="9">
        <v>1205</v>
      </c>
      <c r="F36" s="9">
        <v>1204</v>
      </c>
      <c r="G36" s="9">
        <v>1204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63" t="s">
        <v>117</v>
      </c>
      <c r="U36" s="64"/>
    </row>
    <row r="37" spans="1:21" ht="33" customHeight="1" x14ac:dyDescent="0.25">
      <c r="A37" s="58"/>
      <c r="B37" s="61" t="s">
        <v>11</v>
      </c>
      <c r="C37" s="6" t="s">
        <v>13</v>
      </c>
      <c r="D37" s="10">
        <f>D38+D39</f>
        <v>2216.6</v>
      </c>
      <c r="E37" s="10">
        <f t="shared" ref="E37:G37" si="11">E38+E39</f>
        <v>2216.6</v>
      </c>
      <c r="F37" s="10">
        <f t="shared" si="11"/>
        <v>2215.6</v>
      </c>
      <c r="G37" s="10">
        <f t="shared" si="11"/>
        <v>2215.6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86" t="s">
        <v>117</v>
      </c>
      <c r="U37" s="87"/>
    </row>
    <row r="38" spans="1:21" ht="47.25" customHeight="1" x14ac:dyDescent="0.25">
      <c r="A38" s="59"/>
      <c r="B38" s="62"/>
      <c r="C38" s="8" t="s">
        <v>24</v>
      </c>
      <c r="D38" s="9">
        <f>D35</f>
        <v>1011.6</v>
      </c>
      <c r="E38" s="9">
        <f t="shared" ref="E38:G38" si="12">E35</f>
        <v>1011.6</v>
      </c>
      <c r="F38" s="9">
        <f t="shared" si="12"/>
        <v>1011.6</v>
      </c>
      <c r="G38" s="9">
        <f t="shared" si="12"/>
        <v>1011.6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63" t="s">
        <v>86</v>
      </c>
      <c r="U38" s="64"/>
    </row>
    <row r="39" spans="1:21" ht="47.25" customHeight="1" x14ac:dyDescent="0.25">
      <c r="A39" s="60"/>
      <c r="B39" s="60"/>
      <c r="C39" s="8" t="s">
        <v>77</v>
      </c>
      <c r="D39" s="9">
        <f>D36</f>
        <v>1205</v>
      </c>
      <c r="E39" s="9">
        <f t="shared" ref="E39:G39" si="13">E36</f>
        <v>1205</v>
      </c>
      <c r="F39" s="9">
        <f t="shared" si="13"/>
        <v>1204</v>
      </c>
      <c r="G39" s="9">
        <f t="shared" si="13"/>
        <v>1204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63" t="s">
        <v>117</v>
      </c>
      <c r="U39" s="64"/>
    </row>
    <row r="40" spans="1:21" ht="34.5" customHeight="1" x14ac:dyDescent="0.25">
      <c r="A40" s="6">
        <v>3</v>
      </c>
      <c r="B40" s="65" t="s">
        <v>135</v>
      </c>
      <c r="C40" s="65"/>
      <c r="D40" s="65"/>
      <c r="E40" s="65"/>
      <c r="F40" s="65"/>
      <c r="G40" s="65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pans="1:21" ht="32.25" customHeight="1" x14ac:dyDescent="0.25">
      <c r="A41" s="65" t="s">
        <v>90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pans="1:21" ht="54" customHeight="1" x14ac:dyDescent="0.25">
      <c r="A42" s="16"/>
      <c r="B42" s="8" t="s">
        <v>33</v>
      </c>
      <c r="C42" s="8" t="s">
        <v>24</v>
      </c>
      <c r="D42" s="9">
        <v>16462</v>
      </c>
      <c r="E42" s="9">
        <v>16462</v>
      </c>
      <c r="F42" s="9">
        <v>15637.9</v>
      </c>
      <c r="G42" s="9">
        <v>15637.9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63" t="s">
        <v>136</v>
      </c>
      <c r="U42" s="64"/>
    </row>
    <row r="43" spans="1:21" ht="54.75" customHeight="1" x14ac:dyDescent="0.25">
      <c r="A43" s="16"/>
      <c r="B43" s="8" t="s">
        <v>34</v>
      </c>
      <c r="C43" s="8" t="s">
        <v>24</v>
      </c>
      <c r="D43" s="9">
        <v>791.4</v>
      </c>
      <c r="E43" s="9">
        <v>791.4</v>
      </c>
      <c r="F43" s="9">
        <v>726.3</v>
      </c>
      <c r="G43" s="9">
        <v>725.6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63" t="s">
        <v>137</v>
      </c>
      <c r="U43" s="64"/>
    </row>
    <row r="44" spans="1:21" ht="52.5" customHeight="1" x14ac:dyDescent="0.25">
      <c r="A44" s="16"/>
      <c r="B44" s="8" t="s">
        <v>35</v>
      </c>
      <c r="C44" s="8" t="s">
        <v>24</v>
      </c>
      <c r="D44" s="9">
        <v>300.39999999999998</v>
      </c>
      <c r="E44" s="9">
        <v>300.39999999999998</v>
      </c>
      <c r="F44" s="9">
        <v>300</v>
      </c>
      <c r="G44" s="9">
        <v>300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63" t="s">
        <v>117</v>
      </c>
      <c r="U44" s="64"/>
    </row>
    <row r="45" spans="1:21" ht="48.75" customHeight="1" x14ac:dyDescent="0.25">
      <c r="A45" s="16"/>
      <c r="B45" s="8" t="s">
        <v>36</v>
      </c>
      <c r="C45" s="8" t="s">
        <v>24</v>
      </c>
      <c r="D45" s="9">
        <v>6716.3</v>
      </c>
      <c r="E45" s="9">
        <v>6716.3</v>
      </c>
      <c r="F45" s="9">
        <v>5970.8</v>
      </c>
      <c r="G45" s="9">
        <v>5855.7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63" t="s">
        <v>138</v>
      </c>
      <c r="U45" s="64"/>
    </row>
    <row r="46" spans="1:21" ht="99.75" customHeight="1" x14ac:dyDescent="0.25">
      <c r="A46" s="17"/>
      <c r="B46" s="18" t="s">
        <v>37</v>
      </c>
      <c r="C46" s="8" t="s">
        <v>12</v>
      </c>
      <c r="D46" s="9">
        <v>1787.1</v>
      </c>
      <c r="E46" s="9">
        <v>1787.1</v>
      </c>
      <c r="F46" s="9">
        <v>805.3</v>
      </c>
      <c r="G46" s="9">
        <v>805.3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63" t="s">
        <v>139</v>
      </c>
      <c r="U46" s="64"/>
    </row>
    <row r="47" spans="1:21" ht="152.25" customHeight="1" x14ac:dyDescent="0.25">
      <c r="A47" s="17"/>
      <c r="B47" s="18" t="s">
        <v>89</v>
      </c>
      <c r="C47" s="8" t="s">
        <v>77</v>
      </c>
      <c r="D47" s="9">
        <v>48109.9</v>
      </c>
      <c r="E47" s="9">
        <v>48109.9</v>
      </c>
      <c r="F47" s="9">
        <v>45670.400000000001</v>
      </c>
      <c r="G47" s="9">
        <v>45670.3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63" t="s">
        <v>140</v>
      </c>
      <c r="U47" s="64"/>
    </row>
    <row r="48" spans="1:21" ht="104.25" customHeight="1" x14ac:dyDescent="0.25">
      <c r="A48" s="17"/>
      <c r="B48" s="18" t="s">
        <v>105</v>
      </c>
      <c r="C48" s="8" t="s">
        <v>24</v>
      </c>
      <c r="D48" s="9">
        <v>119</v>
      </c>
      <c r="E48" s="9">
        <v>119</v>
      </c>
      <c r="F48" s="9">
        <v>38.5</v>
      </c>
      <c r="G48" s="9">
        <v>38.5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63" t="s">
        <v>141</v>
      </c>
      <c r="U48" s="64"/>
    </row>
    <row r="49" spans="1:21" ht="84" customHeight="1" x14ac:dyDescent="0.25">
      <c r="A49" s="17"/>
      <c r="B49" s="18" t="s">
        <v>106</v>
      </c>
      <c r="C49" s="8" t="s">
        <v>12</v>
      </c>
      <c r="D49" s="9">
        <v>786.6</v>
      </c>
      <c r="E49" s="9">
        <v>786.6</v>
      </c>
      <c r="F49" s="9">
        <v>784.6</v>
      </c>
      <c r="G49" s="9">
        <v>784.6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63" t="s">
        <v>121</v>
      </c>
      <c r="U49" s="64"/>
    </row>
    <row r="50" spans="1:21" ht="84" customHeight="1" x14ac:dyDescent="0.25">
      <c r="A50" s="17"/>
      <c r="B50" s="18" t="s">
        <v>107</v>
      </c>
      <c r="C50" s="8" t="s">
        <v>24</v>
      </c>
      <c r="D50" s="9">
        <v>41.4</v>
      </c>
      <c r="E50" s="9">
        <v>41.4</v>
      </c>
      <c r="F50" s="9">
        <v>41.3</v>
      </c>
      <c r="G50" s="9">
        <v>41.3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63" t="s">
        <v>142</v>
      </c>
      <c r="U50" s="64"/>
    </row>
    <row r="51" spans="1:21" ht="36" customHeight="1" x14ac:dyDescent="0.25">
      <c r="A51" s="58"/>
      <c r="B51" s="61" t="s">
        <v>14</v>
      </c>
      <c r="C51" s="6" t="s">
        <v>13</v>
      </c>
      <c r="D51" s="10">
        <f>D52+D54+D53</f>
        <v>75114.200000000012</v>
      </c>
      <c r="E51" s="10">
        <f>E52+E54+E53</f>
        <v>75114.200000000012</v>
      </c>
      <c r="F51" s="10">
        <f t="shared" ref="F51:G51" si="14">F52+F54+F53</f>
        <v>69975.100000000006</v>
      </c>
      <c r="G51" s="10">
        <f t="shared" si="14"/>
        <v>69859.200000000012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86" t="s">
        <v>143</v>
      </c>
      <c r="U51" s="87"/>
    </row>
    <row r="52" spans="1:21" ht="39" customHeight="1" x14ac:dyDescent="0.25">
      <c r="A52" s="59"/>
      <c r="B52" s="62"/>
      <c r="C52" s="8" t="s">
        <v>24</v>
      </c>
      <c r="D52" s="9">
        <f>D42+D43+D44+D45+D48+D50+0.1</f>
        <v>24430.600000000002</v>
      </c>
      <c r="E52" s="9">
        <f>E42+E43+E44+E45+E48+E50+0.1</f>
        <v>24430.600000000002</v>
      </c>
      <c r="F52" s="9">
        <f t="shared" ref="F52:G52" si="15">F42+F43+F44+F45+F48+F50</f>
        <v>22714.799999999996</v>
      </c>
      <c r="G52" s="9">
        <f t="shared" si="15"/>
        <v>22599</v>
      </c>
      <c r="H52" s="9" t="e">
        <f>#REF!+H42+H43+H44+H45+H48+H50</f>
        <v>#REF!</v>
      </c>
      <c r="I52" s="9" t="e">
        <f>#REF!+I42+I43+I44+I45+I48+I50</f>
        <v>#REF!</v>
      </c>
      <c r="J52" s="9" t="e">
        <f>#REF!+J42+J43+J44+J45+J48+J50</f>
        <v>#REF!</v>
      </c>
      <c r="K52" s="9" t="e">
        <f>#REF!+K42+K43+K44+K45+K48+K50</f>
        <v>#REF!</v>
      </c>
      <c r="L52" s="9" t="e">
        <f>#REF!+L42+L43+L44+L45+L48+L50</f>
        <v>#REF!</v>
      </c>
      <c r="M52" s="9" t="e">
        <f>#REF!+M42+M43+M44+M45+M48+M50</f>
        <v>#REF!</v>
      </c>
      <c r="N52" s="9" t="e">
        <f>#REF!+N42+N43+N44+N45+N48+N50</f>
        <v>#REF!</v>
      </c>
      <c r="O52" s="9" t="e">
        <f>#REF!+O42+O43+O44+O45+O48+O50</f>
        <v>#REF!</v>
      </c>
      <c r="P52" s="9" t="e">
        <f>#REF!+P42+P43+P44+P45+P48+P50</f>
        <v>#REF!</v>
      </c>
      <c r="Q52" s="9" t="e">
        <f>#REF!+Q42+Q43+Q44+Q45+Q48+Q50</f>
        <v>#REF!</v>
      </c>
      <c r="R52" s="9" t="e">
        <f>#REF!+R42+R43+R44+R45+R48+R50</f>
        <v>#REF!</v>
      </c>
      <c r="S52" s="9" t="e">
        <f>#REF!+S42+S43+S44+S45+S48+S50</f>
        <v>#REF!</v>
      </c>
      <c r="T52" s="63" t="s">
        <v>144</v>
      </c>
      <c r="U52" s="64"/>
    </row>
    <row r="53" spans="1:21" ht="39" customHeight="1" x14ac:dyDescent="0.25">
      <c r="A53" s="59"/>
      <c r="B53" s="62"/>
      <c r="C53" s="8" t="s">
        <v>77</v>
      </c>
      <c r="D53" s="9">
        <f>D47</f>
        <v>48109.9</v>
      </c>
      <c r="E53" s="9">
        <f>E47</f>
        <v>48109.9</v>
      </c>
      <c r="F53" s="9">
        <f t="shared" ref="F53:G53" si="16">F47</f>
        <v>45670.400000000001</v>
      </c>
      <c r="G53" s="9">
        <f t="shared" si="16"/>
        <v>45670.3</v>
      </c>
      <c r="H53" s="9">
        <f t="shared" ref="H53:S53" si="17">H47</f>
        <v>0</v>
      </c>
      <c r="I53" s="9">
        <f t="shared" si="17"/>
        <v>0</v>
      </c>
      <c r="J53" s="9">
        <f t="shared" si="17"/>
        <v>0</v>
      </c>
      <c r="K53" s="9">
        <f t="shared" si="17"/>
        <v>0</v>
      </c>
      <c r="L53" s="9">
        <f t="shared" si="17"/>
        <v>0</v>
      </c>
      <c r="M53" s="9">
        <f t="shared" si="17"/>
        <v>0</v>
      </c>
      <c r="N53" s="9">
        <f t="shared" si="17"/>
        <v>0</v>
      </c>
      <c r="O53" s="9">
        <f t="shared" si="17"/>
        <v>0</v>
      </c>
      <c r="P53" s="9">
        <f t="shared" si="17"/>
        <v>0</v>
      </c>
      <c r="Q53" s="9">
        <f t="shared" si="17"/>
        <v>0</v>
      </c>
      <c r="R53" s="9">
        <f t="shared" si="17"/>
        <v>0</v>
      </c>
      <c r="S53" s="9">
        <f t="shared" si="17"/>
        <v>0</v>
      </c>
      <c r="T53" s="63" t="s">
        <v>140</v>
      </c>
      <c r="U53" s="64"/>
    </row>
    <row r="54" spans="1:21" ht="47.25" x14ac:dyDescent="0.25">
      <c r="A54" s="59"/>
      <c r="B54" s="62"/>
      <c r="C54" s="8" t="s">
        <v>12</v>
      </c>
      <c r="D54" s="9">
        <f>D46+D49</f>
        <v>2573.6999999999998</v>
      </c>
      <c r="E54" s="9">
        <f>E46+E49</f>
        <v>2573.6999999999998</v>
      </c>
      <c r="F54" s="9">
        <f t="shared" ref="F54:G54" si="18">F46+F49</f>
        <v>1589.9</v>
      </c>
      <c r="G54" s="9">
        <f t="shared" si="18"/>
        <v>1589.9</v>
      </c>
      <c r="H54" s="9">
        <f t="shared" ref="H54:S54" si="19">H46+H49</f>
        <v>0</v>
      </c>
      <c r="I54" s="9">
        <f t="shared" si="19"/>
        <v>0</v>
      </c>
      <c r="J54" s="9">
        <f t="shared" si="19"/>
        <v>0</v>
      </c>
      <c r="K54" s="9">
        <f t="shared" si="19"/>
        <v>0</v>
      </c>
      <c r="L54" s="9">
        <f t="shared" si="19"/>
        <v>0</v>
      </c>
      <c r="M54" s="9">
        <f t="shared" si="19"/>
        <v>0</v>
      </c>
      <c r="N54" s="9">
        <f t="shared" si="19"/>
        <v>0</v>
      </c>
      <c r="O54" s="9">
        <f t="shared" si="19"/>
        <v>0</v>
      </c>
      <c r="P54" s="9">
        <f t="shared" si="19"/>
        <v>0</v>
      </c>
      <c r="Q54" s="9">
        <f t="shared" si="19"/>
        <v>0</v>
      </c>
      <c r="R54" s="9">
        <f t="shared" si="19"/>
        <v>0</v>
      </c>
      <c r="S54" s="9">
        <f t="shared" si="19"/>
        <v>0</v>
      </c>
      <c r="T54" s="63" t="s">
        <v>122</v>
      </c>
      <c r="U54" s="64"/>
    </row>
    <row r="55" spans="1:21" ht="32.25" customHeight="1" x14ac:dyDescent="0.25">
      <c r="A55" s="65" t="s">
        <v>75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</row>
    <row r="56" spans="1:21" ht="66.75" customHeight="1" x14ac:dyDescent="0.25">
      <c r="A56" s="6"/>
      <c r="B56" s="8" t="s">
        <v>73</v>
      </c>
      <c r="C56" s="8" t="s">
        <v>24</v>
      </c>
      <c r="D56" s="9">
        <v>350</v>
      </c>
      <c r="E56" s="9">
        <v>350</v>
      </c>
      <c r="F56" s="9">
        <v>337.6</v>
      </c>
      <c r="G56" s="9">
        <v>337.6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63" t="s">
        <v>118</v>
      </c>
      <c r="U56" s="64"/>
    </row>
    <row r="57" spans="1:21" ht="64.5" customHeight="1" x14ac:dyDescent="0.25">
      <c r="A57" s="20"/>
      <c r="B57" s="8" t="s">
        <v>38</v>
      </c>
      <c r="C57" s="8" t="s">
        <v>24</v>
      </c>
      <c r="D57" s="9">
        <v>16411.8</v>
      </c>
      <c r="E57" s="9">
        <v>16411.8</v>
      </c>
      <c r="F57" s="9">
        <v>14785.6</v>
      </c>
      <c r="G57" s="9">
        <v>14785.6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63" t="s">
        <v>145</v>
      </c>
      <c r="U57" s="64"/>
    </row>
    <row r="58" spans="1:21" ht="63" customHeight="1" x14ac:dyDescent="0.25">
      <c r="A58" s="20"/>
      <c r="B58" s="8" t="s">
        <v>39</v>
      </c>
      <c r="C58" s="8" t="s">
        <v>24</v>
      </c>
      <c r="D58" s="9">
        <v>2750</v>
      </c>
      <c r="E58" s="9">
        <v>2750</v>
      </c>
      <c r="F58" s="9">
        <v>2340</v>
      </c>
      <c r="G58" s="9">
        <v>2340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63" t="s">
        <v>146</v>
      </c>
      <c r="U58" s="64"/>
    </row>
    <row r="59" spans="1:21" ht="44.25" customHeight="1" x14ac:dyDescent="0.25">
      <c r="A59" s="20"/>
      <c r="B59" s="8" t="s">
        <v>40</v>
      </c>
      <c r="C59" s="8" t="s">
        <v>24</v>
      </c>
      <c r="D59" s="9">
        <v>306.5</v>
      </c>
      <c r="E59" s="9">
        <v>306.5</v>
      </c>
      <c r="F59" s="9">
        <v>261.8</v>
      </c>
      <c r="G59" s="9">
        <v>246.1</v>
      </c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63" t="s">
        <v>147</v>
      </c>
      <c r="U59" s="64"/>
    </row>
    <row r="60" spans="1:21" ht="48.75" customHeight="1" x14ac:dyDescent="0.25">
      <c r="A60" s="20"/>
      <c r="B60" s="6" t="s">
        <v>41</v>
      </c>
      <c r="C60" s="8"/>
      <c r="D60" s="10">
        <f>D61+D62</f>
        <v>11077.5</v>
      </c>
      <c r="E60" s="10">
        <f t="shared" ref="E60:S60" si="20">E61+E62</f>
        <v>11077.5</v>
      </c>
      <c r="F60" s="10">
        <f t="shared" si="20"/>
        <v>11077.5</v>
      </c>
      <c r="G60" s="10">
        <f t="shared" si="20"/>
        <v>11077.5</v>
      </c>
      <c r="H60" s="10">
        <f t="shared" si="20"/>
        <v>11218.8</v>
      </c>
      <c r="I60" s="10">
        <f t="shared" si="20"/>
        <v>11218.8</v>
      </c>
      <c r="J60" s="10">
        <f t="shared" si="20"/>
        <v>11218.8</v>
      </c>
      <c r="K60" s="10">
        <f t="shared" si="20"/>
        <v>11218.8</v>
      </c>
      <c r="L60" s="10">
        <f t="shared" si="20"/>
        <v>11218.8</v>
      </c>
      <c r="M60" s="10">
        <f t="shared" si="20"/>
        <v>11218.8</v>
      </c>
      <c r="N60" s="10">
        <f t="shared" si="20"/>
        <v>11218.8</v>
      </c>
      <c r="O60" s="10">
        <f t="shared" si="20"/>
        <v>11218.8</v>
      </c>
      <c r="P60" s="10">
        <f t="shared" si="20"/>
        <v>11218.8</v>
      </c>
      <c r="Q60" s="10">
        <f t="shared" si="20"/>
        <v>11218.8</v>
      </c>
      <c r="R60" s="10">
        <f t="shared" si="20"/>
        <v>11218.8</v>
      </c>
      <c r="S60" s="10">
        <f t="shared" si="20"/>
        <v>11218.8</v>
      </c>
      <c r="T60" s="86" t="s">
        <v>86</v>
      </c>
      <c r="U60" s="87"/>
    </row>
    <row r="61" spans="1:21" ht="91.5" customHeight="1" x14ac:dyDescent="0.25">
      <c r="A61" s="20"/>
      <c r="B61" s="8" t="s">
        <v>42</v>
      </c>
      <c r="C61" s="8" t="s">
        <v>24</v>
      </c>
      <c r="D61" s="9">
        <v>1618.1</v>
      </c>
      <c r="E61" s="9">
        <v>1618.1</v>
      </c>
      <c r="F61" s="9">
        <v>1618.1</v>
      </c>
      <c r="G61" s="9">
        <v>1618.1</v>
      </c>
      <c r="H61" s="9">
        <v>1638.8</v>
      </c>
      <c r="I61" s="9">
        <v>1638.8</v>
      </c>
      <c r="J61" s="9">
        <v>1638.8</v>
      </c>
      <c r="K61" s="9">
        <v>1638.8</v>
      </c>
      <c r="L61" s="9">
        <v>1638.8</v>
      </c>
      <c r="M61" s="9">
        <v>1638.8</v>
      </c>
      <c r="N61" s="9">
        <v>1638.8</v>
      </c>
      <c r="O61" s="9">
        <v>1638.8</v>
      </c>
      <c r="P61" s="9">
        <v>1638.8</v>
      </c>
      <c r="Q61" s="9">
        <v>1638.8</v>
      </c>
      <c r="R61" s="9">
        <v>1638.8</v>
      </c>
      <c r="S61" s="9">
        <v>1638.8</v>
      </c>
      <c r="T61" s="63" t="s">
        <v>86</v>
      </c>
      <c r="U61" s="64"/>
    </row>
    <row r="62" spans="1:21" ht="131.25" customHeight="1" x14ac:dyDescent="0.25">
      <c r="A62" s="21"/>
      <c r="B62" s="18" t="s">
        <v>91</v>
      </c>
      <c r="C62" s="8" t="s">
        <v>12</v>
      </c>
      <c r="D62" s="9">
        <v>9459.4</v>
      </c>
      <c r="E62" s="9">
        <v>9459.4</v>
      </c>
      <c r="F62" s="9">
        <v>9459.4</v>
      </c>
      <c r="G62" s="9">
        <v>9459.4</v>
      </c>
      <c r="H62" s="9">
        <v>9580</v>
      </c>
      <c r="I62" s="9">
        <v>9580</v>
      </c>
      <c r="J62" s="9">
        <v>9580</v>
      </c>
      <c r="K62" s="9">
        <v>9580</v>
      </c>
      <c r="L62" s="9">
        <v>9580</v>
      </c>
      <c r="M62" s="9">
        <v>9580</v>
      </c>
      <c r="N62" s="9">
        <v>9580</v>
      </c>
      <c r="O62" s="9">
        <v>9580</v>
      </c>
      <c r="P62" s="9">
        <v>9580</v>
      </c>
      <c r="Q62" s="9">
        <v>9580</v>
      </c>
      <c r="R62" s="9">
        <v>9580</v>
      </c>
      <c r="S62" s="9">
        <v>9580</v>
      </c>
      <c r="T62" s="63" t="s">
        <v>86</v>
      </c>
      <c r="U62" s="64"/>
    </row>
    <row r="63" spans="1:21" ht="48.75" customHeight="1" x14ac:dyDescent="0.25">
      <c r="A63" s="20"/>
      <c r="B63" s="6" t="s">
        <v>98</v>
      </c>
      <c r="C63" s="8"/>
      <c r="D63" s="10">
        <f>D64+D65</f>
        <v>1708.7</v>
      </c>
      <c r="E63" s="10">
        <f t="shared" ref="E63:G63" si="21">E64+E65</f>
        <v>1708.7</v>
      </c>
      <c r="F63" s="10">
        <f t="shared" si="21"/>
        <v>1708.7</v>
      </c>
      <c r="G63" s="10">
        <f t="shared" si="21"/>
        <v>1708.7</v>
      </c>
      <c r="H63" s="10">
        <f t="shared" ref="H63:S63" si="22">H66+H67</f>
        <v>0</v>
      </c>
      <c r="I63" s="10">
        <f t="shared" si="22"/>
        <v>0</v>
      </c>
      <c r="J63" s="10">
        <f t="shared" si="22"/>
        <v>0</v>
      </c>
      <c r="K63" s="10">
        <f t="shared" si="22"/>
        <v>0</v>
      </c>
      <c r="L63" s="10">
        <f t="shared" si="22"/>
        <v>0</v>
      </c>
      <c r="M63" s="10">
        <f t="shared" si="22"/>
        <v>0</v>
      </c>
      <c r="N63" s="10">
        <f t="shared" si="22"/>
        <v>0</v>
      </c>
      <c r="O63" s="10">
        <f t="shared" si="22"/>
        <v>0</v>
      </c>
      <c r="P63" s="10">
        <f t="shared" si="22"/>
        <v>0</v>
      </c>
      <c r="Q63" s="10">
        <f t="shared" si="22"/>
        <v>0</v>
      </c>
      <c r="R63" s="10">
        <f t="shared" si="22"/>
        <v>0</v>
      </c>
      <c r="S63" s="10">
        <f t="shared" si="22"/>
        <v>0</v>
      </c>
      <c r="T63" s="86" t="s">
        <v>86</v>
      </c>
      <c r="U63" s="87"/>
    </row>
    <row r="64" spans="1:21" ht="122.25" customHeight="1" x14ac:dyDescent="0.25">
      <c r="A64" s="21"/>
      <c r="B64" s="18" t="s">
        <v>99</v>
      </c>
      <c r="C64" s="8" t="s">
        <v>12</v>
      </c>
      <c r="D64" s="9">
        <v>1623.3</v>
      </c>
      <c r="E64" s="9">
        <v>1623.3</v>
      </c>
      <c r="F64" s="9">
        <v>1623.3</v>
      </c>
      <c r="G64" s="9">
        <v>1623.3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63" t="s">
        <v>86</v>
      </c>
      <c r="U64" s="64"/>
    </row>
    <row r="65" spans="1:21" ht="173.25" customHeight="1" x14ac:dyDescent="0.25">
      <c r="A65" s="21"/>
      <c r="B65" s="18" t="s">
        <v>108</v>
      </c>
      <c r="C65" s="8" t="s">
        <v>77</v>
      </c>
      <c r="D65" s="9">
        <v>85.4</v>
      </c>
      <c r="E65" s="9">
        <v>85.4</v>
      </c>
      <c r="F65" s="9">
        <v>85.4</v>
      </c>
      <c r="G65" s="9">
        <v>85.4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63" t="s">
        <v>86</v>
      </c>
      <c r="U65" s="64"/>
    </row>
    <row r="66" spans="1:21" ht="41.25" customHeight="1" x14ac:dyDescent="0.25">
      <c r="A66" s="58"/>
      <c r="B66" s="61" t="s">
        <v>14</v>
      </c>
      <c r="C66" s="6" t="s">
        <v>13</v>
      </c>
      <c r="D66" s="10">
        <f>D67+D69</f>
        <v>32519.1</v>
      </c>
      <c r="E66" s="10">
        <f t="shared" ref="E66:G66" si="23">E67+E69</f>
        <v>32519.1</v>
      </c>
      <c r="F66" s="10">
        <f t="shared" si="23"/>
        <v>30425.799999999996</v>
      </c>
      <c r="G66" s="10">
        <f t="shared" si="23"/>
        <v>30410.1</v>
      </c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86" t="s">
        <v>148</v>
      </c>
      <c r="U66" s="87"/>
    </row>
    <row r="67" spans="1:21" ht="51" customHeight="1" x14ac:dyDescent="0.25">
      <c r="A67" s="59"/>
      <c r="B67" s="62"/>
      <c r="C67" s="8" t="s">
        <v>24</v>
      </c>
      <c r="D67" s="9">
        <f>D56+D57+D58+D59+D61</f>
        <v>21436.399999999998</v>
      </c>
      <c r="E67" s="9">
        <f t="shared" ref="E67:G67" si="24">E56+E57+E58+E59+E61</f>
        <v>21436.399999999998</v>
      </c>
      <c r="F67" s="9">
        <f t="shared" si="24"/>
        <v>19343.099999999999</v>
      </c>
      <c r="G67" s="9">
        <f t="shared" si="24"/>
        <v>19327.399999999998</v>
      </c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63" t="s">
        <v>149</v>
      </c>
      <c r="U67" s="64"/>
    </row>
    <row r="68" spans="1:21" ht="51" customHeight="1" x14ac:dyDescent="0.25">
      <c r="A68" s="59"/>
      <c r="B68" s="62"/>
      <c r="C68" s="8" t="s">
        <v>77</v>
      </c>
      <c r="D68" s="9">
        <f>D65</f>
        <v>85.4</v>
      </c>
      <c r="E68" s="9">
        <f t="shared" ref="E68:G68" si="25">E65</f>
        <v>85.4</v>
      </c>
      <c r="F68" s="9">
        <f t="shared" si="25"/>
        <v>85.4</v>
      </c>
      <c r="G68" s="9">
        <f t="shared" si="25"/>
        <v>85.4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63" t="s">
        <v>86</v>
      </c>
      <c r="U68" s="64"/>
    </row>
    <row r="69" spans="1:21" ht="48.75" customHeight="1" x14ac:dyDescent="0.25">
      <c r="A69" s="59"/>
      <c r="B69" s="62"/>
      <c r="C69" s="8" t="s">
        <v>12</v>
      </c>
      <c r="D69" s="9">
        <f>D62+D64</f>
        <v>11082.699999999999</v>
      </c>
      <c r="E69" s="9">
        <f t="shared" ref="E69:G69" si="26">E62+E64</f>
        <v>11082.699999999999</v>
      </c>
      <c r="F69" s="9">
        <f t="shared" si="26"/>
        <v>11082.699999999999</v>
      </c>
      <c r="G69" s="9">
        <f t="shared" si="26"/>
        <v>11082.699999999999</v>
      </c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63" t="s">
        <v>86</v>
      </c>
      <c r="U69" s="64"/>
    </row>
    <row r="70" spans="1:21" ht="28.5" customHeight="1" x14ac:dyDescent="0.25">
      <c r="A70" s="65" t="s">
        <v>78</v>
      </c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</row>
    <row r="71" spans="1:21" ht="48.75" customHeight="1" x14ac:dyDescent="0.25">
      <c r="A71" s="20"/>
      <c r="B71" s="8" t="s">
        <v>79</v>
      </c>
      <c r="C71" s="8" t="s">
        <v>24</v>
      </c>
      <c r="D71" s="9">
        <v>159</v>
      </c>
      <c r="E71" s="9">
        <v>159</v>
      </c>
      <c r="F71" s="9">
        <v>158.19999999999999</v>
      </c>
      <c r="G71" s="9">
        <v>158.19999999999999</v>
      </c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63" t="s">
        <v>112</v>
      </c>
      <c r="U71" s="64"/>
    </row>
    <row r="72" spans="1:21" ht="37.5" customHeight="1" x14ac:dyDescent="0.25">
      <c r="A72" s="58"/>
      <c r="B72" s="61" t="s">
        <v>14</v>
      </c>
      <c r="C72" s="6" t="s">
        <v>13</v>
      </c>
      <c r="D72" s="10">
        <f>D73</f>
        <v>159</v>
      </c>
      <c r="E72" s="10">
        <f t="shared" ref="E72" si="27">E73</f>
        <v>159</v>
      </c>
      <c r="F72" s="10">
        <f t="shared" ref="F72" si="28">F73</f>
        <v>158.19999999999999</v>
      </c>
      <c r="G72" s="10">
        <f t="shared" ref="G72" si="29">G73</f>
        <v>158.19999999999999</v>
      </c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63" t="s">
        <v>112</v>
      </c>
      <c r="U72" s="64"/>
    </row>
    <row r="73" spans="1:21" ht="34.5" customHeight="1" x14ac:dyDescent="0.25">
      <c r="A73" s="59"/>
      <c r="B73" s="67"/>
      <c r="C73" s="8" t="s">
        <v>24</v>
      </c>
      <c r="D73" s="9">
        <f>D71</f>
        <v>159</v>
      </c>
      <c r="E73" s="9">
        <f t="shared" ref="E73:G73" si="30">E71</f>
        <v>159</v>
      </c>
      <c r="F73" s="9">
        <f t="shared" si="30"/>
        <v>158.19999999999999</v>
      </c>
      <c r="G73" s="9">
        <f t="shared" si="30"/>
        <v>158.19999999999999</v>
      </c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63" t="s">
        <v>112</v>
      </c>
      <c r="U73" s="64"/>
    </row>
    <row r="74" spans="1:21" ht="28.5" customHeight="1" x14ac:dyDescent="0.25">
      <c r="A74" s="65" t="s">
        <v>43</v>
      </c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</row>
    <row r="75" spans="1:21" ht="38.25" customHeight="1" x14ac:dyDescent="0.25">
      <c r="A75" s="6"/>
      <c r="B75" s="8" t="s">
        <v>116</v>
      </c>
      <c r="C75" s="8" t="s">
        <v>24</v>
      </c>
      <c r="D75" s="22">
        <v>2134</v>
      </c>
      <c r="E75" s="22">
        <v>2134</v>
      </c>
      <c r="F75" s="22">
        <v>2133.5</v>
      </c>
      <c r="G75" s="22">
        <v>2133.5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63" t="s">
        <v>86</v>
      </c>
      <c r="U75" s="64"/>
    </row>
    <row r="76" spans="1:21" ht="160.5" customHeight="1" x14ac:dyDescent="0.25">
      <c r="A76" s="6"/>
      <c r="B76" s="8" t="s">
        <v>92</v>
      </c>
      <c r="C76" s="8" t="s">
        <v>77</v>
      </c>
      <c r="D76" s="22">
        <v>54826.2</v>
      </c>
      <c r="E76" s="22">
        <v>54826.2</v>
      </c>
      <c r="F76" s="22">
        <v>53794.6</v>
      </c>
      <c r="G76" s="22">
        <v>53794.6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63" t="s">
        <v>130</v>
      </c>
      <c r="U76" s="64"/>
    </row>
    <row r="77" spans="1:21" ht="65.25" customHeight="1" x14ac:dyDescent="0.25">
      <c r="A77" s="6"/>
      <c r="B77" s="6" t="s">
        <v>44</v>
      </c>
      <c r="C77" s="8"/>
      <c r="D77" s="23">
        <f>D78+D79+D80+D81+D82</f>
        <v>92126.200000000012</v>
      </c>
      <c r="E77" s="23">
        <f t="shared" ref="E77:G77" si="31">E78+E79+E80+E81+E82</f>
        <v>92126.200000000012</v>
      </c>
      <c r="F77" s="23">
        <f t="shared" si="31"/>
        <v>81951.900000000009</v>
      </c>
      <c r="G77" s="23">
        <f t="shared" si="31"/>
        <v>81951.900000000009</v>
      </c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86" t="s">
        <v>151</v>
      </c>
      <c r="U77" s="87"/>
    </row>
    <row r="78" spans="1:21" ht="117.75" customHeight="1" x14ac:dyDescent="0.25">
      <c r="A78" s="6"/>
      <c r="B78" s="8" t="s">
        <v>84</v>
      </c>
      <c r="C78" s="8" t="s">
        <v>150</v>
      </c>
      <c r="D78" s="22">
        <v>50000</v>
      </c>
      <c r="E78" s="22">
        <v>50000</v>
      </c>
      <c r="F78" s="22">
        <v>50000</v>
      </c>
      <c r="G78" s="22">
        <v>50000</v>
      </c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63" t="s">
        <v>86</v>
      </c>
      <c r="U78" s="64"/>
    </row>
    <row r="79" spans="1:21" ht="123.75" customHeight="1" x14ac:dyDescent="0.25">
      <c r="A79" s="6"/>
      <c r="B79" s="8" t="s">
        <v>84</v>
      </c>
      <c r="C79" s="8" t="s">
        <v>24</v>
      </c>
      <c r="D79" s="22">
        <v>1000</v>
      </c>
      <c r="E79" s="22">
        <v>1000</v>
      </c>
      <c r="F79" s="22">
        <v>491.3</v>
      </c>
      <c r="G79" s="22">
        <v>491.3</v>
      </c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63" t="s">
        <v>152</v>
      </c>
      <c r="U79" s="64"/>
    </row>
    <row r="80" spans="1:21" ht="119.25" customHeight="1" x14ac:dyDescent="0.25">
      <c r="A80" s="6"/>
      <c r="B80" s="8" t="s">
        <v>84</v>
      </c>
      <c r="C80" s="8" t="s">
        <v>12</v>
      </c>
      <c r="D80" s="22">
        <v>19000</v>
      </c>
      <c r="E80" s="22">
        <v>19000</v>
      </c>
      <c r="F80" s="22">
        <v>9334.7000000000007</v>
      </c>
      <c r="G80" s="22">
        <v>9334.7000000000007</v>
      </c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63" t="s">
        <v>152</v>
      </c>
      <c r="U80" s="64"/>
    </row>
    <row r="81" spans="1:70" ht="122.25" customHeight="1" x14ac:dyDescent="0.25">
      <c r="A81" s="6"/>
      <c r="B81" s="8" t="s">
        <v>85</v>
      </c>
      <c r="C81" s="8" t="s">
        <v>12</v>
      </c>
      <c r="D81" s="22">
        <v>21019.599999999999</v>
      </c>
      <c r="E81" s="22">
        <v>21019.599999999999</v>
      </c>
      <c r="F81" s="22">
        <v>21019.599999999999</v>
      </c>
      <c r="G81" s="22">
        <v>21019.599999999999</v>
      </c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63" t="s">
        <v>86</v>
      </c>
      <c r="U81" s="64"/>
    </row>
    <row r="82" spans="1:70" ht="104.25" customHeight="1" x14ac:dyDescent="0.25">
      <c r="A82" s="6"/>
      <c r="B82" s="8" t="s">
        <v>45</v>
      </c>
      <c r="C82" s="8" t="s">
        <v>24</v>
      </c>
      <c r="D82" s="22">
        <v>1106.5999999999999</v>
      </c>
      <c r="E82" s="22">
        <v>1106.5999999999999</v>
      </c>
      <c r="F82" s="22">
        <v>1106.3</v>
      </c>
      <c r="G82" s="22">
        <v>1106.3</v>
      </c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63" t="s">
        <v>86</v>
      </c>
      <c r="U82" s="64"/>
    </row>
    <row r="83" spans="1:70" ht="37.5" customHeight="1" x14ac:dyDescent="0.25">
      <c r="A83" s="58"/>
      <c r="B83" s="61" t="s">
        <v>14</v>
      </c>
      <c r="C83" s="6" t="s">
        <v>13</v>
      </c>
      <c r="D83" s="10">
        <f>D84+D85+D86+D87</f>
        <v>149086.39999999999</v>
      </c>
      <c r="E83" s="10">
        <f t="shared" ref="E83:G83" si="32">E84+E85+E86+E87</f>
        <v>149086.39999999999</v>
      </c>
      <c r="F83" s="10">
        <f t="shared" si="32"/>
        <v>137879.9</v>
      </c>
      <c r="G83" s="10">
        <f t="shared" si="32"/>
        <v>137879.9</v>
      </c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86" t="s">
        <v>144</v>
      </c>
      <c r="U83" s="87"/>
    </row>
    <row r="84" spans="1:70" ht="37.5" customHeight="1" x14ac:dyDescent="0.25">
      <c r="A84" s="59"/>
      <c r="B84" s="67"/>
      <c r="C84" s="9" t="s">
        <v>150</v>
      </c>
      <c r="D84" s="9">
        <f>D78</f>
        <v>50000</v>
      </c>
      <c r="E84" s="9">
        <f t="shared" ref="E84:G84" si="33">E78</f>
        <v>50000</v>
      </c>
      <c r="F84" s="9">
        <f t="shared" si="33"/>
        <v>50000</v>
      </c>
      <c r="G84" s="9">
        <f t="shared" si="33"/>
        <v>50000</v>
      </c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86" t="s">
        <v>86</v>
      </c>
      <c r="U84" s="87"/>
    </row>
    <row r="85" spans="1:70" ht="58.5" customHeight="1" x14ac:dyDescent="0.25">
      <c r="A85" s="59"/>
      <c r="B85" s="67"/>
      <c r="C85" s="8" t="s">
        <v>12</v>
      </c>
      <c r="D85" s="9">
        <f>D80+D81</f>
        <v>40019.599999999999</v>
      </c>
      <c r="E85" s="9">
        <f t="shared" ref="E85:G85" si="34">E80+E81</f>
        <v>40019.599999999999</v>
      </c>
      <c r="F85" s="9">
        <f t="shared" si="34"/>
        <v>30354.3</v>
      </c>
      <c r="G85" s="9">
        <f t="shared" si="34"/>
        <v>30354.3</v>
      </c>
      <c r="H85" s="10">
        <f t="shared" ref="H85:S85" si="35">H78+H81</f>
        <v>0</v>
      </c>
      <c r="I85" s="10">
        <f t="shared" si="35"/>
        <v>0</v>
      </c>
      <c r="J85" s="10">
        <f t="shared" si="35"/>
        <v>0</v>
      </c>
      <c r="K85" s="10">
        <f t="shared" si="35"/>
        <v>0</v>
      </c>
      <c r="L85" s="10">
        <f t="shared" si="35"/>
        <v>0</v>
      </c>
      <c r="M85" s="10">
        <f t="shared" si="35"/>
        <v>0</v>
      </c>
      <c r="N85" s="10">
        <f t="shared" si="35"/>
        <v>0</v>
      </c>
      <c r="O85" s="10">
        <f t="shared" si="35"/>
        <v>0</v>
      </c>
      <c r="P85" s="10">
        <f t="shared" si="35"/>
        <v>0</v>
      </c>
      <c r="Q85" s="10">
        <f t="shared" si="35"/>
        <v>0</v>
      </c>
      <c r="R85" s="10">
        <f t="shared" si="35"/>
        <v>0</v>
      </c>
      <c r="S85" s="10">
        <f t="shared" si="35"/>
        <v>0</v>
      </c>
      <c r="T85" s="63" t="s">
        <v>153</v>
      </c>
      <c r="U85" s="64"/>
    </row>
    <row r="86" spans="1:70" ht="58.5" customHeight="1" x14ac:dyDescent="0.25">
      <c r="A86" s="59"/>
      <c r="B86" s="67"/>
      <c r="C86" s="8" t="s">
        <v>77</v>
      </c>
      <c r="D86" s="9">
        <f>D76</f>
        <v>54826.2</v>
      </c>
      <c r="E86" s="9">
        <f t="shared" ref="E86:G86" si="36">E76</f>
        <v>54826.2</v>
      </c>
      <c r="F86" s="9">
        <f t="shared" si="36"/>
        <v>53794.6</v>
      </c>
      <c r="G86" s="9">
        <f t="shared" si="36"/>
        <v>53794.6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63" t="s">
        <v>130</v>
      </c>
      <c r="U86" s="64"/>
    </row>
    <row r="87" spans="1:70" ht="34.5" customHeight="1" x14ac:dyDescent="0.25">
      <c r="A87" s="59"/>
      <c r="B87" s="67"/>
      <c r="C87" s="8" t="s">
        <v>24</v>
      </c>
      <c r="D87" s="9">
        <f>D75+D79+D82</f>
        <v>4240.6000000000004</v>
      </c>
      <c r="E87" s="9">
        <f t="shared" ref="E87" si="37">E75+E79+E82</f>
        <v>4240.6000000000004</v>
      </c>
      <c r="F87" s="9">
        <f>F75+F79+F82-0.1</f>
        <v>3731.0000000000005</v>
      </c>
      <c r="G87" s="9">
        <f>G75+G79+G82-0.1</f>
        <v>3731.0000000000005</v>
      </c>
      <c r="H87" s="9" t="e">
        <f>H76+#REF!+#REF!+H79+H82</f>
        <v>#REF!</v>
      </c>
      <c r="I87" s="9" t="e">
        <f>I76+#REF!+#REF!+I79+I82</f>
        <v>#REF!</v>
      </c>
      <c r="J87" s="9" t="e">
        <f>J76+#REF!+#REF!+J79+J82</f>
        <v>#REF!</v>
      </c>
      <c r="K87" s="9" t="e">
        <f>K76+#REF!+#REF!+K79+K82</f>
        <v>#REF!</v>
      </c>
      <c r="L87" s="9" t="e">
        <f>L76+#REF!+#REF!+L79+L82</f>
        <v>#REF!</v>
      </c>
      <c r="M87" s="9" t="e">
        <f>M76+#REF!+#REF!+M79+M82</f>
        <v>#REF!</v>
      </c>
      <c r="N87" s="9" t="e">
        <f>N76+#REF!+#REF!+N79+N82</f>
        <v>#REF!</v>
      </c>
      <c r="O87" s="9" t="e">
        <f>O76+#REF!+#REF!+O79+O82</f>
        <v>#REF!</v>
      </c>
      <c r="P87" s="9" t="e">
        <f>P76+#REF!+#REF!+P79+P82</f>
        <v>#REF!</v>
      </c>
      <c r="Q87" s="9" t="e">
        <f>Q76+#REF!+#REF!+Q79+Q82</f>
        <v>#REF!</v>
      </c>
      <c r="R87" s="9" t="e">
        <f>R76+#REF!+#REF!+R79+R82</f>
        <v>#REF!</v>
      </c>
      <c r="S87" s="9" t="e">
        <f>S76+#REF!+#REF!+S79+S82</f>
        <v>#REF!</v>
      </c>
      <c r="T87" s="63" t="s">
        <v>154</v>
      </c>
      <c r="U87" s="64"/>
    </row>
    <row r="88" spans="1:70" ht="33.75" customHeight="1" x14ac:dyDescent="0.25">
      <c r="A88" s="65" t="s">
        <v>48</v>
      </c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</row>
    <row r="89" spans="1:70" ht="44.25" customHeight="1" x14ac:dyDescent="0.25">
      <c r="A89" s="6"/>
      <c r="B89" s="8" t="s">
        <v>49</v>
      </c>
      <c r="C89" s="8" t="s">
        <v>24</v>
      </c>
      <c r="D89" s="22">
        <v>527</v>
      </c>
      <c r="E89" s="22">
        <v>527</v>
      </c>
      <c r="F89" s="22">
        <v>524.1</v>
      </c>
      <c r="G89" s="22">
        <v>524.1</v>
      </c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63" t="s">
        <v>155</v>
      </c>
      <c r="U89" s="64"/>
    </row>
    <row r="90" spans="1:70" ht="162.75" customHeight="1" x14ac:dyDescent="0.25">
      <c r="A90" s="6"/>
      <c r="B90" s="8" t="s">
        <v>50</v>
      </c>
      <c r="C90" s="8" t="s">
        <v>24</v>
      </c>
      <c r="D90" s="22">
        <v>951.2</v>
      </c>
      <c r="E90" s="22">
        <v>951.2</v>
      </c>
      <c r="F90" s="22">
        <v>951.2</v>
      </c>
      <c r="G90" s="22">
        <v>951.2</v>
      </c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63" t="s">
        <v>119</v>
      </c>
      <c r="U90" s="64"/>
    </row>
    <row r="91" spans="1:70" ht="81.75" customHeight="1" x14ac:dyDescent="0.25">
      <c r="A91" s="6"/>
      <c r="B91" s="8" t="s">
        <v>51</v>
      </c>
      <c r="C91" s="8" t="s">
        <v>12</v>
      </c>
      <c r="D91" s="22">
        <v>463</v>
      </c>
      <c r="E91" s="22">
        <v>463</v>
      </c>
      <c r="F91" s="22">
        <v>447.6</v>
      </c>
      <c r="G91" s="22">
        <v>447.6</v>
      </c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63" t="s">
        <v>156</v>
      </c>
      <c r="U91" s="64"/>
      <c r="BR91" s="1" t="s">
        <v>46</v>
      </c>
    </row>
    <row r="92" spans="1:70" ht="61.5" customHeight="1" x14ac:dyDescent="0.25">
      <c r="A92" s="6"/>
      <c r="B92" s="8" t="s">
        <v>52</v>
      </c>
      <c r="C92" s="8" t="s">
        <v>24</v>
      </c>
      <c r="D92" s="22">
        <v>677.3</v>
      </c>
      <c r="E92" s="22">
        <v>677.3</v>
      </c>
      <c r="F92" s="22">
        <v>654.79999999999995</v>
      </c>
      <c r="G92" s="22">
        <v>654.79999999999995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63" t="s">
        <v>156</v>
      </c>
      <c r="U92" s="64"/>
    </row>
    <row r="93" spans="1:70" ht="103.5" customHeight="1" x14ac:dyDescent="0.25">
      <c r="A93" s="6"/>
      <c r="B93" s="8" t="s">
        <v>93</v>
      </c>
      <c r="C93" s="8" t="s">
        <v>77</v>
      </c>
      <c r="D93" s="22">
        <v>619.1</v>
      </c>
      <c r="E93" s="22">
        <v>619.1</v>
      </c>
      <c r="F93" s="22">
        <v>619.1</v>
      </c>
      <c r="G93" s="22">
        <v>619.1</v>
      </c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63" t="s">
        <v>86</v>
      </c>
      <c r="U93" s="64"/>
    </row>
    <row r="94" spans="1:70" ht="100.5" customHeight="1" x14ac:dyDescent="0.25">
      <c r="A94" s="6"/>
      <c r="B94" s="8" t="s">
        <v>94</v>
      </c>
      <c r="C94" s="8" t="s">
        <v>77</v>
      </c>
      <c r="D94" s="22">
        <v>1341.8</v>
      </c>
      <c r="E94" s="22">
        <v>1341.8</v>
      </c>
      <c r="F94" s="22">
        <v>1341.8</v>
      </c>
      <c r="G94" s="22">
        <v>1341.8</v>
      </c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63" t="s">
        <v>86</v>
      </c>
      <c r="U94" s="64"/>
    </row>
    <row r="95" spans="1:70" ht="108.75" customHeight="1" x14ac:dyDescent="0.25">
      <c r="A95" s="6"/>
      <c r="B95" s="8" t="s">
        <v>95</v>
      </c>
      <c r="C95" s="8" t="s">
        <v>77</v>
      </c>
      <c r="D95" s="22">
        <v>740.9</v>
      </c>
      <c r="E95" s="22">
        <v>740.9</v>
      </c>
      <c r="F95" s="22">
        <v>740.9</v>
      </c>
      <c r="G95" s="22">
        <v>740.9</v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63" t="s">
        <v>86</v>
      </c>
      <c r="U95" s="64"/>
    </row>
    <row r="96" spans="1:70" ht="108.75" customHeight="1" x14ac:dyDescent="0.25">
      <c r="A96" s="6"/>
      <c r="B96" s="8" t="s">
        <v>96</v>
      </c>
      <c r="C96" s="8" t="s">
        <v>77</v>
      </c>
      <c r="D96" s="22">
        <v>1410.5</v>
      </c>
      <c r="E96" s="22">
        <v>1410.5</v>
      </c>
      <c r="F96" s="22">
        <v>1410.5</v>
      </c>
      <c r="G96" s="22">
        <v>1410.5</v>
      </c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63" t="s">
        <v>86</v>
      </c>
      <c r="U96" s="64"/>
    </row>
    <row r="97" spans="1:21" ht="63.75" customHeight="1" x14ac:dyDescent="0.25">
      <c r="A97" s="26"/>
      <c r="B97" s="18" t="s">
        <v>109</v>
      </c>
      <c r="C97" s="8" t="s">
        <v>24</v>
      </c>
      <c r="D97" s="22">
        <v>170</v>
      </c>
      <c r="E97" s="22">
        <v>170</v>
      </c>
      <c r="F97" s="22">
        <v>170</v>
      </c>
      <c r="G97" s="22">
        <v>170</v>
      </c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63" t="s">
        <v>86</v>
      </c>
      <c r="U97" s="64"/>
    </row>
    <row r="98" spans="1:21" ht="151.5" customHeight="1" x14ac:dyDescent="0.25">
      <c r="A98" s="26"/>
      <c r="B98" s="18" t="s">
        <v>110</v>
      </c>
      <c r="C98" s="8" t="s">
        <v>24</v>
      </c>
      <c r="D98" s="22">
        <v>728.4</v>
      </c>
      <c r="E98" s="22">
        <v>728.4</v>
      </c>
      <c r="F98" s="22">
        <v>728.4</v>
      </c>
      <c r="G98" s="22">
        <v>712</v>
      </c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63" t="s">
        <v>157</v>
      </c>
      <c r="U98" s="64"/>
    </row>
    <row r="99" spans="1:21" ht="73.5" customHeight="1" x14ac:dyDescent="0.25">
      <c r="A99" s="26"/>
      <c r="B99" s="18" t="s">
        <v>111</v>
      </c>
      <c r="C99" s="8" t="s">
        <v>12</v>
      </c>
      <c r="D99" s="22">
        <v>1000</v>
      </c>
      <c r="E99" s="22">
        <v>1000</v>
      </c>
      <c r="F99" s="22">
        <v>1000</v>
      </c>
      <c r="G99" s="22">
        <v>1000</v>
      </c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63" t="s">
        <v>86</v>
      </c>
      <c r="U99" s="64"/>
    </row>
    <row r="100" spans="1:21" ht="37.5" customHeight="1" x14ac:dyDescent="0.25">
      <c r="A100" s="61"/>
      <c r="B100" s="61" t="s">
        <v>14</v>
      </c>
      <c r="C100" s="6" t="s">
        <v>13</v>
      </c>
      <c r="D100" s="10">
        <f>D101+D103+D102</f>
        <v>8629.2000000000007</v>
      </c>
      <c r="E100" s="10">
        <f t="shared" ref="E100:G100" si="38">E101+E103+E102</f>
        <v>8629.2000000000007</v>
      </c>
      <c r="F100" s="10">
        <f t="shared" si="38"/>
        <v>8588.4000000000015</v>
      </c>
      <c r="G100" s="10">
        <f t="shared" si="38"/>
        <v>8572</v>
      </c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86" t="s">
        <v>158</v>
      </c>
      <c r="U100" s="87"/>
    </row>
    <row r="101" spans="1:21" ht="34.5" customHeight="1" x14ac:dyDescent="0.25">
      <c r="A101" s="72"/>
      <c r="B101" s="67"/>
      <c r="C101" s="8" t="s">
        <v>24</v>
      </c>
      <c r="D101" s="9">
        <f>D89+D90+D92+D97+D98</f>
        <v>3053.9</v>
      </c>
      <c r="E101" s="9">
        <f t="shared" ref="E101:G101" si="39">E89+E90+E92+E97+E98</f>
        <v>3053.9</v>
      </c>
      <c r="F101" s="9">
        <f t="shared" si="39"/>
        <v>3028.5000000000005</v>
      </c>
      <c r="G101" s="9">
        <f t="shared" si="39"/>
        <v>3012.1000000000004</v>
      </c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63" t="s">
        <v>155</v>
      </c>
      <c r="U101" s="64"/>
    </row>
    <row r="102" spans="1:21" ht="34.5" customHeight="1" x14ac:dyDescent="0.25">
      <c r="A102" s="72"/>
      <c r="B102" s="67"/>
      <c r="C102" s="8" t="s">
        <v>77</v>
      </c>
      <c r="D102" s="9">
        <f>D93+D94+D95+D96</f>
        <v>4112.3</v>
      </c>
      <c r="E102" s="9">
        <f t="shared" ref="E102:G102" si="40">E93+E94+E95+E96</f>
        <v>4112.3</v>
      </c>
      <c r="F102" s="9">
        <f t="shared" si="40"/>
        <v>4112.3</v>
      </c>
      <c r="G102" s="9">
        <f t="shared" si="40"/>
        <v>4112.3</v>
      </c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27"/>
      <c r="U102" s="28"/>
    </row>
    <row r="103" spans="1:21" ht="48.75" customHeight="1" x14ac:dyDescent="0.25">
      <c r="A103" s="60"/>
      <c r="B103" s="72"/>
      <c r="C103" s="8" t="s">
        <v>12</v>
      </c>
      <c r="D103" s="9">
        <f>D91+D99</f>
        <v>1463</v>
      </c>
      <c r="E103" s="9">
        <f t="shared" ref="E103:G103" si="41">E91+E99</f>
        <v>1463</v>
      </c>
      <c r="F103" s="9">
        <f t="shared" si="41"/>
        <v>1447.6</v>
      </c>
      <c r="G103" s="9">
        <f t="shared" si="41"/>
        <v>1447.6</v>
      </c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63" t="s">
        <v>159</v>
      </c>
      <c r="U103" s="64"/>
    </row>
    <row r="104" spans="1:21" ht="36" customHeight="1" x14ac:dyDescent="0.25">
      <c r="A104" s="92"/>
      <c r="B104" s="61" t="s">
        <v>11</v>
      </c>
      <c r="C104" s="6" t="s">
        <v>13</v>
      </c>
      <c r="D104" s="10">
        <f>D106+D107+D108+D105</f>
        <v>265593.40000000002</v>
      </c>
      <c r="E104" s="10">
        <f t="shared" ref="E104:G104" si="42">E106+E107+E108+E105</f>
        <v>265593.40000000002</v>
      </c>
      <c r="F104" s="10">
        <f t="shared" si="42"/>
        <v>247112.69999999998</v>
      </c>
      <c r="G104" s="10">
        <f t="shared" si="42"/>
        <v>246964.8</v>
      </c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86" t="s">
        <v>143</v>
      </c>
      <c r="U104" s="87"/>
    </row>
    <row r="105" spans="1:21" ht="36" customHeight="1" x14ac:dyDescent="0.25">
      <c r="A105" s="72"/>
      <c r="B105" s="67"/>
      <c r="C105" s="8" t="s">
        <v>150</v>
      </c>
      <c r="D105" s="9">
        <f>D84</f>
        <v>50000</v>
      </c>
      <c r="E105" s="9">
        <f t="shared" ref="E105:G105" si="43">E84</f>
        <v>50000</v>
      </c>
      <c r="F105" s="9">
        <f t="shared" si="43"/>
        <v>50000</v>
      </c>
      <c r="G105" s="9">
        <f t="shared" si="43"/>
        <v>50000</v>
      </c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86" t="s">
        <v>86</v>
      </c>
      <c r="U105" s="87"/>
    </row>
    <row r="106" spans="1:21" ht="33.75" customHeight="1" x14ac:dyDescent="0.25">
      <c r="A106" s="72"/>
      <c r="B106" s="62"/>
      <c r="C106" s="8" t="s">
        <v>24</v>
      </c>
      <c r="D106" s="9">
        <f>D52+D67+D73+D87+D101+0.1</f>
        <v>53320.6</v>
      </c>
      <c r="E106" s="9">
        <f>E52+E67+E73+E87+E101+0.1</f>
        <v>53320.6</v>
      </c>
      <c r="F106" s="9">
        <f>F52+F67+F73+F87+F101-0.1</f>
        <v>48975.499999999993</v>
      </c>
      <c r="G106" s="9">
        <f t="shared" ref="G106" si="44">G52+G67+G73+G87+G101</f>
        <v>48827.69999999999</v>
      </c>
      <c r="H106" s="9" t="e">
        <f t="shared" ref="H106:S106" si="45">H52+H67+H87+H101+H73</f>
        <v>#REF!</v>
      </c>
      <c r="I106" s="9" t="e">
        <f t="shared" si="45"/>
        <v>#REF!</v>
      </c>
      <c r="J106" s="9" t="e">
        <f t="shared" si="45"/>
        <v>#REF!</v>
      </c>
      <c r="K106" s="9" t="e">
        <f t="shared" si="45"/>
        <v>#REF!</v>
      </c>
      <c r="L106" s="9" t="e">
        <f t="shared" si="45"/>
        <v>#REF!</v>
      </c>
      <c r="M106" s="9" t="e">
        <f t="shared" si="45"/>
        <v>#REF!</v>
      </c>
      <c r="N106" s="9" t="e">
        <f t="shared" si="45"/>
        <v>#REF!</v>
      </c>
      <c r="O106" s="9" t="e">
        <f t="shared" si="45"/>
        <v>#REF!</v>
      </c>
      <c r="P106" s="9" t="e">
        <f t="shared" si="45"/>
        <v>#REF!</v>
      </c>
      <c r="Q106" s="9" t="e">
        <f t="shared" si="45"/>
        <v>#REF!</v>
      </c>
      <c r="R106" s="9" t="e">
        <f t="shared" si="45"/>
        <v>#REF!</v>
      </c>
      <c r="S106" s="9" t="e">
        <f t="shared" si="45"/>
        <v>#REF!</v>
      </c>
      <c r="T106" s="63" t="s">
        <v>198</v>
      </c>
      <c r="U106" s="64"/>
    </row>
    <row r="107" spans="1:21" ht="65.25" customHeight="1" x14ac:dyDescent="0.25">
      <c r="A107" s="72"/>
      <c r="B107" s="62"/>
      <c r="C107" s="8" t="s">
        <v>12</v>
      </c>
      <c r="D107" s="9">
        <f>D54+D69+D85+D103</f>
        <v>55139</v>
      </c>
      <c r="E107" s="9">
        <f t="shared" ref="E107:G107" si="46">E54+E69+E85+E103</f>
        <v>55139</v>
      </c>
      <c r="F107" s="9">
        <f t="shared" si="46"/>
        <v>44474.499999999993</v>
      </c>
      <c r="G107" s="9">
        <f t="shared" si="46"/>
        <v>44474.499999999993</v>
      </c>
      <c r="H107" s="9" t="e">
        <f>H82+#REF!</f>
        <v>#REF!</v>
      </c>
      <c r="I107" s="9" t="e">
        <f>I82+#REF!</f>
        <v>#REF!</v>
      </c>
      <c r="J107" s="9" t="e">
        <f>J82+#REF!</f>
        <v>#REF!</v>
      </c>
      <c r="K107" s="9" t="e">
        <f>K82+#REF!</f>
        <v>#REF!</v>
      </c>
      <c r="L107" s="9" t="e">
        <f>L82+#REF!</f>
        <v>#REF!</v>
      </c>
      <c r="M107" s="9" t="e">
        <f>M82+#REF!</f>
        <v>#REF!</v>
      </c>
      <c r="N107" s="9" t="e">
        <f>N82+#REF!</f>
        <v>#REF!</v>
      </c>
      <c r="O107" s="9" t="e">
        <f>O82+#REF!</f>
        <v>#REF!</v>
      </c>
      <c r="P107" s="9" t="e">
        <f>P82+#REF!</f>
        <v>#REF!</v>
      </c>
      <c r="Q107" s="9" t="e">
        <f>Q82+#REF!</f>
        <v>#REF!</v>
      </c>
      <c r="R107" s="9" t="e">
        <f>R82+#REF!</f>
        <v>#REF!</v>
      </c>
      <c r="S107" s="9" t="e">
        <f>S82+#REF!</f>
        <v>#REF!</v>
      </c>
      <c r="T107" s="63" t="s">
        <v>160</v>
      </c>
      <c r="U107" s="64"/>
    </row>
    <row r="108" spans="1:21" ht="65.25" customHeight="1" x14ac:dyDescent="0.25">
      <c r="A108" s="60"/>
      <c r="B108" s="60"/>
      <c r="C108" s="8" t="s">
        <v>77</v>
      </c>
      <c r="D108" s="9">
        <f>D53+D68+D86+D102</f>
        <v>107133.8</v>
      </c>
      <c r="E108" s="9">
        <f t="shared" ref="E108:G108" si="47">E53+E68+E86+E102</f>
        <v>107133.8</v>
      </c>
      <c r="F108" s="9">
        <f t="shared" si="47"/>
        <v>103662.7</v>
      </c>
      <c r="G108" s="9">
        <f t="shared" si="47"/>
        <v>103662.6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63" t="s">
        <v>199</v>
      </c>
      <c r="U108" s="64"/>
    </row>
    <row r="109" spans="1:21" ht="15.75" customHeight="1" x14ac:dyDescent="0.25">
      <c r="A109" s="16">
        <v>4</v>
      </c>
      <c r="B109" s="65" t="s">
        <v>161</v>
      </c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</row>
    <row r="110" spans="1:21" ht="28.5" customHeight="1" x14ac:dyDescent="0.25">
      <c r="A110" s="16"/>
      <c r="B110" s="88" t="s">
        <v>53</v>
      </c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5"/>
    </row>
    <row r="111" spans="1:21" ht="48.75" customHeight="1" x14ac:dyDescent="0.25">
      <c r="A111" s="7"/>
      <c r="B111" s="8" t="s">
        <v>54</v>
      </c>
      <c r="C111" s="8" t="s">
        <v>24</v>
      </c>
      <c r="D111" s="9">
        <v>484.8</v>
      </c>
      <c r="E111" s="9">
        <v>484.8</v>
      </c>
      <c r="F111" s="9">
        <v>470.6</v>
      </c>
      <c r="G111" s="9">
        <v>470.6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63" t="s">
        <v>162</v>
      </c>
      <c r="U111" s="64"/>
    </row>
    <row r="112" spans="1:21" ht="159" customHeight="1" x14ac:dyDescent="0.25">
      <c r="A112" s="7"/>
      <c r="B112" s="18" t="s">
        <v>97</v>
      </c>
      <c r="C112" s="8" t="s">
        <v>77</v>
      </c>
      <c r="D112" s="9">
        <v>6426.3</v>
      </c>
      <c r="E112" s="9">
        <v>6426.3</v>
      </c>
      <c r="F112" s="9">
        <v>5627</v>
      </c>
      <c r="G112" s="9">
        <v>5627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63" t="s">
        <v>163</v>
      </c>
      <c r="U112" s="64"/>
    </row>
    <row r="113" spans="1:21" ht="48" customHeight="1" x14ac:dyDescent="0.25">
      <c r="A113" s="7"/>
      <c r="B113" s="26" t="s">
        <v>98</v>
      </c>
      <c r="C113" s="6"/>
      <c r="D113" s="10">
        <f>D114+D115+0.1</f>
        <v>6354.7</v>
      </c>
      <c r="E113" s="10">
        <f t="shared" ref="E113:G113" si="48">E114+E115+0.1</f>
        <v>6354.7</v>
      </c>
      <c r="F113" s="10">
        <f t="shared" si="48"/>
        <v>6354.7</v>
      </c>
      <c r="G113" s="10">
        <f t="shared" si="48"/>
        <v>6354.7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63" t="s">
        <v>87</v>
      </c>
      <c r="U113" s="64"/>
    </row>
    <row r="114" spans="1:21" ht="117" customHeight="1" x14ac:dyDescent="0.25">
      <c r="A114" s="7"/>
      <c r="B114" s="18" t="s">
        <v>99</v>
      </c>
      <c r="C114" s="8" t="s">
        <v>12</v>
      </c>
      <c r="D114" s="9">
        <v>6036.9</v>
      </c>
      <c r="E114" s="9">
        <v>6036.9</v>
      </c>
      <c r="F114" s="9">
        <v>6036.9</v>
      </c>
      <c r="G114" s="9">
        <v>6036.9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63" t="s">
        <v>87</v>
      </c>
      <c r="U114" s="64"/>
    </row>
    <row r="115" spans="1:21" ht="136.5" customHeight="1" x14ac:dyDescent="0.25">
      <c r="A115" s="29"/>
      <c r="B115" s="18" t="s">
        <v>88</v>
      </c>
      <c r="C115" s="8" t="s">
        <v>24</v>
      </c>
      <c r="D115" s="9">
        <v>317.7</v>
      </c>
      <c r="E115" s="9">
        <v>317.7</v>
      </c>
      <c r="F115" s="9">
        <v>317.7</v>
      </c>
      <c r="G115" s="9">
        <v>317.7</v>
      </c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63" t="s">
        <v>87</v>
      </c>
      <c r="U115" s="64"/>
    </row>
    <row r="116" spans="1:21" ht="33" customHeight="1" x14ac:dyDescent="0.25">
      <c r="A116" s="70"/>
      <c r="B116" s="81" t="s">
        <v>14</v>
      </c>
      <c r="C116" s="6" t="s">
        <v>13</v>
      </c>
      <c r="D116" s="10">
        <f>D118+D119+D117</f>
        <v>13265.8</v>
      </c>
      <c r="E116" s="10">
        <f t="shared" ref="E116:G116" si="49">E118+E119+E117</f>
        <v>13265.8</v>
      </c>
      <c r="F116" s="10">
        <f t="shared" si="49"/>
        <v>12452.3</v>
      </c>
      <c r="G116" s="10">
        <f t="shared" si="49"/>
        <v>12452.3</v>
      </c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86" t="s">
        <v>164</v>
      </c>
      <c r="U116" s="87"/>
    </row>
    <row r="117" spans="1:21" ht="48.75" customHeight="1" x14ac:dyDescent="0.25">
      <c r="A117" s="71"/>
      <c r="B117" s="82"/>
      <c r="C117" s="8" t="s">
        <v>77</v>
      </c>
      <c r="D117" s="9">
        <f>D112</f>
        <v>6426.3</v>
      </c>
      <c r="E117" s="9">
        <f t="shared" ref="E117:G117" si="50">E112</f>
        <v>6426.3</v>
      </c>
      <c r="F117" s="9">
        <f t="shared" si="50"/>
        <v>5627</v>
      </c>
      <c r="G117" s="9">
        <f t="shared" si="50"/>
        <v>5627</v>
      </c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63" t="s">
        <v>163</v>
      </c>
      <c r="U117" s="64"/>
    </row>
    <row r="118" spans="1:21" ht="48.75" customHeight="1" x14ac:dyDescent="0.25">
      <c r="A118" s="58"/>
      <c r="B118" s="67"/>
      <c r="C118" s="8" t="s">
        <v>12</v>
      </c>
      <c r="D118" s="9">
        <f>D114</f>
        <v>6036.9</v>
      </c>
      <c r="E118" s="9">
        <f t="shared" ref="E118:G118" si="51">E114</f>
        <v>6036.9</v>
      </c>
      <c r="F118" s="9">
        <f t="shared" si="51"/>
        <v>6036.9</v>
      </c>
      <c r="G118" s="9">
        <f t="shared" si="51"/>
        <v>6036.9</v>
      </c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63" t="s">
        <v>87</v>
      </c>
      <c r="U118" s="64"/>
    </row>
    <row r="119" spans="1:21" ht="51" customHeight="1" x14ac:dyDescent="0.25">
      <c r="A119" s="59"/>
      <c r="B119" s="60"/>
      <c r="C119" s="8" t="s">
        <v>24</v>
      </c>
      <c r="D119" s="9">
        <f>D111+D115+0.1</f>
        <v>802.6</v>
      </c>
      <c r="E119" s="9">
        <f t="shared" ref="E119:G119" si="52">E111+E115+0.1</f>
        <v>802.6</v>
      </c>
      <c r="F119" s="9">
        <f t="shared" si="52"/>
        <v>788.4</v>
      </c>
      <c r="G119" s="9">
        <f t="shared" si="52"/>
        <v>788.4</v>
      </c>
      <c r="H119" s="9">
        <f t="shared" ref="H119:S119" si="53">H111+H115</f>
        <v>0</v>
      </c>
      <c r="I119" s="9">
        <f t="shared" si="53"/>
        <v>0</v>
      </c>
      <c r="J119" s="9">
        <f t="shared" si="53"/>
        <v>0</v>
      </c>
      <c r="K119" s="9">
        <f t="shared" si="53"/>
        <v>0</v>
      </c>
      <c r="L119" s="9">
        <f t="shared" si="53"/>
        <v>0</v>
      </c>
      <c r="M119" s="9">
        <f t="shared" si="53"/>
        <v>0</v>
      </c>
      <c r="N119" s="9">
        <f t="shared" si="53"/>
        <v>0</v>
      </c>
      <c r="O119" s="9">
        <f t="shared" si="53"/>
        <v>0</v>
      </c>
      <c r="P119" s="9">
        <f t="shared" si="53"/>
        <v>0</v>
      </c>
      <c r="Q119" s="9">
        <f t="shared" si="53"/>
        <v>0</v>
      </c>
      <c r="R119" s="9">
        <f t="shared" si="53"/>
        <v>0</v>
      </c>
      <c r="S119" s="9">
        <f t="shared" si="53"/>
        <v>0</v>
      </c>
      <c r="T119" s="63" t="s">
        <v>165</v>
      </c>
      <c r="U119" s="64"/>
    </row>
    <row r="120" spans="1:21" ht="42" customHeight="1" x14ac:dyDescent="0.25">
      <c r="A120" s="60"/>
      <c r="B120" s="83" t="s">
        <v>55</v>
      </c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5"/>
    </row>
    <row r="121" spans="1:21" ht="91.5" customHeight="1" x14ac:dyDescent="0.25">
      <c r="B121" s="8" t="s">
        <v>56</v>
      </c>
      <c r="C121" s="8" t="s">
        <v>24</v>
      </c>
      <c r="D121" s="9">
        <v>4</v>
      </c>
      <c r="E121" s="9">
        <v>4</v>
      </c>
      <c r="F121" s="9">
        <v>4</v>
      </c>
      <c r="G121" s="9">
        <v>4</v>
      </c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63" t="s">
        <v>87</v>
      </c>
      <c r="U121" s="64"/>
    </row>
    <row r="122" spans="1:21" ht="61.5" customHeight="1" x14ac:dyDescent="0.25">
      <c r="A122" s="30"/>
      <c r="B122" s="8" t="s">
        <v>57</v>
      </c>
      <c r="C122" s="8" t="s">
        <v>24</v>
      </c>
      <c r="D122" s="9">
        <v>3517.3</v>
      </c>
      <c r="E122" s="9">
        <v>3517.3</v>
      </c>
      <c r="F122" s="9">
        <v>3242.7</v>
      </c>
      <c r="G122" s="9">
        <v>3209.9</v>
      </c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63" t="s">
        <v>166</v>
      </c>
      <c r="U122" s="64"/>
    </row>
    <row r="123" spans="1:21" ht="127.5" customHeight="1" x14ac:dyDescent="0.25">
      <c r="A123" s="30"/>
      <c r="B123" s="8" t="s">
        <v>58</v>
      </c>
      <c r="C123" s="8" t="s">
        <v>24</v>
      </c>
      <c r="D123" s="9">
        <v>2180</v>
      </c>
      <c r="E123" s="9">
        <v>2180</v>
      </c>
      <c r="F123" s="9">
        <v>1770.5</v>
      </c>
      <c r="G123" s="9">
        <v>1770.5</v>
      </c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63" t="s">
        <v>120</v>
      </c>
      <c r="U123" s="64"/>
    </row>
    <row r="124" spans="1:21" ht="192.75" customHeight="1" x14ac:dyDescent="0.25">
      <c r="A124" s="30"/>
      <c r="B124" s="18" t="s">
        <v>100</v>
      </c>
      <c r="C124" s="8" t="s">
        <v>77</v>
      </c>
      <c r="D124" s="9">
        <v>1500</v>
      </c>
      <c r="E124" s="9">
        <v>1500</v>
      </c>
      <c r="F124" s="9">
        <v>1097.7</v>
      </c>
      <c r="G124" s="9">
        <v>1097.7</v>
      </c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63" t="s">
        <v>167</v>
      </c>
      <c r="U124" s="64"/>
    </row>
    <row r="125" spans="1:21" ht="32.25" customHeight="1" x14ac:dyDescent="0.25">
      <c r="A125" s="73"/>
      <c r="B125" s="61" t="s">
        <v>14</v>
      </c>
      <c r="C125" s="6" t="s">
        <v>74</v>
      </c>
      <c r="D125" s="10">
        <f>D126+D127</f>
        <v>7201.3</v>
      </c>
      <c r="E125" s="10">
        <f t="shared" ref="E125:G125" si="54">E126+E127</f>
        <v>7201.3</v>
      </c>
      <c r="F125" s="10">
        <f t="shared" si="54"/>
        <v>6114.9</v>
      </c>
      <c r="G125" s="10">
        <f t="shared" si="54"/>
        <v>6081.9999999999991</v>
      </c>
      <c r="H125" s="10" t="e">
        <f>H126+#REF!</f>
        <v>#REF!</v>
      </c>
      <c r="I125" s="10" t="e">
        <f>I126+#REF!</f>
        <v>#REF!</v>
      </c>
      <c r="J125" s="10" t="e">
        <f>J126+#REF!</f>
        <v>#REF!</v>
      </c>
      <c r="K125" s="10" t="e">
        <f>K126+#REF!</f>
        <v>#REF!</v>
      </c>
      <c r="L125" s="10" t="e">
        <f>L126+#REF!</f>
        <v>#REF!</v>
      </c>
      <c r="M125" s="10" t="e">
        <f>M126+#REF!</f>
        <v>#REF!</v>
      </c>
      <c r="N125" s="10" t="e">
        <f>N126+#REF!</f>
        <v>#REF!</v>
      </c>
      <c r="O125" s="10" t="e">
        <f>O126+#REF!</f>
        <v>#REF!</v>
      </c>
      <c r="P125" s="10" t="e">
        <f>P126+#REF!</f>
        <v>#REF!</v>
      </c>
      <c r="Q125" s="10" t="e">
        <f>Q126+#REF!</f>
        <v>#REF!</v>
      </c>
      <c r="R125" s="10" t="e">
        <f>R126+#REF!</f>
        <v>#REF!</v>
      </c>
      <c r="S125" s="10" t="e">
        <f>S126+#REF!</f>
        <v>#REF!</v>
      </c>
      <c r="T125" s="86" t="s">
        <v>168</v>
      </c>
      <c r="U125" s="87"/>
    </row>
    <row r="126" spans="1:21" s="31" customFormat="1" ht="36.75" customHeight="1" x14ac:dyDescent="0.25">
      <c r="A126" s="69"/>
      <c r="B126" s="72"/>
      <c r="C126" s="8" t="s">
        <v>24</v>
      </c>
      <c r="D126" s="9">
        <f>D121+D122+D123</f>
        <v>5701.3</v>
      </c>
      <c r="E126" s="9">
        <f t="shared" ref="E126:F126" si="55">E121+E122+E123</f>
        <v>5701.3</v>
      </c>
      <c r="F126" s="9">
        <f t="shared" si="55"/>
        <v>5017.2</v>
      </c>
      <c r="G126" s="9">
        <f>G121+G122+G123-0.1</f>
        <v>4984.2999999999993</v>
      </c>
      <c r="H126" s="9" t="e">
        <f>H121+H122+H123+#REF!</f>
        <v>#REF!</v>
      </c>
      <c r="I126" s="9" t="e">
        <f>I121+I122+I123+#REF!</f>
        <v>#REF!</v>
      </c>
      <c r="J126" s="9" t="e">
        <f>J121+J122+J123+#REF!</f>
        <v>#REF!</v>
      </c>
      <c r="K126" s="9" t="e">
        <f>K121+K122+K123+#REF!</f>
        <v>#REF!</v>
      </c>
      <c r="L126" s="9" t="e">
        <f>L121+L122+L123+#REF!</f>
        <v>#REF!</v>
      </c>
      <c r="M126" s="9" t="e">
        <f>M121+M122+M123+#REF!</f>
        <v>#REF!</v>
      </c>
      <c r="N126" s="9" t="e">
        <f>N121+N122+N123+#REF!</f>
        <v>#REF!</v>
      </c>
      <c r="O126" s="9" t="e">
        <f>O121+O122+O123+#REF!</f>
        <v>#REF!</v>
      </c>
      <c r="P126" s="9" t="e">
        <f>P121+P122+P123+#REF!</f>
        <v>#REF!</v>
      </c>
      <c r="Q126" s="9" t="e">
        <f>Q121+Q122+Q123+#REF!</f>
        <v>#REF!</v>
      </c>
      <c r="R126" s="9" t="e">
        <f>R121+R122+R123+#REF!</f>
        <v>#REF!</v>
      </c>
      <c r="S126" s="9" t="e">
        <f>S121+S122+S123+#REF!</f>
        <v>#REF!</v>
      </c>
      <c r="T126" s="63" t="s">
        <v>169</v>
      </c>
      <c r="U126" s="64"/>
    </row>
    <row r="127" spans="1:21" s="31" customFormat="1" ht="48" customHeight="1" x14ac:dyDescent="0.25">
      <c r="A127" s="69"/>
      <c r="B127" s="60"/>
      <c r="C127" s="8" t="s">
        <v>77</v>
      </c>
      <c r="D127" s="9">
        <f>D124</f>
        <v>1500</v>
      </c>
      <c r="E127" s="9">
        <f t="shared" ref="E127:G127" si="56">E124</f>
        <v>1500</v>
      </c>
      <c r="F127" s="9">
        <f t="shared" si="56"/>
        <v>1097.7</v>
      </c>
      <c r="G127" s="9">
        <f t="shared" si="56"/>
        <v>1097.7</v>
      </c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63" t="s">
        <v>167</v>
      </c>
      <c r="U127" s="64"/>
    </row>
    <row r="128" spans="1:21" ht="18.75" customHeight="1" x14ac:dyDescent="0.25">
      <c r="A128" s="74"/>
      <c r="B128" s="83" t="s">
        <v>59</v>
      </c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100"/>
    </row>
    <row r="129" spans="1:21" s="31" customFormat="1" ht="125.25" customHeight="1" x14ac:dyDescent="0.25">
      <c r="A129" s="32"/>
      <c r="B129" s="33" t="s">
        <v>17</v>
      </c>
      <c r="C129" s="8" t="s">
        <v>24</v>
      </c>
      <c r="D129" s="9">
        <v>190.6</v>
      </c>
      <c r="E129" s="9">
        <v>190.6</v>
      </c>
      <c r="F129" s="9">
        <v>190.6</v>
      </c>
      <c r="G129" s="9">
        <v>190.6</v>
      </c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63" t="s">
        <v>86</v>
      </c>
      <c r="U129" s="64"/>
    </row>
    <row r="130" spans="1:21" s="31" customFormat="1" ht="154.5" customHeight="1" x14ac:dyDescent="0.25">
      <c r="A130" s="32"/>
      <c r="B130" s="33" t="s">
        <v>170</v>
      </c>
      <c r="C130" s="8" t="s">
        <v>24</v>
      </c>
      <c r="D130" s="9">
        <v>428.1</v>
      </c>
      <c r="E130" s="9">
        <v>428.1</v>
      </c>
      <c r="F130" s="9">
        <v>417.2</v>
      </c>
      <c r="G130" s="9">
        <v>417.2</v>
      </c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63" t="s">
        <v>171</v>
      </c>
      <c r="U130" s="64"/>
    </row>
    <row r="131" spans="1:21" s="31" customFormat="1" ht="54.75" customHeight="1" x14ac:dyDescent="0.25">
      <c r="A131" s="35"/>
      <c r="B131" s="33" t="s">
        <v>60</v>
      </c>
      <c r="C131" s="8" t="s">
        <v>24</v>
      </c>
      <c r="D131" s="9">
        <v>26277.7</v>
      </c>
      <c r="E131" s="9">
        <v>26277.7</v>
      </c>
      <c r="F131" s="9">
        <v>26189</v>
      </c>
      <c r="G131" s="9">
        <v>26141.8</v>
      </c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63" t="s">
        <v>112</v>
      </c>
      <c r="U131" s="64"/>
    </row>
    <row r="132" spans="1:21" s="31" customFormat="1" ht="147.75" customHeight="1" x14ac:dyDescent="0.25">
      <c r="A132" s="36"/>
      <c r="B132" s="37" t="s">
        <v>101</v>
      </c>
      <c r="C132" s="8" t="s">
        <v>77</v>
      </c>
      <c r="D132" s="9">
        <v>12027</v>
      </c>
      <c r="E132" s="9">
        <v>12027</v>
      </c>
      <c r="F132" s="9">
        <v>12010</v>
      </c>
      <c r="G132" s="9">
        <v>12010</v>
      </c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63" t="s">
        <v>117</v>
      </c>
      <c r="U132" s="64"/>
    </row>
    <row r="133" spans="1:21" s="31" customFormat="1" ht="35.25" customHeight="1" x14ac:dyDescent="0.25">
      <c r="A133" s="75"/>
      <c r="B133" s="61" t="s">
        <v>14</v>
      </c>
      <c r="C133" s="6" t="s">
        <v>22</v>
      </c>
      <c r="D133" s="10">
        <f>D134+D135</f>
        <v>38923.4</v>
      </c>
      <c r="E133" s="10">
        <f t="shared" ref="E133:G133" si="57">E134+E135</f>
        <v>38923.4</v>
      </c>
      <c r="F133" s="10">
        <f t="shared" si="57"/>
        <v>38806.800000000003</v>
      </c>
      <c r="G133" s="10">
        <f t="shared" si="57"/>
        <v>38759.599999999999</v>
      </c>
      <c r="H133" s="10">
        <f t="shared" ref="H133:S133" si="58">H134</f>
        <v>0</v>
      </c>
      <c r="I133" s="10">
        <f t="shared" si="58"/>
        <v>0</v>
      </c>
      <c r="J133" s="10">
        <f t="shared" si="58"/>
        <v>0</v>
      </c>
      <c r="K133" s="10">
        <f t="shared" si="58"/>
        <v>0</v>
      </c>
      <c r="L133" s="10">
        <f t="shared" si="58"/>
        <v>0</v>
      </c>
      <c r="M133" s="10">
        <f t="shared" si="58"/>
        <v>0</v>
      </c>
      <c r="N133" s="10">
        <f t="shared" si="58"/>
        <v>0</v>
      </c>
      <c r="O133" s="10">
        <f t="shared" si="58"/>
        <v>0</v>
      </c>
      <c r="P133" s="10">
        <f t="shared" si="58"/>
        <v>0</v>
      </c>
      <c r="Q133" s="10">
        <f t="shared" si="58"/>
        <v>0</v>
      </c>
      <c r="R133" s="10">
        <f t="shared" si="58"/>
        <v>0</v>
      </c>
      <c r="S133" s="10">
        <f t="shared" si="58"/>
        <v>0</v>
      </c>
      <c r="T133" s="86" t="s">
        <v>172</v>
      </c>
      <c r="U133" s="87"/>
    </row>
    <row r="134" spans="1:21" s="31" customFormat="1" ht="36" customHeight="1" x14ac:dyDescent="0.25">
      <c r="A134" s="76"/>
      <c r="B134" s="77"/>
      <c r="C134" s="8" t="s">
        <v>24</v>
      </c>
      <c r="D134" s="9">
        <f>D129+D130+D131</f>
        <v>26896.400000000001</v>
      </c>
      <c r="E134" s="9">
        <f t="shared" ref="E134:G134" si="59">E129+E130+E131</f>
        <v>26896.400000000001</v>
      </c>
      <c r="F134" s="9">
        <f t="shared" si="59"/>
        <v>26796.799999999999</v>
      </c>
      <c r="G134" s="9">
        <f t="shared" si="59"/>
        <v>26749.599999999999</v>
      </c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63" t="s">
        <v>112</v>
      </c>
      <c r="U134" s="64"/>
    </row>
    <row r="135" spans="1:21" s="31" customFormat="1" ht="36" customHeight="1" x14ac:dyDescent="0.25">
      <c r="A135" s="71"/>
      <c r="B135" s="78"/>
      <c r="C135" s="8" t="s">
        <v>77</v>
      </c>
      <c r="D135" s="9">
        <f>D132</f>
        <v>12027</v>
      </c>
      <c r="E135" s="9">
        <f t="shared" ref="E135:G135" si="60">E132</f>
        <v>12027</v>
      </c>
      <c r="F135" s="9">
        <f t="shared" si="60"/>
        <v>12010</v>
      </c>
      <c r="G135" s="9">
        <f t="shared" si="60"/>
        <v>12010</v>
      </c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63" t="s">
        <v>117</v>
      </c>
      <c r="U135" s="64"/>
    </row>
    <row r="136" spans="1:21" s="31" customFormat="1" ht="35.25" customHeight="1" x14ac:dyDescent="0.25">
      <c r="A136" s="75"/>
      <c r="B136" s="61" t="s">
        <v>11</v>
      </c>
      <c r="C136" s="6" t="s">
        <v>22</v>
      </c>
      <c r="D136" s="10">
        <f>D137+D138+D139</f>
        <v>59390.8</v>
      </c>
      <c r="E136" s="10">
        <f t="shared" ref="E136:G136" si="61">E137+E138+E139</f>
        <v>59390.8</v>
      </c>
      <c r="F136" s="10">
        <f t="shared" si="61"/>
        <v>57374</v>
      </c>
      <c r="G136" s="10">
        <f t="shared" si="61"/>
        <v>57293.899999999994</v>
      </c>
      <c r="H136" s="10" t="e">
        <f t="shared" ref="H136:S136" si="62">H137+H138</f>
        <v>#REF!</v>
      </c>
      <c r="I136" s="10" t="e">
        <f t="shared" si="62"/>
        <v>#REF!</v>
      </c>
      <c r="J136" s="10" t="e">
        <f t="shared" si="62"/>
        <v>#REF!</v>
      </c>
      <c r="K136" s="10" t="e">
        <f t="shared" si="62"/>
        <v>#REF!</v>
      </c>
      <c r="L136" s="10" t="e">
        <f t="shared" si="62"/>
        <v>#REF!</v>
      </c>
      <c r="M136" s="10" t="e">
        <f t="shared" si="62"/>
        <v>#REF!</v>
      </c>
      <c r="N136" s="10" t="e">
        <f t="shared" si="62"/>
        <v>#REF!</v>
      </c>
      <c r="O136" s="10" t="e">
        <f t="shared" si="62"/>
        <v>#REF!</v>
      </c>
      <c r="P136" s="10" t="e">
        <f t="shared" si="62"/>
        <v>#REF!</v>
      </c>
      <c r="Q136" s="10" t="e">
        <f t="shared" si="62"/>
        <v>#REF!</v>
      </c>
      <c r="R136" s="10" t="e">
        <f t="shared" si="62"/>
        <v>#REF!</v>
      </c>
      <c r="S136" s="10" t="e">
        <f t="shared" si="62"/>
        <v>#REF!</v>
      </c>
      <c r="T136" s="86" t="s">
        <v>118</v>
      </c>
      <c r="U136" s="87"/>
    </row>
    <row r="137" spans="1:21" s="31" customFormat="1" ht="36" customHeight="1" x14ac:dyDescent="0.25">
      <c r="A137" s="76"/>
      <c r="B137" s="77"/>
      <c r="C137" s="8" t="s">
        <v>24</v>
      </c>
      <c r="D137" s="9">
        <f>D119+D126+D134+0.3</f>
        <v>33400.600000000006</v>
      </c>
      <c r="E137" s="9">
        <f t="shared" ref="E137" si="63">E119+E126+E134+0.3</f>
        <v>33400.600000000006</v>
      </c>
      <c r="F137" s="9">
        <f t="shared" ref="F137:S137" si="64">F119+F126+F134</f>
        <v>32602.399999999998</v>
      </c>
      <c r="G137" s="9">
        <f t="shared" si="64"/>
        <v>32522.299999999996</v>
      </c>
      <c r="H137" s="9" t="e">
        <f t="shared" si="64"/>
        <v>#REF!</v>
      </c>
      <c r="I137" s="9" t="e">
        <f t="shared" si="64"/>
        <v>#REF!</v>
      </c>
      <c r="J137" s="9" t="e">
        <f t="shared" si="64"/>
        <v>#REF!</v>
      </c>
      <c r="K137" s="9" t="e">
        <f t="shared" si="64"/>
        <v>#REF!</v>
      </c>
      <c r="L137" s="9" t="e">
        <f t="shared" si="64"/>
        <v>#REF!</v>
      </c>
      <c r="M137" s="9" t="e">
        <f t="shared" si="64"/>
        <v>#REF!</v>
      </c>
      <c r="N137" s="9" t="e">
        <f t="shared" si="64"/>
        <v>#REF!</v>
      </c>
      <c r="O137" s="9" t="e">
        <f t="shared" si="64"/>
        <v>#REF!</v>
      </c>
      <c r="P137" s="9" t="e">
        <f t="shared" si="64"/>
        <v>#REF!</v>
      </c>
      <c r="Q137" s="9" t="e">
        <f t="shared" si="64"/>
        <v>#REF!</v>
      </c>
      <c r="R137" s="9" t="e">
        <f t="shared" si="64"/>
        <v>#REF!</v>
      </c>
      <c r="S137" s="9" t="e">
        <f t="shared" si="64"/>
        <v>#REF!</v>
      </c>
      <c r="T137" s="63" t="s">
        <v>173</v>
      </c>
      <c r="U137" s="64"/>
    </row>
    <row r="138" spans="1:21" s="31" customFormat="1" ht="58.5" customHeight="1" x14ac:dyDescent="0.25">
      <c r="A138" s="76"/>
      <c r="B138" s="77"/>
      <c r="C138" s="8" t="s">
        <v>12</v>
      </c>
      <c r="D138" s="9">
        <f>D118</f>
        <v>6036.9</v>
      </c>
      <c r="E138" s="9">
        <f>E118</f>
        <v>6036.9</v>
      </c>
      <c r="F138" s="9">
        <f>F118</f>
        <v>6036.9</v>
      </c>
      <c r="G138" s="9">
        <f>G118</f>
        <v>6036.9</v>
      </c>
      <c r="H138" s="9" t="e">
        <f>H118+#REF!</f>
        <v>#REF!</v>
      </c>
      <c r="I138" s="9" t="e">
        <f>I118+#REF!</f>
        <v>#REF!</v>
      </c>
      <c r="J138" s="9" t="e">
        <f>J118+#REF!</f>
        <v>#REF!</v>
      </c>
      <c r="K138" s="9" t="e">
        <f>K118+#REF!</f>
        <v>#REF!</v>
      </c>
      <c r="L138" s="9" t="e">
        <f>L118+#REF!</f>
        <v>#REF!</v>
      </c>
      <c r="M138" s="9" t="e">
        <f>M118+#REF!</f>
        <v>#REF!</v>
      </c>
      <c r="N138" s="9" t="e">
        <f>N118+#REF!</f>
        <v>#REF!</v>
      </c>
      <c r="O138" s="9" t="e">
        <f>O118+#REF!</f>
        <v>#REF!</v>
      </c>
      <c r="P138" s="9" t="e">
        <f>P118+#REF!</f>
        <v>#REF!</v>
      </c>
      <c r="Q138" s="9" t="e">
        <f>Q118+#REF!</f>
        <v>#REF!</v>
      </c>
      <c r="R138" s="9" t="e">
        <f>R118+#REF!</f>
        <v>#REF!</v>
      </c>
      <c r="S138" s="9" t="e">
        <f>S118+#REF!</f>
        <v>#REF!</v>
      </c>
      <c r="T138" s="63" t="s">
        <v>86</v>
      </c>
      <c r="U138" s="64"/>
    </row>
    <row r="139" spans="1:21" s="31" customFormat="1" ht="58.5" customHeight="1" x14ac:dyDescent="0.25">
      <c r="A139" s="71"/>
      <c r="B139" s="78"/>
      <c r="C139" s="8" t="s">
        <v>77</v>
      </c>
      <c r="D139" s="9">
        <f>D117+D127+D135</f>
        <v>19953.3</v>
      </c>
      <c r="E139" s="9">
        <f>E117+E127+E135</f>
        <v>19953.3</v>
      </c>
      <c r="F139" s="9">
        <f>F117+F127+F135</f>
        <v>18734.7</v>
      </c>
      <c r="G139" s="9">
        <f>G117+G127+G135</f>
        <v>18734.7</v>
      </c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63" t="s">
        <v>164</v>
      </c>
      <c r="U139" s="64"/>
    </row>
    <row r="140" spans="1:21" ht="18.75" customHeight="1" x14ac:dyDescent="0.25">
      <c r="A140" s="16">
        <v>5</v>
      </c>
      <c r="B140" s="83" t="s">
        <v>174</v>
      </c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100"/>
    </row>
    <row r="141" spans="1:21" ht="46.5" customHeight="1" x14ac:dyDescent="0.25">
      <c r="A141" s="30"/>
      <c r="B141" s="20" t="s">
        <v>80</v>
      </c>
      <c r="C141" s="8" t="s">
        <v>24</v>
      </c>
      <c r="D141" s="9">
        <v>1513.9</v>
      </c>
      <c r="E141" s="9">
        <v>1513.9</v>
      </c>
      <c r="F141" s="9">
        <v>1512.1</v>
      </c>
      <c r="G141" s="9">
        <v>1512.1</v>
      </c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63" t="s">
        <v>117</v>
      </c>
      <c r="U141" s="64"/>
    </row>
    <row r="142" spans="1:21" ht="57.75" customHeight="1" x14ac:dyDescent="0.25">
      <c r="A142" s="30"/>
      <c r="B142" s="20" t="s">
        <v>61</v>
      </c>
      <c r="C142" s="8" t="s">
        <v>24</v>
      </c>
      <c r="D142" s="9">
        <v>1033.8</v>
      </c>
      <c r="E142" s="9">
        <v>1033.8</v>
      </c>
      <c r="F142" s="20" t="s">
        <v>175</v>
      </c>
      <c r="G142" s="20" t="s">
        <v>176</v>
      </c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63" t="s">
        <v>155</v>
      </c>
      <c r="U142" s="64"/>
    </row>
    <row r="143" spans="1:21" ht="69.75" customHeight="1" x14ac:dyDescent="0.25">
      <c r="A143" s="30"/>
      <c r="B143" s="20" t="s">
        <v>62</v>
      </c>
      <c r="C143" s="8" t="s">
        <v>24</v>
      </c>
      <c r="D143" s="9">
        <v>2931</v>
      </c>
      <c r="E143" s="9">
        <v>2931</v>
      </c>
      <c r="F143" s="9">
        <v>2580.3000000000002</v>
      </c>
      <c r="G143" s="9">
        <v>2466.6999999999998</v>
      </c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63" t="s">
        <v>177</v>
      </c>
      <c r="U143" s="64"/>
    </row>
    <row r="144" spans="1:21" s="31" customFormat="1" ht="46.5" customHeight="1" x14ac:dyDescent="0.25">
      <c r="A144" s="30"/>
      <c r="B144" s="20" t="s">
        <v>63</v>
      </c>
      <c r="C144" s="8" t="s">
        <v>24</v>
      </c>
      <c r="D144" s="9">
        <v>4808.3999999999996</v>
      </c>
      <c r="E144" s="9">
        <v>4808.3999999999996</v>
      </c>
      <c r="F144" s="9">
        <v>4504.8999999999996</v>
      </c>
      <c r="G144" s="9">
        <v>4430.1000000000004</v>
      </c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63" t="s">
        <v>178</v>
      </c>
      <c r="U144" s="64"/>
    </row>
    <row r="145" spans="1:21" s="31" customFormat="1" ht="141.75" customHeight="1" x14ac:dyDescent="0.25">
      <c r="A145" s="30"/>
      <c r="B145" s="38" t="s">
        <v>102</v>
      </c>
      <c r="C145" s="8" t="s">
        <v>77</v>
      </c>
      <c r="D145" s="9">
        <v>14058.1</v>
      </c>
      <c r="E145" s="9">
        <v>14058.1</v>
      </c>
      <c r="F145" s="9">
        <v>13340.1</v>
      </c>
      <c r="G145" s="9">
        <v>13340.1</v>
      </c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63" t="s">
        <v>140</v>
      </c>
      <c r="U145" s="64"/>
    </row>
    <row r="146" spans="1:21" ht="36" customHeight="1" x14ac:dyDescent="0.25">
      <c r="A146" s="68"/>
      <c r="B146" s="61" t="s">
        <v>11</v>
      </c>
      <c r="C146" s="6" t="s">
        <v>13</v>
      </c>
      <c r="D146" s="10">
        <f>D147+D148</f>
        <v>24345.199999999997</v>
      </c>
      <c r="E146" s="10">
        <f t="shared" ref="E146:G146" si="65">E147+E148</f>
        <v>24345.199999999997</v>
      </c>
      <c r="F146" s="10">
        <f t="shared" si="65"/>
        <v>22970.6</v>
      </c>
      <c r="G146" s="10">
        <f t="shared" si="65"/>
        <v>22776.400000000001</v>
      </c>
      <c r="H146" s="10" t="e">
        <f t="shared" ref="H146:S146" si="66">H147</f>
        <v>#REF!</v>
      </c>
      <c r="I146" s="10" t="e">
        <f t="shared" si="66"/>
        <v>#REF!</v>
      </c>
      <c r="J146" s="10" t="e">
        <f t="shared" si="66"/>
        <v>#REF!</v>
      </c>
      <c r="K146" s="10" t="e">
        <f t="shared" si="66"/>
        <v>#REF!</v>
      </c>
      <c r="L146" s="10" t="e">
        <f t="shared" si="66"/>
        <v>#REF!</v>
      </c>
      <c r="M146" s="10" t="e">
        <f t="shared" si="66"/>
        <v>#REF!</v>
      </c>
      <c r="N146" s="10" t="e">
        <f t="shared" si="66"/>
        <v>#REF!</v>
      </c>
      <c r="O146" s="10" t="e">
        <f t="shared" si="66"/>
        <v>#REF!</v>
      </c>
      <c r="P146" s="10" t="e">
        <f t="shared" si="66"/>
        <v>#REF!</v>
      </c>
      <c r="Q146" s="10" t="e">
        <f t="shared" si="66"/>
        <v>#REF!</v>
      </c>
      <c r="R146" s="10" t="e">
        <f t="shared" si="66"/>
        <v>#REF!</v>
      </c>
      <c r="S146" s="10" t="e">
        <f t="shared" si="66"/>
        <v>#REF!</v>
      </c>
      <c r="T146" s="86" t="s">
        <v>179</v>
      </c>
      <c r="U146" s="87"/>
    </row>
    <row r="147" spans="1:21" ht="36.75" customHeight="1" x14ac:dyDescent="0.25">
      <c r="A147" s="69"/>
      <c r="B147" s="62"/>
      <c r="C147" s="8" t="s">
        <v>24</v>
      </c>
      <c r="D147" s="9">
        <f>D141+D142+D143+D144</f>
        <v>10287.099999999999</v>
      </c>
      <c r="E147" s="9">
        <f t="shared" ref="E147" si="67">E141+E142+E143+E144</f>
        <v>10287.099999999999</v>
      </c>
      <c r="F147" s="9">
        <f>F141+F142+F143+F144+0.1</f>
        <v>9630.5</v>
      </c>
      <c r="G147" s="9">
        <f>G141+G142+G143+G144+0.1</f>
        <v>9436.3000000000011</v>
      </c>
      <c r="H147" s="9" t="e">
        <f t="shared" ref="H147:S147" si="68">H126+H134</f>
        <v>#REF!</v>
      </c>
      <c r="I147" s="9" t="e">
        <f t="shared" si="68"/>
        <v>#REF!</v>
      </c>
      <c r="J147" s="9" t="e">
        <f t="shared" si="68"/>
        <v>#REF!</v>
      </c>
      <c r="K147" s="9" t="e">
        <f t="shared" si="68"/>
        <v>#REF!</v>
      </c>
      <c r="L147" s="9" t="e">
        <f t="shared" si="68"/>
        <v>#REF!</v>
      </c>
      <c r="M147" s="9" t="e">
        <f t="shared" si="68"/>
        <v>#REF!</v>
      </c>
      <c r="N147" s="9" t="e">
        <f t="shared" si="68"/>
        <v>#REF!</v>
      </c>
      <c r="O147" s="9" t="e">
        <f t="shared" si="68"/>
        <v>#REF!</v>
      </c>
      <c r="P147" s="9" t="e">
        <f t="shared" si="68"/>
        <v>#REF!</v>
      </c>
      <c r="Q147" s="9" t="e">
        <f t="shared" si="68"/>
        <v>#REF!</v>
      </c>
      <c r="R147" s="9" t="e">
        <f t="shared" si="68"/>
        <v>#REF!</v>
      </c>
      <c r="S147" s="9" t="e">
        <f t="shared" si="68"/>
        <v>#REF!</v>
      </c>
      <c r="T147" s="63" t="s">
        <v>137</v>
      </c>
      <c r="U147" s="64"/>
    </row>
    <row r="148" spans="1:21" ht="36.75" customHeight="1" x14ac:dyDescent="0.25">
      <c r="A148" s="39"/>
      <c r="B148" s="60"/>
      <c r="C148" s="8" t="s">
        <v>77</v>
      </c>
      <c r="D148" s="9">
        <f>D145</f>
        <v>14058.1</v>
      </c>
      <c r="E148" s="9">
        <f t="shared" ref="E148:G148" si="69">E145</f>
        <v>14058.1</v>
      </c>
      <c r="F148" s="9">
        <f t="shared" si="69"/>
        <v>13340.1</v>
      </c>
      <c r="G148" s="9">
        <f t="shared" si="69"/>
        <v>13340.1</v>
      </c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63" t="s">
        <v>140</v>
      </c>
      <c r="U148" s="64"/>
    </row>
    <row r="149" spans="1:21" ht="20.25" customHeight="1" x14ac:dyDescent="0.25">
      <c r="A149" s="16">
        <v>6</v>
      </c>
      <c r="B149" s="95" t="s">
        <v>180</v>
      </c>
      <c r="C149" s="95"/>
      <c r="D149" s="95"/>
      <c r="E149" s="95"/>
      <c r="F149" s="95"/>
      <c r="G149" s="95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</row>
    <row r="150" spans="1:21" ht="52.5" customHeight="1" x14ac:dyDescent="0.25">
      <c r="A150" s="102"/>
      <c r="B150" s="104" t="s">
        <v>64</v>
      </c>
      <c r="C150" s="8" t="s">
        <v>12</v>
      </c>
      <c r="D150" s="9">
        <v>2921.1</v>
      </c>
      <c r="E150" s="9">
        <v>2921.1</v>
      </c>
      <c r="F150" s="9">
        <v>2921.1</v>
      </c>
      <c r="G150" s="9">
        <v>2921.1</v>
      </c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63" t="s">
        <v>87</v>
      </c>
      <c r="U150" s="64"/>
    </row>
    <row r="151" spans="1:21" ht="52.5" customHeight="1" x14ac:dyDescent="0.25">
      <c r="A151" s="103"/>
      <c r="B151" s="105"/>
      <c r="C151" s="8" t="s">
        <v>24</v>
      </c>
      <c r="D151" s="9">
        <v>263.3</v>
      </c>
      <c r="E151" s="9">
        <v>263.3</v>
      </c>
      <c r="F151" s="9">
        <v>263.3</v>
      </c>
      <c r="G151" s="9">
        <v>263.3</v>
      </c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63" t="s">
        <v>87</v>
      </c>
      <c r="U151" s="64"/>
    </row>
    <row r="152" spans="1:21" ht="32.25" customHeight="1" x14ac:dyDescent="0.25">
      <c r="A152" s="17"/>
      <c r="B152" s="61" t="s">
        <v>11</v>
      </c>
      <c r="C152" s="6" t="s">
        <v>13</v>
      </c>
      <c r="D152" s="10">
        <f>D153+D154</f>
        <v>3184.4</v>
      </c>
      <c r="E152" s="10">
        <f t="shared" ref="E152:G152" si="70">E153+E154</f>
        <v>3184.4</v>
      </c>
      <c r="F152" s="10">
        <f t="shared" si="70"/>
        <v>3184.4</v>
      </c>
      <c r="G152" s="10">
        <f t="shared" si="70"/>
        <v>3184.4</v>
      </c>
      <c r="H152" s="10">
        <f t="shared" ref="H152:S152" si="71">H153</f>
        <v>0</v>
      </c>
      <c r="I152" s="10">
        <f t="shared" si="71"/>
        <v>0</v>
      </c>
      <c r="J152" s="10">
        <f t="shared" si="71"/>
        <v>0</v>
      </c>
      <c r="K152" s="10">
        <f t="shared" si="71"/>
        <v>0</v>
      </c>
      <c r="L152" s="10">
        <f t="shared" si="71"/>
        <v>0</v>
      </c>
      <c r="M152" s="10">
        <f t="shared" si="71"/>
        <v>0</v>
      </c>
      <c r="N152" s="10">
        <f t="shared" si="71"/>
        <v>0</v>
      </c>
      <c r="O152" s="10">
        <f t="shared" si="71"/>
        <v>0</v>
      </c>
      <c r="P152" s="10">
        <f t="shared" si="71"/>
        <v>0</v>
      </c>
      <c r="Q152" s="10">
        <f t="shared" si="71"/>
        <v>0</v>
      </c>
      <c r="R152" s="10">
        <f t="shared" si="71"/>
        <v>0</v>
      </c>
      <c r="S152" s="10">
        <f t="shared" si="71"/>
        <v>0</v>
      </c>
      <c r="T152" s="86" t="s">
        <v>86</v>
      </c>
      <c r="U152" s="87"/>
    </row>
    <row r="153" spans="1:21" ht="57.75" customHeight="1" x14ac:dyDescent="0.25">
      <c r="A153" s="39"/>
      <c r="B153" s="62"/>
      <c r="C153" s="8" t="s">
        <v>12</v>
      </c>
      <c r="D153" s="9">
        <f>D150</f>
        <v>2921.1</v>
      </c>
      <c r="E153" s="9">
        <f t="shared" ref="E153:G153" si="72">E150</f>
        <v>2921.1</v>
      </c>
      <c r="F153" s="9">
        <f t="shared" si="72"/>
        <v>2921.1</v>
      </c>
      <c r="G153" s="9">
        <f t="shared" si="72"/>
        <v>2921.1</v>
      </c>
      <c r="H153" s="9">
        <f t="shared" ref="H153:S153" si="73">H150</f>
        <v>0</v>
      </c>
      <c r="I153" s="9">
        <f t="shared" si="73"/>
        <v>0</v>
      </c>
      <c r="J153" s="9">
        <f t="shared" si="73"/>
        <v>0</v>
      </c>
      <c r="K153" s="9">
        <f t="shared" si="73"/>
        <v>0</v>
      </c>
      <c r="L153" s="9">
        <f t="shared" si="73"/>
        <v>0</v>
      </c>
      <c r="M153" s="9">
        <f t="shared" si="73"/>
        <v>0</v>
      </c>
      <c r="N153" s="9">
        <f t="shared" si="73"/>
        <v>0</v>
      </c>
      <c r="O153" s="9">
        <f t="shared" si="73"/>
        <v>0</v>
      </c>
      <c r="P153" s="9">
        <f t="shared" si="73"/>
        <v>0</v>
      </c>
      <c r="Q153" s="9">
        <f t="shared" si="73"/>
        <v>0</v>
      </c>
      <c r="R153" s="9">
        <f t="shared" si="73"/>
        <v>0</v>
      </c>
      <c r="S153" s="9">
        <f t="shared" si="73"/>
        <v>0</v>
      </c>
      <c r="T153" s="63" t="s">
        <v>87</v>
      </c>
      <c r="U153" s="64"/>
    </row>
    <row r="154" spans="1:21" ht="57.75" customHeight="1" x14ac:dyDescent="0.25">
      <c r="A154" s="39"/>
      <c r="B154" s="41"/>
      <c r="C154" s="8" t="s">
        <v>24</v>
      </c>
      <c r="D154" s="9">
        <f>D151</f>
        <v>263.3</v>
      </c>
      <c r="E154" s="9">
        <f t="shared" ref="E154:G154" si="74">E151</f>
        <v>263.3</v>
      </c>
      <c r="F154" s="9">
        <f t="shared" si="74"/>
        <v>263.3</v>
      </c>
      <c r="G154" s="9">
        <f t="shared" si="74"/>
        <v>263.3</v>
      </c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63" t="s">
        <v>87</v>
      </c>
      <c r="U154" s="64"/>
    </row>
    <row r="155" spans="1:21" ht="21.75" customHeight="1" x14ac:dyDescent="0.25">
      <c r="A155" s="6">
        <v>7</v>
      </c>
      <c r="B155" s="65" t="s">
        <v>182</v>
      </c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</row>
    <row r="156" spans="1:21" ht="37.5" customHeight="1" x14ac:dyDescent="0.25">
      <c r="A156" s="110"/>
      <c r="B156" s="33" t="s">
        <v>65</v>
      </c>
      <c r="C156" s="8" t="s">
        <v>24</v>
      </c>
      <c r="D156" s="9">
        <v>145</v>
      </c>
      <c r="E156" s="9">
        <v>145</v>
      </c>
      <c r="F156" s="9">
        <v>144.5</v>
      </c>
      <c r="G156" s="9">
        <v>144.5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63" t="s">
        <v>181</v>
      </c>
      <c r="U156" s="64"/>
    </row>
    <row r="157" spans="1:21" ht="32.25" customHeight="1" x14ac:dyDescent="0.25">
      <c r="A157" s="69"/>
      <c r="B157" s="61" t="s">
        <v>11</v>
      </c>
      <c r="C157" s="6" t="s">
        <v>13</v>
      </c>
      <c r="D157" s="10">
        <f>D158</f>
        <v>145</v>
      </c>
      <c r="E157" s="10">
        <f t="shared" ref="E157:S157" si="75">E158</f>
        <v>145</v>
      </c>
      <c r="F157" s="10">
        <f t="shared" si="75"/>
        <v>144.5</v>
      </c>
      <c r="G157" s="10">
        <f t="shared" si="75"/>
        <v>144.5</v>
      </c>
      <c r="H157" s="10">
        <f t="shared" si="75"/>
        <v>0</v>
      </c>
      <c r="I157" s="10">
        <f t="shared" si="75"/>
        <v>0</v>
      </c>
      <c r="J157" s="10">
        <f t="shared" si="75"/>
        <v>0</v>
      </c>
      <c r="K157" s="10">
        <f t="shared" si="75"/>
        <v>0</v>
      </c>
      <c r="L157" s="10">
        <f t="shared" si="75"/>
        <v>0</v>
      </c>
      <c r="M157" s="10">
        <f t="shared" si="75"/>
        <v>0</v>
      </c>
      <c r="N157" s="10">
        <f t="shared" si="75"/>
        <v>0</v>
      </c>
      <c r="O157" s="10">
        <f t="shared" si="75"/>
        <v>0</v>
      </c>
      <c r="P157" s="10">
        <f t="shared" si="75"/>
        <v>0</v>
      </c>
      <c r="Q157" s="10">
        <f t="shared" si="75"/>
        <v>0</v>
      </c>
      <c r="R157" s="10">
        <f t="shared" si="75"/>
        <v>0</v>
      </c>
      <c r="S157" s="10">
        <f t="shared" si="75"/>
        <v>0</v>
      </c>
      <c r="T157" s="86" t="s">
        <v>121</v>
      </c>
      <c r="U157" s="87"/>
    </row>
    <row r="158" spans="1:21" s="42" customFormat="1" ht="45.75" customHeight="1" x14ac:dyDescent="0.25">
      <c r="A158" s="74"/>
      <c r="B158" s="101"/>
      <c r="C158" s="8" t="s">
        <v>24</v>
      </c>
      <c r="D158" s="9">
        <f>D156</f>
        <v>145</v>
      </c>
      <c r="E158" s="9">
        <f t="shared" ref="E158:G158" si="76">E156</f>
        <v>145</v>
      </c>
      <c r="F158" s="9">
        <f t="shared" si="76"/>
        <v>144.5</v>
      </c>
      <c r="G158" s="9">
        <f t="shared" si="76"/>
        <v>144.5</v>
      </c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63" t="s">
        <v>121</v>
      </c>
      <c r="U158" s="64"/>
    </row>
    <row r="159" spans="1:21" ht="33" customHeight="1" x14ac:dyDescent="0.25">
      <c r="A159" s="6">
        <v>8</v>
      </c>
      <c r="B159" s="65" t="s">
        <v>183</v>
      </c>
      <c r="C159" s="65"/>
      <c r="D159" s="65"/>
      <c r="E159" s="65"/>
      <c r="F159" s="65"/>
      <c r="G159" s="65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</row>
    <row r="160" spans="1:21" ht="49.5" customHeight="1" x14ac:dyDescent="0.25">
      <c r="B160" s="33" t="s">
        <v>10</v>
      </c>
      <c r="C160" s="8" t="s">
        <v>24</v>
      </c>
      <c r="D160" s="9">
        <v>201.6</v>
      </c>
      <c r="E160" s="9">
        <v>201.6</v>
      </c>
      <c r="F160" s="9">
        <v>1.2</v>
      </c>
      <c r="G160" s="9">
        <v>0</v>
      </c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63" t="s">
        <v>20</v>
      </c>
      <c r="U160" s="64"/>
    </row>
    <row r="161" spans="1:21" ht="52.5" customHeight="1" x14ac:dyDescent="0.25">
      <c r="A161" s="111"/>
      <c r="B161" s="61" t="s">
        <v>11</v>
      </c>
      <c r="C161" s="6" t="s">
        <v>13</v>
      </c>
      <c r="D161" s="10">
        <f>D162</f>
        <v>201.6</v>
      </c>
      <c r="E161" s="10">
        <f t="shared" ref="E161:G161" si="77">E162</f>
        <v>201.6</v>
      </c>
      <c r="F161" s="10">
        <f t="shared" si="77"/>
        <v>1.2</v>
      </c>
      <c r="G161" s="10">
        <f t="shared" si="77"/>
        <v>0</v>
      </c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63" t="s">
        <v>20</v>
      </c>
      <c r="U161" s="64"/>
    </row>
    <row r="162" spans="1:21" ht="50.25" customHeight="1" x14ac:dyDescent="0.25">
      <c r="A162" s="112"/>
      <c r="B162" s="67"/>
      <c r="C162" s="8" t="s">
        <v>24</v>
      </c>
      <c r="D162" s="9">
        <f>D160</f>
        <v>201.6</v>
      </c>
      <c r="E162" s="9">
        <f t="shared" ref="E162:G162" si="78">E160</f>
        <v>201.6</v>
      </c>
      <c r="F162" s="9">
        <f t="shared" si="78"/>
        <v>1.2</v>
      </c>
      <c r="G162" s="9">
        <f t="shared" si="78"/>
        <v>0</v>
      </c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63" t="s">
        <v>20</v>
      </c>
      <c r="U162" s="64"/>
    </row>
    <row r="163" spans="1:21" ht="40.5" hidden="1" customHeight="1" x14ac:dyDescent="0.25">
      <c r="A163" s="44"/>
      <c r="B163" s="97"/>
      <c r="C163" s="8"/>
      <c r="D163" s="9"/>
      <c r="E163" s="9"/>
      <c r="F163" s="9"/>
      <c r="G163" s="9"/>
      <c r="H163" s="9" t="e">
        <f>#REF!+#REF!+#REF!+#REF!+#REF!</f>
        <v>#REF!</v>
      </c>
      <c r="I163" s="9" t="e">
        <f>#REF!+#REF!+#REF!+#REF!+#REF!</f>
        <v>#REF!</v>
      </c>
      <c r="J163" s="9" t="e">
        <f>#REF!+#REF!+#REF!+#REF!+#REF!</f>
        <v>#REF!</v>
      </c>
      <c r="K163" s="9" t="e">
        <f>#REF!+#REF!+#REF!+#REF!+#REF!</f>
        <v>#REF!</v>
      </c>
      <c r="L163" s="9" t="e">
        <f>#REF!+#REF!+#REF!+#REF!+#REF!</f>
        <v>#REF!</v>
      </c>
      <c r="M163" s="9" t="e">
        <f>#REF!+#REF!+#REF!+#REF!+#REF!</f>
        <v>#REF!</v>
      </c>
      <c r="N163" s="9" t="e">
        <f>#REF!+#REF!+#REF!+#REF!+#REF!</f>
        <v>#REF!</v>
      </c>
      <c r="O163" s="9" t="e">
        <f>#REF!+#REF!+#REF!+#REF!+#REF!</f>
        <v>#REF!</v>
      </c>
      <c r="P163" s="9" t="e">
        <f>#REF!+#REF!+#REF!+#REF!+#REF!</f>
        <v>#REF!</v>
      </c>
      <c r="Q163" s="9" t="e">
        <f>#REF!+#REF!+#REF!+#REF!+#REF!</f>
        <v>#REF!</v>
      </c>
      <c r="R163" s="9" t="e">
        <f>#REF!+#REF!+#REF!+#REF!+#REF!</f>
        <v>#REF!</v>
      </c>
      <c r="S163" s="9" t="e">
        <f>#REF!+#REF!+#REF!+#REF!+#REF!</f>
        <v>#REF!</v>
      </c>
      <c r="T163" s="114"/>
      <c r="U163" s="115"/>
    </row>
    <row r="164" spans="1:21" ht="51.75" hidden="1" customHeight="1" x14ac:dyDescent="0.25">
      <c r="A164" s="44"/>
      <c r="B164" s="98"/>
      <c r="C164" s="8" t="s">
        <v>12</v>
      </c>
      <c r="D164" s="9" t="e">
        <f>#REF!</f>
        <v>#REF!</v>
      </c>
      <c r="E164" s="9" t="e">
        <f>#REF!</f>
        <v>#REF!</v>
      </c>
      <c r="F164" s="9" t="e">
        <f>#REF!</f>
        <v>#REF!</v>
      </c>
      <c r="G164" s="9" t="e">
        <f>#REF!</f>
        <v>#REF!</v>
      </c>
      <c r="H164" s="9" t="e">
        <f>#REF!</f>
        <v>#REF!</v>
      </c>
      <c r="I164" s="9" t="e">
        <f>#REF!</f>
        <v>#REF!</v>
      </c>
      <c r="J164" s="9" t="e">
        <f>#REF!</f>
        <v>#REF!</v>
      </c>
      <c r="K164" s="9" t="e">
        <f>#REF!</f>
        <v>#REF!</v>
      </c>
      <c r="L164" s="9" t="e">
        <f>#REF!</f>
        <v>#REF!</v>
      </c>
      <c r="M164" s="9" t="e">
        <f>#REF!</f>
        <v>#REF!</v>
      </c>
      <c r="N164" s="9" t="e">
        <f>#REF!</f>
        <v>#REF!</v>
      </c>
      <c r="O164" s="9" t="e">
        <f>#REF!</f>
        <v>#REF!</v>
      </c>
      <c r="P164" s="9" t="e">
        <f>#REF!</f>
        <v>#REF!</v>
      </c>
      <c r="Q164" s="9" t="e">
        <f>#REF!</f>
        <v>#REF!</v>
      </c>
      <c r="R164" s="9" t="e">
        <f>#REF!</f>
        <v>#REF!</v>
      </c>
      <c r="S164" s="9" t="e">
        <f>#REF!</f>
        <v>#REF!</v>
      </c>
      <c r="T164" s="63" t="s">
        <v>20</v>
      </c>
      <c r="U164" s="64"/>
    </row>
    <row r="165" spans="1:21" ht="20.25" customHeight="1" x14ac:dyDescent="0.25">
      <c r="A165" s="45"/>
      <c r="B165" s="88" t="s">
        <v>184</v>
      </c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5"/>
    </row>
    <row r="166" spans="1:21" ht="90" customHeight="1" x14ac:dyDescent="0.25">
      <c r="A166" s="16">
        <v>9</v>
      </c>
      <c r="B166" s="33" t="s">
        <v>66</v>
      </c>
      <c r="C166" s="8" t="s">
        <v>24</v>
      </c>
      <c r="D166" s="9">
        <v>1671.1</v>
      </c>
      <c r="E166" s="9">
        <v>1671.1</v>
      </c>
      <c r="F166" s="9">
        <v>1671.1</v>
      </c>
      <c r="G166" s="9">
        <v>1665</v>
      </c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63" t="s">
        <v>185</v>
      </c>
      <c r="U166" s="64"/>
    </row>
    <row r="167" spans="1:21" ht="103.5" customHeight="1" x14ac:dyDescent="0.25">
      <c r="A167" s="16"/>
      <c r="B167" s="33" t="s">
        <v>67</v>
      </c>
      <c r="C167" s="8" t="s">
        <v>24</v>
      </c>
      <c r="D167" s="46">
        <v>10.7</v>
      </c>
      <c r="E167" s="46">
        <v>10.7</v>
      </c>
      <c r="F167" s="46">
        <v>10.7</v>
      </c>
      <c r="G167" s="46">
        <v>10.7</v>
      </c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63" t="s">
        <v>87</v>
      </c>
      <c r="U167" s="64"/>
    </row>
    <row r="168" spans="1:21" ht="51" customHeight="1" x14ac:dyDescent="0.25">
      <c r="A168" s="16"/>
      <c r="B168" s="33" t="s">
        <v>68</v>
      </c>
      <c r="C168" s="8" t="s">
        <v>24</v>
      </c>
      <c r="D168" s="46">
        <v>13</v>
      </c>
      <c r="E168" s="46">
        <v>13</v>
      </c>
      <c r="F168" s="46">
        <v>13</v>
      </c>
      <c r="G168" s="46">
        <v>13</v>
      </c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63" t="s">
        <v>87</v>
      </c>
      <c r="U168" s="64"/>
    </row>
    <row r="169" spans="1:21" ht="102" customHeight="1" x14ac:dyDescent="0.25">
      <c r="A169" s="16"/>
      <c r="B169" s="33" t="s">
        <v>69</v>
      </c>
      <c r="C169" s="8" t="s">
        <v>12</v>
      </c>
      <c r="D169" s="46">
        <v>33.4</v>
      </c>
      <c r="E169" s="46">
        <v>33.4</v>
      </c>
      <c r="F169" s="46">
        <v>33.4</v>
      </c>
      <c r="G169" s="46">
        <v>30.3</v>
      </c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63" t="s">
        <v>186</v>
      </c>
      <c r="U169" s="64"/>
    </row>
    <row r="170" spans="1:21" ht="227.25" customHeight="1" x14ac:dyDescent="0.25">
      <c r="A170" s="16"/>
      <c r="B170" s="33" t="s">
        <v>70</v>
      </c>
      <c r="C170" s="8" t="s">
        <v>12</v>
      </c>
      <c r="D170" s="46">
        <v>4</v>
      </c>
      <c r="E170" s="46">
        <v>4</v>
      </c>
      <c r="F170" s="46">
        <v>4</v>
      </c>
      <c r="G170" s="46">
        <v>0</v>
      </c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63" t="s">
        <v>20</v>
      </c>
      <c r="U170" s="64"/>
    </row>
    <row r="171" spans="1:21" ht="115.5" customHeight="1" x14ac:dyDescent="0.25">
      <c r="A171" s="16"/>
      <c r="B171" s="33" t="s">
        <v>71</v>
      </c>
      <c r="C171" s="8" t="s">
        <v>24</v>
      </c>
      <c r="D171" s="46">
        <v>1.8</v>
      </c>
      <c r="E171" s="46">
        <v>1.8</v>
      </c>
      <c r="F171" s="46">
        <v>1.8</v>
      </c>
      <c r="G171" s="46">
        <v>1.6</v>
      </c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63" t="s">
        <v>187</v>
      </c>
      <c r="U171" s="64"/>
    </row>
    <row r="172" spans="1:21" ht="71.25" customHeight="1" x14ac:dyDescent="0.25">
      <c r="A172" s="16"/>
      <c r="B172" s="33" t="s">
        <v>81</v>
      </c>
      <c r="C172" s="8" t="s">
        <v>24</v>
      </c>
      <c r="D172" s="46">
        <v>599.20000000000005</v>
      </c>
      <c r="E172" s="46">
        <v>599.20000000000005</v>
      </c>
      <c r="F172" s="46">
        <v>599</v>
      </c>
      <c r="G172" s="46">
        <v>599</v>
      </c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63" t="s">
        <v>87</v>
      </c>
      <c r="U172" s="64"/>
    </row>
    <row r="173" spans="1:21" ht="38.25" customHeight="1" x14ac:dyDescent="0.25">
      <c r="A173" s="110"/>
      <c r="B173" s="61" t="s">
        <v>11</v>
      </c>
      <c r="C173" s="6" t="s">
        <v>13</v>
      </c>
      <c r="D173" s="10">
        <f>D174+D175</f>
        <v>2333.2000000000003</v>
      </c>
      <c r="E173" s="10">
        <f t="shared" ref="E173:G173" si="79">E174+E175</f>
        <v>2333.2000000000003</v>
      </c>
      <c r="F173" s="10">
        <f t="shared" si="79"/>
        <v>2333</v>
      </c>
      <c r="G173" s="10">
        <f t="shared" si="79"/>
        <v>2319.6000000000004</v>
      </c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86" t="s">
        <v>188</v>
      </c>
      <c r="U173" s="87"/>
    </row>
    <row r="174" spans="1:21" ht="37.5" customHeight="1" x14ac:dyDescent="0.25">
      <c r="A174" s="76"/>
      <c r="B174" s="77"/>
      <c r="C174" s="8" t="s">
        <v>24</v>
      </c>
      <c r="D174" s="9">
        <f>D166+D167+D168+D171+D172</f>
        <v>2295.8000000000002</v>
      </c>
      <c r="E174" s="9">
        <f t="shared" ref="E174" si="80">E166+E167+E168+E171+E172</f>
        <v>2295.8000000000002</v>
      </c>
      <c r="F174" s="9">
        <f>F166+F167+F168+F171+F172</f>
        <v>2295.6</v>
      </c>
      <c r="G174" s="9">
        <f>G166+G167+G168+G171+G172</f>
        <v>2289.3000000000002</v>
      </c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07" t="s">
        <v>121</v>
      </c>
      <c r="U174" s="108"/>
    </row>
    <row r="175" spans="1:21" ht="57.75" customHeight="1" x14ac:dyDescent="0.25">
      <c r="A175" s="71"/>
      <c r="B175" s="78"/>
      <c r="C175" s="8" t="s">
        <v>12</v>
      </c>
      <c r="D175" s="9">
        <f>D169+D170</f>
        <v>37.4</v>
      </c>
      <c r="E175" s="9">
        <f t="shared" ref="E175:G175" si="81">E169+E170</f>
        <v>37.4</v>
      </c>
      <c r="F175" s="9">
        <f t="shared" si="81"/>
        <v>37.4</v>
      </c>
      <c r="G175" s="9">
        <f t="shared" si="81"/>
        <v>30.3</v>
      </c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63" t="s">
        <v>189</v>
      </c>
      <c r="U175" s="64"/>
    </row>
    <row r="176" spans="1:21" ht="46.5" customHeight="1" x14ac:dyDescent="0.25">
      <c r="A176" s="6">
        <v>10</v>
      </c>
      <c r="B176" s="65" t="s">
        <v>190</v>
      </c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</row>
    <row r="177" spans="1:25" ht="69" customHeight="1" x14ac:dyDescent="0.25">
      <c r="B177" s="33" t="s">
        <v>103</v>
      </c>
      <c r="C177" s="8" t="s">
        <v>24</v>
      </c>
      <c r="D177" s="9">
        <v>267.89999999999998</v>
      </c>
      <c r="E177" s="9">
        <v>267.89999999999998</v>
      </c>
      <c r="F177" s="9">
        <v>87.8</v>
      </c>
      <c r="G177" s="9">
        <v>87.7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63" t="s">
        <v>191</v>
      </c>
      <c r="U177" s="64"/>
    </row>
    <row r="178" spans="1:25" ht="182.25" customHeight="1" x14ac:dyDescent="0.25">
      <c r="B178" s="37" t="s">
        <v>104</v>
      </c>
      <c r="C178" s="8" t="s">
        <v>77</v>
      </c>
      <c r="D178" s="9">
        <v>5000</v>
      </c>
      <c r="E178" s="9">
        <v>5000</v>
      </c>
      <c r="F178" s="9">
        <v>4629.6000000000004</v>
      </c>
      <c r="G178" s="9">
        <v>4629.6000000000004</v>
      </c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63" t="s">
        <v>192</v>
      </c>
      <c r="U178" s="64"/>
    </row>
    <row r="179" spans="1:25" ht="32.25" customHeight="1" x14ac:dyDescent="0.25">
      <c r="A179" s="106"/>
      <c r="B179" s="61" t="s">
        <v>11</v>
      </c>
      <c r="C179" s="6" t="s">
        <v>13</v>
      </c>
      <c r="D179" s="10">
        <f>D180+D181</f>
        <v>5267.9</v>
      </c>
      <c r="E179" s="10">
        <f t="shared" ref="E179:G179" si="82">E180+E181</f>
        <v>5267.9</v>
      </c>
      <c r="F179" s="10">
        <f t="shared" si="82"/>
        <v>4717.3</v>
      </c>
      <c r="G179" s="10">
        <f t="shared" si="82"/>
        <v>4717.3</v>
      </c>
      <c r="H179" s="10">
        <f t="shared" ref="H179:S179" si="83">H180</f>
        <v>0</v>
      </c>
      <c r="I179" s="10">
        <f t="shared" si="83"/>
        <v>0</v>
      </c>
      <c r="J179" s="10">
        <f t="shared" si="83"/>
        <v>0</v>
      </c>
      <c r="K179" s="10">
        <f t="shared" si="83"/>
        <v>0</v>
      </c>
      <c r="L179" s="10">
        <f t="shared" si="83"/>
        <v>0</v>
      </c>
      <c r="M179" s="10">
        <f t="shared" si="83"/>
        <v>0</v>
      </c>
      <c r="N179" s="10">
        <f t="shared" si="83"/>
        <v>0</v>
      </c>
      <c r="O179" s="10">
        <f t="shared" si="83"/>
        <v>0</v>
      </c>
      <c r="P179" s="10">
        <f t="shared" si="83"/>
        <v>0</v>
      </c>
      <c r="Q179" s="10">
        <f t="shared" si="83"/>
        <v>0</v>
      </c>
      <c r="R179" s="10">
        <f t="shared" si="83"/>
        <v>0</v>
      </c>
      <c r="S179" s="10">
        <f t="shared" si="83"/>
        <v>0</v>
      </c>
      <c r="T179" s="86" t="s">
        <v>193</v>
      </c>
      <c r="U179" s="87"/>
    </row>
    <row r="180" spans="1:25" s="42" customFormat="1" ht="45.75" customHeight="1" x14ac:dyDescent="0.25">
      <c r="A180" s="69"/>
      <c r="B180" s="62"/>
      <c r="C180" s="8" t="s">
        <v>24</v>
      </c>
      <c r="D180" s="9">
        <f>D177</f>
        <v>267.89999999999998</v>
      </c>
      <c r="E180" s="9">
        <f t="shared" ref="E180:G180" si="84">E177</f>
        <v>267.89999999999998</v>
      </c>
      <c r="F180" s="9">
        <f>F177-0.1</f>
        <v>87.7</v>
      </c>
      <c r="G180" s="9">
        <f t="shared" si="84"/>
        <v>87.7</v>
      </c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63" t="s">
        <v>194</v>
      </c>
      <c r="U180" s="64"/>
    </row>
    <row r="181" spans="1:25" s="47" customFormat="1" ht="45.75" customHeight="1" x14ac:dyDescent="0.25">
      <c r="A181" s="39"/>
      <c r="B181" s="60"/>
      <c r="C181" s="8" t="s">
        <v>77</v>
      </c>
      <c r="D181" s="9">
        <f>D178</f>
        <v>5000</v>
      </c>
      <c r="E181" s="9">
        <f t="shared" ref="E181:G181" si="85">E178</f>
        <v>5000</v>
      </c>
      <c r="F181" s="9">
        <f t="shared" si="85"/>
        <v>4629.6000000000004</v>
      </c>
      <c r="G181" s="9">
        <f t="shared" si="85"/>
        <v>4629.6000000000004</v>
      </c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63" t="s">
        <v>195</v>
      </c>
      <c r="U181" s="64"/>
    </row>
    <row r="182" spans="1:25" s="14" customFormat="1" ht="43.5" customHeight="1" x14ac:dyDescent="0.25">
      <c r="A182" s="109"/>
      <c r="B182" s="113" t="s">
        <v>18</v>
      </c>
      <c r="C182" s="43" t="s">
        <v>13</v>
      </c>
      <c r="D182" s="23">
        <f>D183+D184+D185+D186</f>
        <v>377023.5</v>
      </c>
      <c r="E182" s="23">
        <f t="shared" ref="E182:G182" si="86">E183+E184+E185+E186</f>
        <v>377023.5</v>
      </c>
      <c r="F182" s="23">
        <f t="shared" si="86"/>
        <v>354131.1</v>
      </c>
      <c r="G182" s="23">
        <f t="shared" si="86"/>
        <v>353687.9</v>
      </c>
      <c r="H182" s="23" t="e">
        <f>H184+H185+#REF!</f>
        <v>#REF!</v>
      </c>
      <c r="I182" s="23" t="e">
        <f>I184+I185+#REF!</f>
        <v>#REF!</v>
      </c>
      <c r="J182" s="23" t="e">
        <f>J184+J185+#REF!</f>
        <v>#REF!</v>
      </c>
      <c r="K182" s="23" t="e">
        <f>K184+K185+#REF!</f>
        <v>#REF!</v>
      </c>
      <c r="L182" s="23" t="e">
        <f>L184+L185+#REF!</f>
        <v>#REF!</v>
      </c>
      <c r="M182" s="23" t="e">
        <f>M184+M185+#REF!</f>
        <v>#REF!</v>
      </c>
      <c r="N182" s="23" t="e">
        <f>N184+N185+#REF!</f>
        <v>#REF!</v>
      </c>
      <c r="O182" s="23" t="e">
        <f>O184+O185+#REF!</f>
        <v>#REF!</v>
      </c>
      <c r="P182" s="23" t="e">
        <f>P184+P185+#REF!</f>
        <v>#REF!</v>
      </c>
      <c r="Q182" s="23" t="e">
        <f>Q184+Q185+#REF!</f>
        <v>#REF!</v>
      </c>
      <c r="R182" s="23" t="e">
        <f>R184+R185+#REF!</f>
        <v>#REF!</v>
      </c>
      <c r="S182" s="23" t="e">
        <f>S184+S185+#REF!</f>
        <v>#REF!</v>
      </c>
      <c r="T182" s="86" t="s">
        <v>196</v>
      </c>
      <c r="U182" s="87"/>
      <c r="V182" s="48"/>
      <c r="W182" s="48"/>
      <c r="X182" s="48"/>
      <c r="Y182" s="48"/>
    </row>
    <row r="183" spans="1:25" s="14" customFormat="1" ht="43.5" customHeight="1" x14ac:dyDescent="0.25">
      <c r="A183" s="69"/>
      <c r="B183" s="113"/>
      <c r="C183" s="8" t="s">
        <v>150</v>
      </c>
      <c r="D183" s="9">
        <f>D105</f>
        <v>50000</v>
      </c>
      <c r="E183" s="9">
        <f t="shared" ref="E183:G183" si="87">E105</f>
        <v>50000</v>
      </c>
      <c r="F183" s="9">
        <f t="shared" si="87"/>
        <v>50000</v>
      </c>
      <c r="G183" s="9">
        <f t="shared" si="87"/>
        <v>50000</v>
      </c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63" t="s">
        <v>86</v>
      </c>
      <c r="U183" s="64"/>
      <c r="V183" s="48"/>
      <c r="W183" s="48"/>
      <c r="X183" s="48"/>
      <c r="Y183" s="48"/>
    </row>
    <row r="184" spans="1:25" s="14" customFormat="1" ht="46.5" customHeight="1" x14ac:dyDescent="0.25">
      <c r="A184" s="69"/>
      <c r="B184" s="113"/>
      <c r="C184" s="8" t="s">
        <v>24</v>
      </c>
      <c r="D184" s="9">
        <f>D32+D38+D106+D137+D147+D154+D158+D162+D174+D180</f>
        <v>114399.40000000002</v>
      </c>
      <c r="E184" s="9">
        <f t="shared" ref="E184:S184" si="88">E32+E38+E106+E137+E147+E154+E158+E162+E174+E180</f>
        <v>114399.40000000002</v>
      </c>
      <c r="F184" s="9">
        <f t="shared" si="88"/>
        <v>108110.99999999999</v>
      </c>
      <c r="G184" s="9">
        <f t="shared" si="88"/>
        <v>107675</v>
      </c>
      <c r="H184" s="9" t="e">
        <f t="shared" si="88"/>
        <v>#REF!</v>
      </c>
      <c r="I184" s="9" t="e">
        <f t="shared" si="88"/>
        <v>#REF!</v>
      </c>
      <c r="J184" s="9" t="e">
        <f t="shared" si="88"/>
        <v>#REF!</v>
      </c>
      <c r="K184" s="9" t="e">
        <f t="shared" si="88"/>
        <v>#REF!</v>
      </c>
      <c r="L184" s="9" t="e">
        <f t="shared" si="88"/>
        <v>#REF!</v>
      </c>
      <c r="M184" s="9" t="e">
        <f t="shared" si="88"/>
        <v>#REF!</v>
      </c>
      <c r="N184" s="9" t="e">
        <f t="shared" si="88"/>
        <v>#REF!</v>
      </c>
      <c r="O184" s="9" t="e">
        <f t="shared" si="88"/>
        <v>#REF!</v>
      </c>
      <c r="P184" s="9" t="e">
        <f t="shared" si="88"/>
        <v>#REF!</v>
      </c>
      <c r="Q184" s="9" t="e">
        <f t="shared" si="88"/>
        <v>#REF!</v>
      </c>
      <c r="R184" s="9" t="e">
        <f t="shared" si="88"/>
        <v>#REF!</v>
      </c>
      <c r="S184" s="9" t="e">
        <f t="shared" si="88"/>
        <v>#REF!</v>
      </c>
      <c r="T184" s="107" t="s">
        <v>200</v>
      </c>
      <c r="U184" s="108"/>
    </row>
    <row r="185" spans="1:25" s="14" customFormat="1" ht="47.25" x14ac:dyDescent="0.25">
      <c r="A185" s="69"/>
      <c r="B185" s="113"/>
      <c r="C185" s="8" t="s">
        <v>12</v>
      </c>
      <c r="D185" s="9">
        <f>D33+D107+D138+D153+D175</f>
        <v>65273.9</v>
      </c>
      <c r="E185" s="9">
        <f t="shared" ref="E185:G185" si="89">E33+E107+E138+E153+E175</f>
        <v>65273.9</v>
      </c>
      <c r="F185" s="9">
        <f t="shared" si="89"/>
        <v>54448.999999999993</v>
      </c>
      <c r="G185" s="9">
        <f t="shared" si="89"/>
        <v>54441.899999999994</v>
      </c>
      <c r="H185" s="9" t="e">
        <f>H33+H107+#REF!+H153+H175</f>
        <v>#REF!</v>
      </c>
      <c r="I185" s="9" t="e">
        <f>I33+I107+#REF!+I153+I175</f>
        <v>#REF!</v>
      </c>
      <c r="J185" s="9" t="e">
        <f>J33+J107+#REF!+J153+J175</f>
        <v>#REF!</v>
      </c>
      <c r="K185" s="9" t="e">
        <f>K33+K107+#REF!+K153+K175</f>
        <v>#REF!</v>
      </c>
      <c r="L185" s="9" t="e">
        <f>L33+L107+#REF!+L153+L175</f>
        <v>#REF!</v>
      </c>
      <c r="M185" s="9" t="e">
        <f>M33+M107+#REF!+M153+M175</f>
        <v>#REF!</v>
      </c>
      <c r="N185" s="9" t="e">
        <f>N33+N107+#REF!+N153+N175</f>
        <v>#REF!</v>
      </c>
      <c r="O185" s="9" t="e">
        <f>O33+O107+#REF!+O153+O175</f>
        <v>#REF!</v>
      </c>
      <c r="P185" s="9" t="e">
        <f>P33+P107+#REF!+P153+P175</f>
        <v>#REF!</v>
      </c>
      <c r="Q185" s="9" t="e">
        <f>Q33+Q107+#REF!+Q153+Q175</f>
        <v>#REF!</v>
      </c>
      <c r="R185" s="9" t="e">
        <f>R33+R107+#REF!+R153+R175</f>
        <v>#REF!</v>
      </c>
      <c r="S185" s="9" t="e">
        <f>S33+S107+#REF!+S153+S175</f>
        <v>#REF!</v>
      </c>
      <c r="T185" s="107" t="s">
        <v>197</v>
      </c>
      <c r="U185" s="108"/>
    </row>
    <row r="186" spans="1:25" s="14" customFormat="1" ht="39.75" customHeight="1" x14ac:dyDescent="0.25">
      <c r="A186" s="74"/>
      <c r="B186" s="100"/>
      <c r="C186" s="8" t="s">
        <v>77</v>
      </c>
      <c r="D186" s="9">
        <f>D39+D108+D139+D148+D181</f>
        <v>147350.20000000001</v>
      </c>
      <c r="E186" s="9">
        <f t="shared" ref="E186:G186" si="90">E39+E108+E139+E148+E181</f>
        <v>147350.20000000001</v>
      </c>
      <c r="F186" s="9">
        <f t="shared" si="90"/>
        <v>141571.1</v>
      </c>
      <c r="G186" s="9">
        <f t="shared" si="90"/>
        <v>141571</v>
      </c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63" t="s">
        <v>201</v>
      </c>
      <c r="U186" s="64"/>
    </row>
    <row r="187" spans="1:25" s="14" customFormat="1" ht="39.75" customHeight="1" x14ac:dyDescent="0.25">
      <c r="A187" s="49"/>
      <c r="B187" s="50"/>
      <c r="C187" s="51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3"/>
      <c r="U187" s="53"/>
    </row>
    <row r="188" spans="1:25" s="14" customFormat="1" x14ac:dyDescent="0.25">
      <c r="A188" s="49"/>
      <c r="B188" s="54"/>
      <c r="C188" s="51"/>
      <c r="D188" s="52"/>
      <c r="E188" s="52"/>
      <c r="F188" s="52"/>
      <c r="G188" s="52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6"/>
      <c r="U188" s="56"/>
    </row>
    <row r="189" spans="1:25" s="14" customFormat="1" x14ac:dyDescent="0.25">
      <c r="A189" s="57"/>
      <c r="B189" s="54"/>
      <c r="C189" s="51"/>
      <c r="D189" s="52"/>
      <c r="E189" s="52"/>
      <c r="F189" s="52"/>
      <c r="G189" s="52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6"/>
      <c r="U189" s="56"/>
    </row>
    <row r="190" spans="1:25" s="14" customFormat="1" x14ac:dyDescent="0.25">
      <c r="A190" s="57"/>
      <c r="B190" s="54"/>
      <c r="C190" s="51"/>
      <c r="D190" s="52"/>
      <c r="E190" s="52"/>
      <c r="F190" s="52"/>
      <c r="G190" s="52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6"/>
      <c r="U190" s="56"/>
    </row>
    <row r="191" spans="1:25" x14ac:dyDescent="0.25">
      <c r="A191" s="57"/>
      <c r="D191" s="14"/>
      <c r="E191" s="14"/>
      <c r="F191" s="14"/>
      <c r="G191" s="14"/>
    </row>
    <row r="223" spans="71:72" x14ac:dyDescent="0.25">
      <c r="BS223" s="1">
        <v>410</v>
      </c>
      <c r="BT223" s="1">
        <v>140</v>
      </c>
    </row>
    <row r="227" spans="1:1" x14ac:dyDescent="0.25">
      <c r="A227" s="1" t="s">
        <v>47</v>
      </c>
    </row>
  </sheetData>
  <mergeCells count="235">
    <mergeCell ref="T61:U61"/>
    <mergeCell ref="T54:U54"/>
    <mergeCell ref="T50:U50"/>
    <mergeCell ref="T49:U49"/>
    <mergeCell ref="T48:U48"/>
    <mergeCell ref="T46:U46"/>
    <mergeCell ref="T42:U42"/>
    <mergeCell ref="T29:U29"/>
    <mergeCell ref="T28:U28"/>
    <mergeCell ref="T82:U82"/>
    <mergeCell ref="T81:U81"/>
    <mergeCell ref="T80:U80"/>
    <mergeCell ref="T79:U79"/>
    <mergeCell ref="T78:U78"/>
    <mergeCell ref="T77:U77"/>
    <mergeCell ref="T76:U76"/>
    <mergeCell ref="T75:U75"/>
    <mergeCell ref="T66:U66"/>
    <mergeCell ref="T126:U126"/>
    <mergeCell ref="T125:U125"/>
    <mergeCell ref="T124:U124"/>
    <mergeCell ref="T123:U123"/>
    <mergeCell ref="T122:U122"/>
    <mergeCell ref="T121:U121"/>
    <mergeCell ref="T115:U115"/>
    <mergeCell ref="T114:U114"/>
    <mergeCell ref="T113:U113"/>
    <mergeCell ref="T185:U185"/>
    <mergeCell ref="T183:U183"/>
    <mergeCell ref="T148:U148"/>
    <mergeCell ref="T145:U145"/>
    <mergeCell ref="T142:U142"/>
    <mergeCell ref="T141:U141"/>
    <mergeCell ref="T139:U139"/>
    <mergeCell ref="T135:U135"/>
    <mergeCell ref="T127:U127"/>
    <mergeCell ref="B128:U128"/>
    <mergeCell ref="T156:U156"/>
    <mergeCell ref="T157:U157"/>
    <mergeCell ref="T163:U163"/>
    <mergeCell ref="B159:U159"/>
    <mergeCell ref="T170:U170"/>
    <mergeCell ref="A182:A186"/>
    <mergeCell ref="A156:A158"/>
    <mergeCell ref="A161:A162"/>
    <mergeCell ref="A173:A175"/>
    <mergeCell ref="T172:U172"/>
    <mergeCell ref="B176:U176"/>
    <mergeCell ref="T177:U177"/>
    <mergeCell ref="T179:U179"/>
    <mergeCell ref="T180:U180"/>
    <mergeCell ref="B165:U165"/>
    <mergeCell ref="T166:U166"/>
    <mergeCell ref="T171:U171"/>
    <mergeCell ref="T167:U167"/>
    <mergeCell ref="B182:B186"/>
    <mergeCell ref="T186:U186"/>
    <mergeCell ref="T182:U182"/>
    <mergeCell ref="T184:U184"/>
    <mergeCell ref="T130:U130"/>
    <mergeCell ref="A150:A151"/>
    <mergeCell ref="B150:B151"/>
    <mergeCell ref="T151:U151"/>
    <mergeCell ref="T154:U154"/>
    <mergeCell ref="A179:A180"/>
    <mergeCell ref="T168:U168"/>
    <mergeCell ref="B173:B175"/>
    <mergeCell ref="T173:U173"/>
    <mergeCell ref="T175:U175"/>
    <mergeCell ref="T174:U174"/>
    <mergeCell ref="T178:U178"/>
    <mergeCell ref="B179:B181"/>
    <mergeCell ref="T181:U181"/>
    <mergeCell ref="T143:U143"/>
    <mergeCell ref="T169:U169"/>
    <mergeCell ref="T133:U133"/>
    <mergeCell ref="B149:U149"/>
    <mergeCell ref="T144:U144"/>
    <mergeCell ref="T132:U132"/>
    <mergeCell ref="T129:U129"/>
    <mergeCell ref="B161:B164"/>
    <mergeCell ref="T150:U150"/>
    <mergeCell ref="T136:U136"/>
    <mergeCell ref="T137:U137"/>
    <mergeCell ref="T160:U160"/>
    <mergeCell ref="T158:U158"/>
    <mergeCell ref="T161:U161"/>
    <mergeCell ref="T162:U162"/>
    <mergeCell ref="T138:U138"/>
    <mergeCell ref="B140:U140"/>
    <mergeCell ref="B157:B158"/>
    <mergeCell ref="T153:U153"/>
    <mergeCell ref="T152:U152"/>
    <mergeCell ref="T147:U147"/>
    <mergeCell ref="T146:U146"/>
    <mergeCell ref="T164:U164"/>
    <mergeCell ref="B155:U155"/>
    <mergeCell ref="T131:U131"/>
    <mergeCell ref="B152:B153"/>
    <mergeCell ref="T134:U134"/>
    <mergeCell ref="T6:U7"/>
    <mergeCell ref="T15:U15"/>
    <mergeCell ref="B24:U24"/>
    <mergeCell ref="B21:B23"/>
    <mergeCell ref="T21:U21"/>
    <mergeCell ref="T22:U22"/>
    <mergeCell ref="T23:U23"/>
    <mergeCell ref="B8:U8"/>
    <mergeCell ref="B9:U9"/>
    <mergeCell ref="T10:U10"/>
    <mergeCell ref="B13:U13"/>
    <mergeCell ref="T12:U12"/>
    <mergeCell ref="T16:U16"/>
    <mergeCell ref="T18:U18"/>
    <mergeCell ref="T19:U19"/>
    <mergeCell ref="T20:U20"/>
    <mergeCell ref="T17:U17"/>
    <mergeCell ref="T44:U44"/>
    <mergeCell ref="T43:U43"/>
    <mergeCell ref="T60:U60"/>
    <mergeCell ref="T119:U119"/>
    <mergeCell ref="A74:U74"/>
    <mergeCell ref="T58:U58"/>
    <mergeCell ref="T57:U57"/>
    <mergeCell ref="T63:U63"/>
    <mergeCell ref="T64:U64"/>
    <mergeCell ref="T73:U73"/>
    <mergeCell ref="A55:U55"/>
    <mergeCell ref="T56:U56"/>
    <mergeCell ref="T67:U67"/>
    <mergeCell ref="T62:U62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G6"/>
    <mergeCell ref="B83:B87"/>
    <mergeCell ref="T96:U96"/>
    <mergeCell ref="B110:U110"/>
    <mergeCell ref="A83:A87"/>
    <mergeCell ref="T97:U97"/>
    <mergeCell ref="T98:U98"/>
    <mergeCell ref="T103:U103"/>
    <mergeCell ref="T90:U90"/>
    <mergeCell ref="T104:U104"/>
    <mergeCell ref="T83:U83"/>
    <mergeCell ref="A100:A103"/>
    <mergeCell ref="A104:A108"/>
    <mergeCell ref="B109:U109"/>
    <mergeCell ref="B100:B103"/>
    <mergeCell ref="T99:U99"/>
    <mergeCell ref="T85:U85"/>
    <mergeCell ref="T92:U92"/>
    <mergeCell ref="T93:U93"/>
    <mergeCell ref="T87:U87"/>
    <mergeCell ref="T84:U84"/>
    <mergeCell ref="T86:U86"/>
    <mergeCell ref="A88:U88"/>
    <mergeCell ref="B116:B119"/>
    <mergeCell ref="T91:U91"/>
    <mergeCell ref="B120:U120"/>
    <mergeCell ref="T118:U118"/>
    <mergeCell ref="T100:U100"/>
    <mergeCell ref="A118:A120"/>
    <mergeCell ref="T105:U105"/>
    <mergeCell ref="B104:B108"/>
    <mergeCell ref="T108:U108"/>
    <mergeCell ref="T106:U106"/>
    <mergeCell ref="T107:U107"/>
    <mergeCell ref="T117:U117"/>
    <mergeCell ref="T116:U116"/>
    <mergeCell ref="T111:U111"/>
    <mergeCell ref="T94:U94"/>
    <mergeCell ref="T95:U95"/>
    <mergeCell ref="T112:U112"/>
    <mergeCell ref="T101:U101"/>
    <mergeCell ref="T89:U89"/>
    <mergeCell ref="B11:B12"/>
    <mergeCell ref="A11:A12"/>
    <mergeCell ref="A41:U41"/>
    <mergeCell ref="T32:U32"/>
    <mergeCell ref="T33:U33"/>
    <mergeCell ref="A21:A23"/>
    <mergeCell ref="T37:U37"/>
    <mergeCell ref="T26:U26"/>
    <mergeCell ref="T25:U25"/>
    <mergeCell ref="A31:A33"/>
    <mergeCell ref="B34:U34"/>
    <mergeCell ref="T35:U35"/>
    <mergeCell ref="T38:U38"/>
    <mergeCell ref="B40:U40"/>
    <mergeCell ref="T14:U14"/>
    <mergeCell ref="T11:U11"/>
    <mergeCell ref="T31:U31"/>
    <mergeCell ref="B31:B33"/>
    <mergeCell ref="T36:U36"/>
    <mergeCell ref="T27:U27"/>
    <mergeCell ref="A28:A30"/>
    <mergeCell ref="B28:B30"/>
    <mergeCell ref="T30:U30"/>
    <mergeCell ref="A146:A147"/>
    <mergeCell ref="A116:A117"/>
    <mergeCell ref="B125:B127"/>
    <mergeCell ref="A125:A128"/>
    <mergeCell ref="A133:A135"/>
    <mergeCell ref="B133:B135"/>
    <mergeCell ref="B136:B139"/>
    <mergeCell ref="A136:A139"/>
    <mergeCell ref="B146:B148"/>
    <mergeCell ref="A37:A39"/>
    <mergeCell ref="B37:B39"/>
    <mergeCell ref="T39:U39"/>
    <mergeCell ref="T65:U65"/>
    <mergeCell ref="T47:U47"/>
    <mergeCell ref="T53:U53"/>
    <mergeCell ref="A70:U70"/>
    <mergeCell ref="T71:U71"/>
    <mergeCell ref="A72:A73"/>
    <mergeCell ref="B72:B73"/>
    <mergeCell ref="T72:U72"/>
    <mergeCell ref="T69:U69"/>
    <mergeCell ref="A51:A54"/>
    <mergeCell ref="B51:B54"/>
    <mergeCell ref="B66:B69"/>
    <mergeCell ref="A66:A69"/>
    <mergeCell ref="T52:U52"/>
    <mergeCell ref="T51:U51"/>
    <mergeCell ref="T68:U68"/>
    <mergeCell ref="T45:U45"/>
    <mergeCell ref="T59:U59"/>
  </mergeCells>
  <pageMargins left="0.78740157480314965" right="0.39370078740157483" top="0.59055118110236227" bottom="0.59055118110236227" header="0.31496062992125984" footer="0.31496062992125984"/>
  <pageSetup paperSize="9" scale="52" fitToHeight="10" orientation="landscape" r:id="rId1"/>
  <ignoredErrors>
    <ignoredError sqref="H142:S142 U1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2023-05-03T08:31:45Z</dcterms:modified>
</cp:coreProperties>
</file>