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filterPrivacy="1" defaultThemeVersion="124226"/>
  <xr:revisionPtr revIDLastSave="0" documentId="13_ncr:1_{69725C58-BFF6-4163-A5ED-5076FD706B9D}" xr6:coauthVersionLast="36" xr6:coauthVersionMax="36" xr10:uidLastSave="{00000000-0000-0000-0000-000000000000}"/>
  <bookViews>
    <workbookView xWindow="0" yWindow="0" windowWidth="28800" windowHeight="11625" xr2:uid="{00000000-000D-0000-FFFF-FFFF00000000}"/>
  </bookViews>
  <sheets>
    <sheet name="отчёт" sheetId="12" r:id="rId1"/>
  </sheets>
  <calcPr calcId="191029"/>
</workbook>
</file>

<file path=xl/calcChain.xml><?xml version="1.0" encoding="utf-8"?>
<calcChain xmlns="http://schemas.openxmlformats.org/spreadsheetml/2006/main">
  <c r="G392" i="12" l="1"/>
  <c r="E391" i="12"/>
  <c r="F391" i="12"/>
  <c r="G391" i="12"/>
  <c r="E392" i="12"/>
  <c r="F392" i="12"/>
  <c r="E393" i="12"/>
  <c r="F393" i="12"/>
  <c r="G393" i="12"/>
  <c r="E394" i="12"/>
  <c r="F394" i="12"/>
  <c r="G394" i="12"/>
  <c r="D392" i="12"/>
  <c r="D391" i="12"/>
  <c r="D394" i="12"/>
  <c r="F82" i="12"/>
  <c r="E82" i="12"/>
  <c r="D82" i="12"/>
  <c r="E22" i="12"/>
  <c r="E23" i="12"/>
  <c r="F23" i="12"/>
  <c r="F22" i="12" s="1"/>
  <c r="G23" i="12"/>
  <c r="G22" i="12" s="1"/>
  <c r="E24" i="12"/>
  <c r="F24" i="12"/>
  <c r="G24" i="12"/>
  <c r="E25" i="12"/>
  <c r="F25" i="12"/>
  <c r="G25" i="12"/>
  <c r="D24" i="12"/>
  <c r="D25" i="12"/>
  <c r="D23" i="12"/>
  <c r="G62" i="12" l="1"/>
  <c r="G63" i="12"/>
  <c r="G64" i="12"/>
  <c r="F62" i="12"/>
  <c r="F63" i="12"/>
  <c r="F64" i="12"/>
  <c r="E62" i="12"/>
  <c r="E61" i="12" s="1"/>
  <c r="E63" i="12"/>
  <c r="E64" i="12"/>
  <c r="D63" i="12"/>
  <c r="D62" i="12"/>
  <c r="D64" i="12"/>
  <c r="F61" i="12" l="1"/>
  <c r="G61" i="12"/>
  <c r="E74" i="12"/>
  <c r="D74" i="12"/>
  <c r="F106" i="12" l="1"/>
  <c r="E109" i="12"/>
  <c r="D109" i="12"/>
  <c r="G109" i="12"/>
  <c r="F109" i="12"/>
  <c r="F116" i="12" s="1"/>
  <c r="E140" i="12"/>
  <c r="F140" i="12"/>
  <c r="G140" i="12"/>
  <c r="E142" i="12"/>
  <c r="F142" i="12"/>
  <c r="G142" i="12"/>
  <c r="D140" i="12"/>
  <c r="E146" i="12"/>
  <c r="E145" i="12" s="1"/>
  <c r="F146" i="12"/>
  <c r="F145" i="12" s="1"/>
  <c r="G146" i="12"/>
  <c r="G145" i="12" s="1"/>
  <c r="H146" i="12"/>
  <c r="H145" i="12" s="1"/>
  <c r="I146" i="12"/>
  <c r="I145" i="12" s="1"/>
  <c r="J146" i="12"/>
  <c r="J145" i="12" s="1"/>
  <c r="K146" i="12"/>
  <c r="K145" i="12" s="1"/>
  <c r="L146" i="12"/>
  <c r="L145" i="12" s="1"/>
  <c r="M146" i="12"/>
  <c r="M145" i="12" s="1"/>
  <c r="N146" i="12"/>
  <c r="N145" i="12" s="1"/>
  <c r="O146" i="12"/>
  <c r="O145" i="12" s="1"/>
  <c r="P146" i="12"/>
  <c r="P145" i="12" s="1"/>
  <c r="Q146" i="12"/>
  <c r="Q145" i="12" s="1"/>
  <c r="R146" i="12"/>
  <c r="R145" i="12" s="1"/>
  <c r="S146" i="12"/>
  <c r="S145" i="12" s="1"/>
  <c r="T146" i="12"/>
  <c r="T145" i="12" s="1"/>
  <c r="U146" i="12"/>
  <c r="U145" i="12" s="1"/>
  <c r="V146" i="12"/>
  <c r="V145" i="12" s="1"/>
  <c r="D146" i="12"/>
  <c r="D145" i="12" s="1"/>
  <c r="D148" i="12" l="1"/>
  <c r="E148" i="12"/>
  <c r="F148" i="12"/>
  <c r="G148" i="12"/>
  <c r="E129" i="12"/>
  <c r="D129" i="12"/>
  <c r="G128" i="12"/>
  <c r="G141" i="12" s="1"/>
  <c r="G139" i="12" s="1"/>
  <c r="F128" i="12"/>
  <c r="F141" i="12" s="1"/>
  <c r="F139" i="12" s="1"/>
  <c r="E128" i="12"/>
  <c r="E141" i="12" s="1"/>
  <c r="E139" i="12" s="1"/>
  <c r="D128" i="12"/>
  <c r="D141" i="12" s="1"/>
  <c r="G125" i="12"/>
  <c r="F125" i="12"/>
  <c r="E125" i="12"/>
  <c r="E149" i="12" s="1"/>
  <c r="E126" i="12"/>
  <c r="E150" i="12" s="1"/>
  <c r="F126" i="12"/>
  <c r="F150" i="12" s="1"/>
  <c r="G126" i="12"/>
  <c r="G150" i="12" s="1"/>
  <c r="D125" i="12"/>
  <c r="E168" i="12"/>
  <c r="D168" i="12"/>
  <c r="E167" i="12"/>
  <c r="F167" i="12"/>
  <c r="G167" i="12"/>
  <c r="F168" i="12"/>
  <c r="G168" i="12"/>
  <c r="D167" i="12"/>
  <c r="E188" i="12"/>
  <c r="F188" i="12"/>
  <c r="G188" i="12"/>
  <c r="D188" i="12"/>
  <c r="E182" i="12"/>
  <c r="E181" i="12" s="1"/>
  <c r="F182" i="12"/>
  <c r="F181" i="12" s="1"/>
  <c r="G182" i="12"/>
  <c r="G181" i="12" s="1"/>
  <c r="D182" i="12"/>
  <c r="E176" i="12"/>
  <c r="E175" i="12" s="1"/>
  <c r="F176" i="12"/>
  <c r="F175" i="12" s="1"/>
  <c r="G176" i="12"/>
  <c r="G175" i="12" s="1"/>
  <c r="D176" i="12"/>
  <c r="D175" i="12" s="1"/>
  <c r="E205" i="12"/>
  <c r="F205" i="12"/>
  <c r="G205" i="12"/>
  <c r="E206" i="12"/>
  <c r="E209" i="12" s="1"/>
  <c r="F206" i="12"/>
  <c r="F209" i="12" s="1"/>
  <c r="G206" i="12"/>
  <c r="G209" i="12" s="1"/>
  <c r="D197" i="12"/>
  <c r="G193" i="12"/>
  <c r="G195" i="12" s="1"/>
  <c r="G194" i="12" s="1"/>
  <c r="F193" i="12"/>
  <c r="F195" i="12" s="1"/>
  <c r="E193" i="12"/>
  <c r="E195" i="12" s="1"/>
  <c r="D193" i="12"/>
  <c r="D195" i="12" s="1"/>
  <c r="G215" i="12"/>
  <c r="E227" i="12"/>
  <c r="F227" i="12"/>
  <c r="G227" i="12"/>
  <c r="D227" i="12"/>
  <c r="F240" i="12"/>
  <c r="G240" i="12"/>
  <c r="E236" i="12"/>
  <c r="E240" i="12" s="1"/>
  <c r="D236" i="12"/>
  <c r="D240" i="12" s="1"/>
  <c r="E233" i="12"/>
  <c r="D233" i="12"/>
  <c r="E232" i="12"/>
  <c r="D232" i="12"/>
  <c r="E231" i="12"/>
  <c r="D231" i="12"/>
  <c r="E300" i="12"/>
  <c r="F300" i="12"/>
  <c r="G300" i="12"/>
  <c r="D300" i="12"/>
  <c r="E282" i="12"/>
  <c r="D282" i="12"/>
  <c r="G282" i="12"/>
  <c r="G298" i="12" s="1"/>
  <c r="F282" i="12"/>
  <c r="F298" i="12" s="1"/>
  <c r="E284" i="12"/>
  <c r="D284" i="12"/>
  <c r="G278" i="12"/>
  <c r="E280" i="12"/>
  <c r="F280" i="12"/>
  <c r="G280" i="12"/>
  <c r="D280" i="12"/>
  <c r="E278" i="12"/>
  <c r="F278" i="12"/>
  <c r="D278" i="12"/>
  <c r="E319" i="12"/>
  <c r="F319" i="12"/>
  <c r="G319" i="12"/>
  <c r="D319" i="12"/>
  <c r="E313" i="12"/>
  <c r="D313" i="12"/>
  <c r="G312" i="12"/>
  <c r="F312" i="12"/>
  <c r="E312" i="12"/>
  <c r="D312" i="12"/>
  <c r="G311" i="12"/>
  <c r="F311" i="12"/>
  <c r="E311" i="12"/>
  <c r="D311" i="12"/>
  <c r="G310" i="12"/>
  <c r="G318" i="12" s="1"/>
  <c r="F310" i="12"/>
  <c r="F318" i="12" s="1"/>
  <c r="E310" i="12"/>
  <c r="E318" i="12" s="1"/>
  <c r="D310" i="12"/>
  <c r="D318" i="12" s="1"/>
  <c r="V374" i="12"/>
  <c r="U374" i="12"/>
  <c r="T374" i="12"/>
  <c r="S374" i="12"/>
  <c r="R374" i="12"/>
  <c r="Q374" i="12"/>
  <c r="P374" i="12"/>
  <c r="O374" i="12"/>
  <c r="N374" i="12"/>
  <c r="M374" i="12"/>
  <c r="L374" i="12"/>
  <c r="K374" i="12"/>
  <c r="J374" i="12"/>
  <c r="I374" i="12"/>
  <c r="H374" i="12"/>
  <c r="G337" i="12"/>
  <c r="F337" i="12"/>
  <c r="E332" i="12"/>
  <c r="E337" i="12" s="1"/>
  <c r="D332" i="12"/>
  <c r="D337" i="12" s="1"/>
  <c r="E345" i="12"/>
  <c r="F345" i="12"/>
  <c r="G345" i="12"/>
  <c r="E346" i="12"/>
  <c r="F346" i="12"/>
  <c r="G346" i="12"/>
  <c r="D346" i="12"/>
  <c r="E354" i="12"/>
  <c r="E353" i="12" s="1"/>
  <c r="F354" i="12"/>
  <c r="F353" i="12" s="1"/>
  <c r="G354" i="12"/>
  <c r="G353" i="12" s="1"/>
  <c r="D354" i="12"/>
  <c r="D353" i="12" s="1"/>
  <c r="E362" i="12"/>
  <c r="E361" i="12" s="1"/>
  <c r="F362" i="12"/>
  <c r="F361" i="12" s="1"/>
  <c r="G362" i="12"/>
  <c r="G361" i="12" s="1"/>
  <c r="D362" i="12"/>
  <c r="D361" i="12" s="1"/>
  <c r="D373" i="12"/>
  <c r="D378" i="12" s="1"/>
  <c r="E373" i="12"/>
  <c r="E378" i="12" s="1"/>
  <c r="F373" i="12"/>
  <c r="F378" i="12" s="1"/>
  <c r="G373" i="12"/>
  <c r="G378" i="12" s="1"/>
  <c r="E372" i="12"/>
  <c r="F372" i="12"/>
  <c r="G372" i="12"/>
  <c r="H372" i="12"/>
  <c r="I372" i="12"/>
  <c r="J372" i="12"/>
  <c r="K372" i="12"/>
  <c r="L372" i="12"/>
  <c r="M372" i="12"/>
  <c r="N372" i="12"/>
  <c r="O372" i="12"/>
  <c r="P372" i="12"/>
  <c r="Q372" i="12"/>
  <c r="R372" i="12"/>
  <c r="S372" i="12"/>
  <c r="T372" i="12"/>
  <c r="U372" i="12"/>
  <c r="V372" i="12"/>
  <c r="D372" i="12"/>
  <c r="F149" i="12" l="1"/>
  <c r="F147" i="12" s="1"/>
  <c r="E147" i="12"/>
  <c r="G149" i="12"/>
  <c r="G147" i="12" s="1"/>
  <c r="D149" i="12"/>
  <c r="E190" i="12"/>
  <c r="E189" i="12" s="1"/>
  <c r="D190" i="12"/>
  <c r="D189" i="12" s="1"/>
  <c r="G190" i="12"/>
  <c r="G189" i="12" s="1"/>
  <c r="F190" i="12"/>
  <c r="F189" i="12" s="1"/>
  <c r="G204" i="12"/>
  <c r="E204" i="12"/>
  <c r="E208" i="12"/>
  <c r="E207" i="12" s="1"/>
  <c r="E194" i="12"/>
  <c r="F194" i="12"/>
  <c r="F208" i="12"/>
  <c r="F207" i="12" s="1"/>
  <c r="F204" i="12"/>
  <c r="E298" i="12"/>
  <c r="G208" i="12"/>
  <c r="G207" i="12" s="1"/>
  <c r="D298" i="12"/>
  <c r="E299" i="12" l="1"/>
  <c r="F299" i="12"/>
  <c r="G299" i="12"/>
  <c r="E279" i="12"/>
  <c r="F279" i="12"/>
  <c r="G279" i="12"/>
  <c r="D279" i="12"/>
  <c r="E384" i="12"/>
  <c r="F384" i="12"/>
  <c r="G384" i="12"/>
  <c r="D384" i="12"/>
  <c r="E383" i="12"/>
  <c r="F383" i="12"/>
  <c r="F382" i="12" s="1"/>
  <c r="G383" i="12"/>
  <c r="D383" i="12"/>
  <c r="E226" i="12"/>
  <c r="F226" i="12"/>
  <c r="G226" i="12"/>
  <c r="E228" i="12"/>
  <c r="F228" i="12"/>
  <c r="G228" i="12"/>
  <c r="D206" i="12"/>
  <c r="D209" i="12" s="1"/>
  <c r="D205" i="12"/>
  <c r="G214" i="12"/>
  <c r="E215" i="12"/>
  <c r="E214" i="12" s="1"/>
  <c r="F215" i="12"/>
  <c r="F214" i="12" s="1"/>
  <c r="D215" i="12"/>
  <c r="E187" i="12"/>
  <c r="F187" i="12"/>
  <c r="G187" i="12"/>
  <c r="D187" i="12"/>
  <c r="G116" i="12"/>
  <c r="D107" i="12"/>
  <c r="D106" i="12"/>
  <c r="E93" i="12"/>
  <c r="F93" i="12"/>
  <c r="G93" i="12"/>
  <c r="E94" i="12"/>
  <c r="F94" i="12"/>
  <c r="G94" i="12"/>
  <c r="D94" i="12"/>
  <c r="F42" i="12"/>
  <c r="F31" i="12"/>
  <c r="D382" i="12" l="1"/>
  <c r="E382" i="12"/>
  <c r="G382" i="12"/>
  <c r="F308" i="12"/>
  <c r="F297" i="12"/>
  <c r="G308" i="12"/>
  <c r="E307" i="12"/>
  <c r="E297" i="12"/>
  <c r="F307" i="12"/>
  <c r="G297" i="12"/>
  <c r="E308" i="12"/>
  <c r="G307" i="12"/>
  <c r="F277" i="12"/>
  <c r="G277" i="12"/>
  <c r="E277" i="12"/>
  <c r="G92" i="12"/>
  <c r="E225" i="12"/>
  <c r="E92" i="12"/>
  <c r="G225" i="12"/>
  <c r="F225" i="12"/>
  <c r="F92" i="12"/>
  <c r="H182" i="12"/>
  <c r="I182" i="12"/>
  <c r="J182" i="12"/>
  <c r="K182" i="12"/>
  <c r="L182" i="12"/>
  <c r="M182" i="12"/>
  <c r="N182" i="12"/>
  <c r="O182" i="12"/>
  <c r="P182" i="12"/>
  <c r="Q182" i="12"/>
  <c r="R182" i="12"/>
  <c r="S182" i="12"/>
  <c r="T182" i="12"/>
  <c r="U182" i="12"/>
  <c r="V182" i="12"/>
  <c r="E336" i="12"/>
  <c r="E376" i="12" s="1"/>
  <c r="F336" i="12"/>
  <c r="F376" i="12" s="1"/>
  <c r="G336" i="12"/>
  <c r="G376" i="12" s="1"/>
  <c r="N188" i="12" l="1"/>
  <c r="N190" i="12" s="1"/>
  <c r="N189" i="12" s="1"/>
  <c r="U188" i="12"/>
  <c r="U190" i="12" s="1"/>
  <c r="U189" i="12" s="1"/>
  <c r="Q188" i="12"/>
  <c r="Q190" i="12" s="1"/>
  <c r="Q189" i="12" s="1"/>
  <c r="M188" i="12"/>
  <c r="M190" i="12" s="1"/>
  <c r="M189" i="12" s="1"/>
  <c r="I188" i="12"/>
  <c r="I190" i="12" s="1"/>
  <c r="I189" i="12" s="1"/>
  <c r="V188" i="12"/>
  <c r="V190" i="12" s="1"/>
  <c r="V189" i="12" s="1"/>
  <c r="J188" i="12"/>
  <c r="J190" i="12" s="1"/>
  <c r="J189" i="12" s="1"/>
  <c r="T188" i="12"/>
  <c r="T190" i="12" s="1"/>
  <c r="T189" i="12" s="1"/>
  <c r="P188" i="12"/>
  <c r="P190" i="12" s="1"/>
  <c r="P189" i="12" s="1"/>
  <c r="L188" i="12"/>
  <c r="L190" i="12" s="1"/>
  <c r="L189" i="12" s="1"/>
  <c r="H188" i="12"/>
  <c r="H190" i="12" s="1"/>
  <c r="H189" i="12" s="1"/>
  <c r="R188" i="12"/>
  <c r="R190" i="12" s="1"/>
  <c r="R189" i="12" s="1"/>
  <c r="S188" i="12"/>
  <c r="S190" i="12" s="1"/>
  <c r="S189" i="12" s="1"/>
  <c r="O188" i="12"/>
  <c r="O190" i="12" s="1"/>
  <c r="O189" i="12" s="1"/>
  <c r="K188" i="12"/>
  <c r="K190" i="12" s="1"/>
  <c r="K189" i="12" s="1"/>
  <c r="F335" i="12"/>
  <c r="G335" i="12"/>
  <c r="H152" i="12"/>
  <c r="I152" i="12"/>
  <c r="J152" i="12"/>
  <c r="K152" i="12"/>
  <c r="L152" i="12"/>
  <c r="M152" i="12"/>
  <c r="N152" i="12"/>
  <c r="O152" i="12"/>
  <c r="P152" i="12"/>
  <c r="Q152" i="12"/>
  <c r="R152" i="12"/>
  <c r="S152" i="12"/>
  <c r="T152" i="12"/>
  <c r="U152" i="12"/>
  <c r="V152" i="12"/>
  <c r="E389" i="12" l="1"/>
  <c r="F389" i="12"/>
  <c r="G389" i="12"/>
  <c r="D389" i="12"/>
  <c r="D345" i="12"/>
  <c r="D336" i="12"/>
  <c r="D299" i="12"/>
  <c r="D376" i="12" l="1"/>
  <c r="E317" i="12"/>
  <c r="G317" i="12"/>
  <c r="D344" i="12"/>
  <c r="G344" i="12"/>
  <c r="E344" i="12"/>
  <c r="F344" i="12"/>
  <c r="F317" i="12"/>
  <c r="G74" i="12" l="1"/>
  <c r="F74" i="12"/>
  <c r="E42" i="12" l="1"/>
  <c r="G42" i="12"/>
  <c r="E43" i="12"/>
  <c r="F43" i="12"/>
  <c r="G43" i="12"/>
  <c r="D42" i="12"/>
  <c r="F41" i="12" l="1"/>
  <c r="G41" i="12"/>
  <c r="E41" i="12"/>
  <c r="D228" i="12"/>
  <c r="H226" i="12"/>
  <c r="I226" i="12"/>
  <c r="J226" i="12"/>
  <c r="K226" i="12"/>
  <c r="L226" i="12"/>
  <c r="M226" i="12"/>
  <c r="N226" i="12"/>
  <c r="O226" i="12"/>
  <c r="P226" i="12"/>
  <c r="Q226" i="12"/>
  <c r="R226" i="12"/>
  <c r="S226" i="12"/>
  <c r="T226" i="12"/>
  <c r="U226" i="12"/>
  <c r="V226" i="12"/>
  <c r="F358" i="12" l="1"/>
  <c r="G358" i="12"/>
  <c r="E358" i="12"/>
  <c r="D358" i="12"/>
  <c r="D317" i="12"/>
  <c r="D181" i="12"/>
  <c r="D142" i="12"/>
  <c r="D139" i="12" s="1"/>
  <c r="E335" i="12" l="1"/>
  <c r="E115" i="12"/>
  <c r="F115" i="12"/>
  <c r="G115" i="12"/>
  <c r="D115" i="12"/>
  <c r="E116" i="12"/>
  <c r="D116" i="12"/>
  <c r="D114" i="12" l="1"/>
  <c r="G114" i="12"/>
  <c r="E114" i="12"/>
  <c r="F114" i="12"/>
  <c r="H222" i="12"/>
  <c r="H227" i="12" s="1"/>
  <c r="I222" i="12"/>
  <c r="I227" i="12" s="1"/>
  <c r="J222" i="12"/>
  <c r="J227" i="12" s="1"/>
  <c r="K222" i="12"/>
  <c r="K227" i="12" s="1"/>
  <c r="L222" i="12"/>
  <c r="L227" i="12" s="1"/>
  <c r="M222" i="12"/>
  <c r="M227" i="12" s="1"/>
  <c r="N222" i="12"/>
  <c r="N227" i="12" s="1"/>
  <c r="O222" i="12"/>
  <c r="O227" i="12" s="1"/>
  <c r="P222" i="12"/>
  <c r="P227" i="12" s="1"/>
  <c r="Q222" i="12"/>
  <c r="Q227" i="12" s="1"/>
  <c r="R222" i="12"/>
  <c r="R227" i="12" s="1"/>
  <c r="S222" i="12"/>
  <c r="S227" i="12" s="1"/>
  <c r="T222" i="12"/>
  <c r="T227" i="12" s="1"/>
  <c r="U222" i="12"/>
  <c r="U227" i="12" s="1"/>
  <c r="V222" i="12"/>
  <c r="V227" i="12" s="1"/>
  <c r="H223" i="12"/>
  <c r="H228" i="12" s="1"/>
  <c r="I223" i="12"/>
  <c r="I228" i="12" s="1"/>
  <c r="J223" i="12"/>
  <c r="J228" i="12" s="1"/>
  <c r="K223" i="12"/>
  <c r="K228" i="12" s="1"/>
  <c r="L223" i="12"/>
  <c r="L228" i="12" s="1"/>
  <c r="M223" i="12"/>
  <c r="M228" i="12" s="1"/>
  <c r="N223" i="12"/>
  <c r="N228" i="12" s="1"/>
  <c r="O223" i="12"/>
  <c r="O228" i="12" s="1"/>
  <c r="P223" i="12"/>
  <c r="P228" i="12" s="1"/>
  <c r="Q223" i="12"/>
  <c r="Q228" i="12" s="1"/>
  <c r="R223" i="12"/>
  <c r="R228" i="12" s="1"/>
  <c r="S223" i="12"/>
  <c r="S228" i="12" s="1"/>
  <c r="T223" i="12"/>
  <c r="T228" i="12" s="1"/>
  <c r="U223" i="12"/>
  <c r="U228" i="12" s="1"/>
  <c r="V223" i="12"/>
  <c r="V228" i="12" s="1"/>
  <c r="V225" i="12" l="1"/>
  <c r="T225" i="12"/>
  <c r="R225" i="12"/>
  <c r="P225" i="12"/>
  <c r="N225" i="12"/>
  <c r="L225" i="12"/>
  <c r="J225" i="12"/>
  <c r="H225" i="12"/>
  <c r="U225" i="12"/>
  <c r="S225" i="12"/>
  <c r="Q225" i="12"/>
  <c r="O225" i="12"/>
  <c r="M225" i="12"/>
  <c r="K225" i="12"/>
  <c r="I225" i="12"/>
  <c r="H318" i="12"/>
  <c r="I318" i="12"/>
  <c r="J318" i="12"/>
  <c r="K318" i="12"/>
  <c r="L318" i="12"/>
  <c r="M318" i="12"/>
  <c r="N318" i="12"/>
  <c r="O318" i="12"/>
  <c r="P318" i="12"/>
  <c r="Q318" i="12"/>
  <c r="R318" i="12"/>
  <c r="S318" i="12"/>
  <c r="T318" i="12"/>
  <c r="U318" i="12"/>
  <c r="V318" i="12"/>
  <c r="V195" i="12" l="1"/>
  <c r="V194" i="12" s="1"/>
  <c r="U195" i="12"/>
  <c r="U194" i="12" s="1"/>
  <c r="T195" i="12"/>
  <c r="T194" i="12" s="1"/>
  <c r="S195" i="12"/>
  <c r="R195" i="12"/>
  <c r="R194" i="12" s="1"/>
  <c r="Q195" i="12"/>
  <c r="Q194" i="12" s="1"/>
  <c r="P195" i="12"/>
  <c r="P194" i="12" s="1"/>
  <c r="O195" i="12"/>
  <c r="O194" i="12" s="1"/>
  <c r="N195" i="12"/>
  <c r="N194" i="12" s="1"/>
  <c r="M195" i="12"/>
  <c r="M194" i="12" s="1"/>
  <c r="L195" i="12"/>
  <c r="L194" i="12" s="1"/>
  <c r="K195" i="12"/>
  <c r="K194" i="12" s="1"/>
  <c r="J195" i="12"/>
  <c r="J194" i="12" s="1"/>
  <c r="I195" i="12"/>
  <c r="I194" i="12" s="1"/>
  <c r="H195" i="12"/>
  <c r="H194" i="12" s="1"/>
  <c r="S194" i="12"/>
  <c r="G171" i="12" l="1"/>
  <c r="D194" i="12" l="1"/>
  <c r="D208" i="12"/>
  <c r="G166" i="12"/>
  <c r="H299" i="12" l="1"/>
  <c r="I299" i="12"/>
  <c r="J299" i="12"/>
  <c r="K299" i="12"/>
  <c r="L299" i="12"/>
  <c r="M299" i="12"/>
  <c r="N299" i="12"/>
  <c r="O299" i="12"/>
  <c r="P299" i="12"/>
  <c r="Q299" i="12"/>
  <c r="R299" i="12"/>
  <c r="S299" i="12"/>
  <c r="T299" i="12"/>
  <c r="U299" i="12"/>
  <c r="V299" i="12"/>
  <c r="D308" i="12" l="1"/>
  <c r="D393" i="12" s="1"/>
  <c r="D126" i="12"/>
  <c r="D150" i="12" s="1"/>
  <c r="D147" i="12" s="1"/>
  <c r="E106" i="12" l="1"/>
  <c r="G106" i="12"/>
  <c r="E107" i="12"/>
  <c r="F107" i="12"/>
  <c r="G107" i="12"/>
  <c r="D43" i="12"/>
  <c r="E31" i="12"/>
  <c r="D31" i="12"/>
  <c r="F105" i="12" l="1"/>
  <c r="G105" i="12"/>
  <c r="E105" i="12"/>
  <c r="D84" i="12" l="1"/>
  <c r="F84" i="12"/>
  <c r="E84" i="12"/>
  <c r="G84" i="12"/>
  <c r="D61" i="12"/>
  <c r="H114" i="12"/>
  <c r="I114" i="12"/>
  <c r="J114" i="12"/>
  <c r="K114" i="12"/>
  <c r="L114" i="12"/>
  <c r="M114" i="12"/>
  <c r="N114" i="12"/>
  <c r="O114" i="12"/>
  <c r="P114" i="12"/>
  <c r="Q114" i="12"/>
  <c r="R114" i="12"/>
  <c r="S114" i="12"/>
  <c r="T114" i="12"/>
  <c r="U114" i="12"/>
  <c r="V114" i="12"/>
  <c r="D226" i="12"/>
  <c r="H278" i="12" l="1"/>
  <c r="I278" i="12"/>
  <c r="J278" i="12"/>
  <c r="K278" i="12"/>
  <c r="L278" i="12"/>
  <c r="M278" i="12"/>
  <c r="N278" i="12"/>
  <c r="O278" i="12"/>
  <c r="P278" i="12"/>
  <c r="Q278" i="12"/>
  <c r="R278" i="12"/>
  <c r="S278" i="12"/>
  <c r="T278" i="12"/>
  <c r="U278" i="12"/>
  <c r="V278" i="12"/>
  <c r="H279" i="12"/>
  <c r="I279" i="12"/>
  <c r="J279" i="12"/>
  <c r="K279" i="12"/>
  <c r="L279" i="12"/>
  <c r="M279" i="12"/>
  <c r="N279" i="12"/>
  <c r="O279" i="12"/>
  <c r="P279" i="12"/>
  <c r="Q279" i="12"/>
  <c r="R279" i="12"/>
  <c r="S279" i="12"/>
  <c r="T279" i="12"/>
  <c r="U279" i="12"/>
  <c r="V279" i="12"/>
  <c r="H280" i="12"/>
  <c r="H307" i="12" s="1"/>
  <c r="I280" i="12"/>
  <c r="I307" i="12" s="1"/>
  <c r="J280" i="12"/>
  <c r="J307" i="12" s="1"/>
  <c r="K280" i="12"/>
  <c r="K307" i="12" s="1"/>
  <c r="L280" i="12"/>
  <c r="L307" i="12" s="1"/>
  <c r="M280" i="12"/>
  <c r="M307" i="12" s="1"/>
  <c r="N280" i="12"/>
  <c r="N307" i="12" s="1"/>
  <c r="O280" i="12"/>
  <c r="O307" i="12" s="1"/>
  <c r="P280" i="12"/>
  <c r="P307" i="12" s="1"/>
  <c r="Q280" i="12"/>
  <c r="Q307" i="12" s="1"/>
  <c r="R280" i="12"/>
  <c r="R307" i="12" s="1"/>
  <c r="S280" i="12"/>
  <c r="S307" i="12" s="1"/>
  <c r="T280" i="12"/>
  <c r="T307" i="12" s="1"/>
  <c r="U280" i="12"/>
  <c r="U307" i="12" s="1"/>
  <c r="V280" i="12"/>
  <c r="V307" i="12" s="1"/>
  <c r="D307" i="12"/>
  <c r="V277" i="12" l="1"/>
  <c r="T277" i="12"/>
  <c r="R277" i="12"/>
  <c r="P277" i="12"/>
  <c r="N277" i="12"/>
  <c r="L277" i="12"/>
  <c r="J277" i="12"/>
  <c r="H277" i="12"/>
  <c r="U277" i="12"/>
  <c r="S277" i="12"/>
  <c r="Q277" i="12"/>
  <c r="O277" i="12"/>
  <c r="M277" i="12"/>
  <c r="K277" i="12"/>
  <c r="I277" i="12"/>
  <c r="F234" i="12" l="1"/>
  <c r="G234" i="12" l="1"/>
  <c r="D297" i="12" l="1"/>
  <c r="H205" i="12"/>
  <c r="I205" i="12"/>
  <c r="J205" i="12"/>
  <c r="K205" i="12"/>
  <c r="L205" i="12"/>
  <c r="M205" i="12"/>
  <c r="N205" i="12"/>
  <c r="O205" i="12"/>
  <c r="P205" i="12"/>
  <c r="Q205" i="12"/>
  <c r="R205" i="12"/>
  <c r="S205" i="12"/>
  <c r="T205" i="12"/>
  <c r="U205" i="12"/>
  <c r="V205" i="12"/>
  <c r="H206" i="12"/>
  <c r="I206" i="12"/>
  <c r="J206" i="12"/>
  <c r="K206" i="12"/>
  <c r="L206" i="12"/>
  <c r="M206" i="12"/>
  <c r="N206" i="12"/>
  <c r="O206" i="12"/>
  <c r="P206" i="12"/>
  <c r="Q206" i="12"/>
  <c r="R206" i="12"/>
  <c r="S206" i="12"/>
  <c r="T206" i="12"/>
  <c r="U206" i="12"/>
  <c r="V206" i="12"/>
  <c r="H354" i="12"/>
  <c r="I354" i="12"/>
  <c r="J354" i="12"/>
  <c r="K354" i="12"/>
  <c r="L354" i="12"/>
  <c r="M354" i="12"/>
  <c r="N354" i="12"/>
  <c r="O354" i="12"/>
  <c r="P354" i="12"/>
  <c r="Q354" i="12"/>
  <c r="R354" i="12"/>
  <c r="S354" i="12"/>
  <c r="T354" i="12"/>
  <c r="U354" i="12"/>
  <c r="V354" i="12"/>
  <c r="D225" i="12" l="1"/>
  <c r="V204" i="12"/>
  <c r="T204" i="12"/>
  <c r="R204" i="12"/>
  <c r="P204" i="12"/>
  <c r="N204" i="12"/>
  <c r="L204" i="12"/>
  <c r="J204" i="12"/>
  <c r="H204" i="12"/>
  <c r="G124" i="12"/>
  <c r="E124" i="12"/>
  <c r="F124" i="12"/>
  <c r="U204" i="12"/>
  <c r="S204" i="12"/>
  <c r="Q204" i="12"/>
  <c r="O204" i="12"/>
  <c r="M204" i="12"/>
  <c r="K204" i="12"/>
  <c r="I204" i="12"/>
  <c r="E152" i="12" l="1"/>
  <c r="D152" i="12"/>
  <c r="H391" i="12" l="1"/>
  <c r="I391" i="12"/>
  <c r="J391" i="12"/>
  <c r="K391" i="12"/>
  <c r="L391" i="12"/>
  <c r="M391" i="12"/>
  <c r="N391" i="12"/>
  <c r="O391" i="12"/>
  <c r="P391" i="12"/>
  <c r="Q391" i="12"/>
  <c r="R391" i="12"/>
  <c r="S391" i="12"/>
  <c r="T391" i="12"/>
  <c r="U391" i="12"/>
  <c r="V391" i="12"/>
  <c r="H168" i="12" l="1"/>
  <c r="I168" i="12"/>
  <c r="J168" i="12"/>
  <c r="K168" i="12"/>
  <c r="L168" i="12"/>
  <c r="M168" i="12"/>
  <c r="N168" i="12"/>
  <c r="O168" i="12"/>
  <c r="P168" i="12"/>
  <c r="Q168" i="12"/>
  <c r="R168" i="12"/>
  <c r="S168" i="12"/>
  <c r="T168" i="12"/>
  <c r="U168" i="12"/>
  <c r="V168" i="12"/>
  <c r="D335" i="12"/>
  <c r="D277" i="12" l="1"/>
  <c r="E244" i="12"/>
  <c r="F244" i="12"/>
  <c r="G244" i="12"/>
  <c r="D244" i="12"/>
  <c r="V382" i="12" l="1"/>
  <c r="U382" i="12"/>
  <c r="T382" i="12"/>
  <c r="S382" i="12"/>
  <c r="R382" i="12"/>
  <c r="Q382" i="12"/>
  <c r="P382" i="12"/>
  <c r="O382" i="12"/>
  <c r="N382" i="12"/>
  <c r="M382" i="12"/>
  <c r="L382" i="12"/>
  <c r="K382" i="12"/>
  <c r="J382" i="12"/>
  <c r="I382" i="12"/>
  <c r="H382" i="12"/>
  <c r="D214" i="12"/>
  <c r="G80" i="12"/>
  <c r="F80" i="12"/>
  <c r="E80" i="12"/>
  <c r="D80" i="12"/>
  <c r="H80" i="12" l="1"/>
  <c r="I80" i="12"/>
  <c r="J80" i="12"/>
  <c r="K80" i="12"/>
  <c r="L80" i="12"/>
  <c r="M80" i="12"/>
  <c r="N80" i="12"/>
  <c r="O80" i="12"/>
  <c r="P80" i="12"/>
  <c r="Q80" i="12"/>
  <c r="R80" i="12"/>
  <c r="S80" i="12"/>
  <c r="T80" i="12"/>
  <c r="U80" i="12"/>
  <c r="V80" i="12"/>
  <c r="D22" i="12" l="1"/>
  <c r="H298" i="12" l="1"/>
  <c r="H306" i="12" s="1"/>
  <c r="I298" i="12"/>
  <c r="I306" i="12" s="1"/>
  <c r="J298" i="12"/>
  <c r="J306" i="12" s="1"/>
  <c r="K298" i="12"/>
  <c r="K306" i="12" s="1"/>
  <c r="L298" i="12"/>
  <c r="L306" i="12" s="1"/>
  <c r="M298" i="12"/>
  <c r="M306" i="12" s="1"/>
  <c r="N298" i="12"/>
  <c r="N306" i="12" s="1"/>
  <c r="O298" i="12"/>
  <c r="O306" i="12" s="1"/>
  <c r="P298" i="12"/>
  <c r="P306" i="12" s="1"/>
  <c r="Q298" i="12"/>
  <c r="Q306" i="12" s="1"/>
  <c r="R298" i="12"/>
  <c r="R306" i="12" s="1"/>
  <c r="S298" i="12"/>
  <c r="S306" i="12" s="1"/>
  <c r="T298" i="12"/>
  <c r="T306" i="12" s="1"/>
  <c r="U298" i="12"/>
  <c r="U306" i="12" s="1"/>
  <c r="V298" i="12"/>
  <c r="V306" i="12" s="1"/>
  <c r="D234" i="12"/>
  <c r="E234" i="12" l="1"/>
  <c r="E365" i="12" l="1"/>
  <c r="E375" i="12" s="1"/>
  <c r="E374" i="12" s="1"/>
  <c r="F365" i="12"/>
  <c r="F375" i="12" s="1"/>
  <c r="F374" i="12" s="1"/>
  <c r="G365" i="12"/>
  <c r="G375" i="12" s="1"/>
  <c r="G374" i="12" s="1"/>
  <c r="H365" i="12"/>
  <c r="I365" i="12"/>
  <c r="J365" i="12"/>
  <c r="K365" i="12"/>
  <c r="L365" i="12"/>
  <c r="M365" i="12"/>
  <c r="N365" i="12"/>
  <c r="O365" i="12"/>
  <c r="P365" i="12"/>
  <c r="Q365" i="12"/>
  <c r="R365" i="12"/>
  <c r="S365" i="12"/>
  <c r="T365" i="12"/>
  <c r="U365" i="12"/>
  <c r="V365" i="12"/>
  <c r="D365" i="12"/>
  <c r="D375" i="12" s="1"/>
  <c r="D374" i="12" s="1"/>
  <c r="H170" i="12"/>
  <c r="I170" i="12"/>
  <c r="J170" i="12"/>
  <c r="K170" i="12"/>
  <c r="L170" i="12"/>
  <c r="M170" i="12"/>
  <c r="N170" i="12"/>
  <c r="O170" i="12"/>
  <c r="P170" i="12"/>
  <c r="Q170" i="12"/>
  <c r="R170" i="12"/>
  <c r="S170" i="12"/>
  <c r="T170" i="12"/>
  <c r="U170" i="12"/>
  <c r="V170" i="12"/>
  <c r="G245" i="12"/>
  <c r="F245" i="12"/>
  <c r="G154" i="12"/>
  <c r="G153" i="12" s="1"/>
  <c r="F154" i="12"/>
  <c r="F153" i="12" l="1"/>
  <c r="Q297" i="12"/>
  <c r="Q308" i="12"/>
  <c r="M297" i="12"/>
  <c r="M308" i="12"/>
  <c r="I297" i="12"/>
  <c r="I308" i="12"/>
  <c r="U297" i="12"/>
  <c r="U308" i="12"/>
  <c r="S297" i="12"/>
  <c r="S308" i="12"/>
  <c r="O297" i="12"/>
  <c r="O308" i="12"/>
  <c r="K297" i="12"/>
  <c r="K308" i="12"/>
  <c r="V297" i="12"/>
  <c r="V308" i="12"/>
  <c r="T297" i="12"/>
  <c r="T308" i="12"/>
  <c r="R297" i="12"/>
  <c r="R308" i="12"/>
  <c r="P297" i="12"/>
  <c r="P308" i="12"/>
  <c r="N297" i="12"/>
  <c r="N308" i="12"/>
  <c r="L297" i="12"/>
  <c r="L308" i="12"/>
  <c r="J297" i="12"/>
  <c r="J308" i="12"/>
  <c r="H297" i="12"/>
  <c r="H308" i="12"/>
  <c r="H393" i="12" l="1"/>
  <c r="H305" i="12"/>
  <c r="J393" i="12"/>
  <c r="J305" i="12"/>
  <c r="L393" i="12"/>
  <c r="L305" i="12"/>
  <c r="N393" i="12"/>
  <c r="N305" i="12"/>
  <c r="P393" i="12"/>
  <c r="P305" i="12"/>
  <c r="R393" i="12"/>
  <c r="R305" i="12"/>
  <c r="T393" i="12"/>
  <c r="T305" i="12"/>
  <c r="V393" i="12"/>
  <c r="V305" i="12"/>
  <c r="K393" i="12"/>
  <c r="K305" i="12"/>
  <c r="O393" i="12"/>
  <c r="O305" i="12"/>
  <c r="S393" i="12"/>
  <c r="S305" i="12"/>
  <c r="U393" i="12"/>
  <c r="U305" i="12"/>
  <c r="I393" i="12"/>
  <c r="I305" i="12"/>
  <c r="M393" i="12"/>
  <c r="M305" i="12"/>
  <c r="Q393" i="12"/>
  <c r="Q305" i="12"/>
  <c r="E171" i="12"/>
  <c r="F171" i="12"/>
  <c r="D171" i="12"/>
  <c r="H64" i="12"/>
  <c r="I64" i="12"/>
  <c r="J64" i="12"/>
  <c r="K64" i="12"/>
  <c r="L64" i="12"/>
  <c r="M64" i="12"/>
  <c r="N64" i="12"/>
  <c r="O64" i="12"/>
  <c r="P64" i="12"/>
  <c r="Q64" i="12"/>
  <c r="R64" i="12"/>
  <c r="S64" i="12"/>
  <c r="T64" i="12"/>
  <c r="U64" i="12"/>
  <c r="V64" i="12"/>
  <c r="G357" i="12" l="1"/>
  <c r="E357" i="12"/>
  <c r="D357" i="12"/>
  <c r="F357" i="12"/>
  <c r="D204" i="12"/>
  <c r="G31" i="12"/>
  <c r="G82" i="12" l="1"/>
  <c r="D207" i="12"/>
  <c r="D32" i="12" l="1"/>
  <c r="E32" i="12"/>
  <c r="F32" i="12"/>
  <c r="G32" i="12"/>
  <c r="G304" i="12" l="1"/>
  <c r="F304" i="12"/>
  <c r="G306" i="12" l="1"/>
  <c r="G305" i="12" s="1"/>
  <c r="F306" i="12"/>
  <c r="F305" i="12" s="1"/>
  <c r="V362" i="12"/>
  <c r="U362" i="12"/>
  <c r="T362" i="12"/>
  <c r="S362" i="12"/>
  <c r="R362" i="12"/>
  <c r="Q362" i="12"/>
  <c r="P362" i="12"/>
  <c r="O362" i="12"/>
  <c r="N362" i="12"/>
  <c r="M362" i="12"/>
  <c r="L362" i="12"/>
  <c r="K362" i="12"/>
  <c r="J362" i="12"/>
  <c r="I362" i="12"/>
  <c r="H362" i="12"/>
  <c r="E166" i="12" l="1"/>
  <c r="F166" i="12"/>
  <c r="D166" i="12"/>
  <c r="H392" i="12" l="1"/>
  <c r="I392" i="12"/>
  <c r="J392" i="12"/>
  <c r="K392" i="12"/>
  <c r="L392" i="12"/>
  <c r="M392" i="12"/>
  <c r="N392" i="12"/>
  <c r="O392" i="12"/>
  <c r="P392" i="12"/>
  <c r="Q392" i="12"/>
  <c r="R392" i="12"/>
  <c r="S392" i="12"/>
  <c r="T392" i="12"/>
  <c r="U392" i="12"/>
  <c r="V392" i="12"/>
  <c r="H335" i="12"/>
  <c r="I335" i="12"/>
  <c r="J335" i="12"/>
  <c r="K335" i="12"/>
  <c r="L335" i="12"/>
  <c r="M335" i="12"/>
  <c r="N335" i="12"/>
  <c r="O335" i="12"/>
  <c r="P335" i="12"/>
  <c r="Q335" i="12"/>
  <c r="R335" i="12"/>
  <c r="S335" i="12"/>
  <c r="T335" i="12"/>
  <c r="U335" i="12"/>
  <c r="V335" i="12"/>
  <c r="H171" i="12" l="1"/>
  <c r="I171" i="12"/>
  <c r="J171" i="12"/>
  <c r="K171" i="12"/>
  <c r="L171" i="12"/>
  <c r="M171" i="12"/>
  <c r="N171" i="12"/>
  <c r="O171" i="12"/>
  <c r="P171" i="12"/>
  <c r="Q171" i="12"/>
  <c r="R171" i="12"/>
  <c r="S171" i="12"/>
  <c r="T171" i="12"/>
  <c r="U171" i="12"/>
  <c r="V171" i="12"/>
  <c r="T394" i="12" l="1"/>
  <c r="T390" i="12" s="1"/>
  <c r="R394" i="12"/>
  <c r="R390" i="12" s="1"/>
  <c r="P394" i="12"/>
  <c r="P390" i="12" s="1"/>
  <c r="N394" i="12"/>
  <c r="N390" i="12" s="1"/>
  <c r="L394" i="12"/>
  <c r="L390" i="12" s="1"/>
  <c r="J394" i="12"/>
  <c r="J390" i="12" s="1"/>
  <c r="H394" i="12"/>
  <c r="H390" i="12" s="1"/>
  <c r="V394" i="12"/>
  <c r="V390" i="12" s="1"/>
  <c r="U394" i="12"/>
  <c r="U390" i="12" s="1"/>
  <c r="S394" i="12"/>
  <c r="S390" i="12" s="1"/>
  <c r="Q394" i="12"/>
  <c r="Q390" i="12" s="1"/>
  <c r="O394" i="12"/>
  <c r="O390" i="12" s="1"/>
  <c r="M394" i="12"/>
  <c r="M390" i="12" s="1"/>
  <c r="K394" i="12"/>
  <c r="K390" i="12" s="1"/>
  <c r="I394" i="12"/>
  <c r="I390" i="12" s="1"/>
  <c r="E75" i="12" l="1"/>
  <c r="E83" i="12" s="1"/>
  <c r="F75" i="12"/>
  <c r="F83" i="12" s="1"/>
  <c r="G75" i="12"/>
  <c r="G83" i="12" s="1"/>
  <c r="D75" i="12"/>
  <c r="D83" i="12" s="1"/>
  <c r="F81" i="12" l="1"/>
  <c r="G81" i="12"/>
  <c r="E81" i="12"/>
  <c r="D124" i="12"/>
  <c r="D81" i="12" l="1"/>
  <c r="H214" i="12"/>
  <c r="I214" i="12"/>
  <c r="J214" i="12"/>
  <c r="K214" i="12"/>
  <c r="L214" i="12"/>
  <c r="M214" i="12"/>
  <c r="N214" i="12"/>
  <c r="O214" i="12"/>
  <c r="P214" i="12"/>
  <c r="Q214" i="12"/>
  <c r="R214" i="12"/>
  <c r="S214" i="12"/>
  <c r="T214" i="12"/>
  <c r="U214" i="12"/>
  <c r="V214" i="12"/>
  <c r="D303" i="12" l="1"/>
  <c r="H43" i="12" l="1"/>
  <c r="I43" i="12"/>
  <c r="J43" i="12"/>
  <c r="K43" i="12"/>
  <c r="L43" i="12"/>
  <c r="M43" i="12"/>
  <c r="N43" i="12"/>
  <c r="O43" i="12"/>
  <c r="P43" i="12"/>
  <c r="Q43" i="12"/>
  <c r="R43" i="12"/>
  <c r="S43" i="12"/>
  <c r="T43" i="12"/>
  <c r="U43" i="12"/>
  <c r="V43" i="12"/>
  <c r="E304" i="12" l="1"/>
  <c r="E306" i="12" s="1"/>
  <c r="E305" i="12" s="1"/>
  <c r="D304" i="12"/>
  <c r="D306" i="12" s="1"/>
  <c r="D305" i="12" l="1"/>
  <c r="F303" i="12"/>
  <c r="G303" i="12"/>
  <c r="E303" i="12"/>
  <c r="E79" i="12"/>
  <c r="D79" i="12"/>
  <c r="D41" i="12"/>
  <c r="G30" i="12"/>
  <c r="D30" i="12"/>
  <c r="H23" i="12"/>
  <c r="H31" i="12" s="1"/>
  <c r="I23" i="12"/>
  <c r="I31" i="12" s="1"/>
  <c r="J23" i="12"/>
  <c r="J31" i="12" s="1"/>
  <c r="K23" i="12"/>
  <c r="K31" i="12" s="1"/>
  <c r="L23" i="12"/>
  <c r="L31" i="12" s="1"/>
  <c r="M23" i="12"/>
  <c r="M31" i="12" s="1"/>
  <c r="N23" i="12"/>
  <c r="N31" i="12" s="1"/>
  <c r="O23" i="12"/>
  <c r="O31" i="12" s="1"/>
  <c r="P23" i="12"/>
  <c r="P31" i="12" s="1"/>
  <c r="Q23" i="12"/>
  <c r="Q31" i="12" s="1"/>
  <c r="R23" i="12"/>
  <c r="R31" i="12" s="1"/>
  <c r="S23" i="12"/>
  <c r="S31" i="12" s="1"/>
  <c r="T23" i="12"/>
  <c r="T31" i="12" s="1"/>
  <c r="U23" i="12"/>
  <c r="U31" i="12" s="1"/>
  <c r="V23" i="12"/>
  <c r="V31" i="12" s="1"/>
  <c r="D93" i="12"/>
  <c r="D92" i="12" l="1"/>
  <c r="F73" i="12"/>
  <c r="G73" i="12"/>
  <c r="F30" i="12"/>
  <c r="E30" i="12"/>
  <c r="D105" i="12"/>
  <c r="G79" i="12"/>
  <c r="F79" i="12"/>
  <c r="D73" i="12"/>
  <c r="E73" i="12"/>
  <c r="E245" i="12"/>
  <c r="D245" i="12"/>
  <c r="E154" i="12"/>
  <c r="D154" i="12"/>
  <c r="D153" i="12" s="1"/>
  <c r="E153" i="12" l="1"/>
  <c r="E158" i="12"/>
  <c r="E170" i="12" s="1"/>
  <c r="E390" i="12" s="1"/>
  <c r="F158" i="12"/>
  <c r="F170" i="12" s="1"/>
  <c r="F390" i="12" s="1"/>
  <c r="G158" i="12"/>
  <c r="G170" i="12" s="1"/>
  <c r="G390" i="12" s="1"/>
  <c r="D158" i="12"/>
  <c r="D170" i="12" s="1"/>
  <c r="G169" i="12" l="1"/>
  <c r="F169" i="12"/>
  <c r="D390" i="12"/>
  <c r="E169" i="12"/>
  <c r="D169" i="12"/>
  <c r="E371" i="12"/>
  <c r="G371" i="12"/>
  <c r="F371" i="12"/>
  <c r="D371" i="12"/>
</calcChain>
</file>

<file path=xl/sharedStrings.xml><?xml version="1.0" encoding="utf-8"?>
<sst xmlns="http://schemas.openxmlformats.org/spreadsheetml/2006/main" count="1006" uniqueCount="430">
  <si>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</si>
  <si>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</si>
  <si>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</si>
  <si>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</si>
  <si>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</si>
  <si>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</si>
  <si>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</si>
  <si>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</si>
  <si>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</si>
  <si>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</si>
  <si>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</si>
  <si>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</si>
  <si>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</si>
  <si>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</si>
  <si>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</si>
  <si>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</si>
  <si>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</si>
  <si>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</si>
  <si>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</si>
  <si>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</si>
  <si>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Подпрограмма 2 "Повышение безопасности дорожного движения и снижение дорожно-транспортного травматизма"</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</si>
  <si>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</si>
  <si>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</si>
  <si>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</si>
  <si>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</si>
  <si>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</si>
  <si>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</si>
  <si>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</si>
  <si>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</si>
  <si>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</si>
  <si>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</si>
  <si>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</si>
  <si>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</si>
  <si>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</si>
  <si>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</si>
  <si>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</si>
  <si>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</si>
  <si>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</si>
  <si>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</si>
  <si>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</si>
  <si>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</si>
  <si>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</si>
  <si>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</si>
  <si>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</si>
  <si>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</si>
  <si>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</si>
  <si>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</si>
  <si>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</si>
  <si>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</si>
  <si>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</si>
  <si>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</si>
  <si>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</si>
  <si>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</si>
  <si>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</si>
  <si>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</si>
  <si>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</si>
  <si>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</si>
  <si>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</si>
  <si>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</si>
  <si>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</si>
  <si>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</si>
  <si>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</si>
  <si>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</si>
  <si>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</si>
  <si>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</si>
  <si>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</si>
  <si>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</si>
  <si>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Подпрограмма 1 "Управление муниципальными финансами"</t>
  </si>
  <si>
    <t>Проведение мероприятий для детей и молодёжи</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</si>
  <si>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</si>
  <si>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</si>
  <si>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</si>
  <si>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</si>
  <si>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</si>
  <si>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</si>
  <si>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</si>
  <si>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</si>
  <si>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</si>
  <si>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</si>
  <si>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</si>
  <si>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</si>
  <si>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</si>
  <si>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</si>
  <si>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</si>
  <si>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</si>
  <si>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</si>
  <si>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</si>
  <si>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</si>
  <si>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</si>
  <si>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</si>
  <si>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</si>
  <si>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</si>
  <si>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</si>
  <si>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</si>
  <si>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</si>
  <si>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</si>
  <si>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</si>
  <si>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</si>
  <si>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</si>
  <si>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</si>
  <si>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</si>
  <si>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</si>
  <si>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</si>
  <si>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</si>
  <si>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</si>
  <si>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</si>
  <si>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</si>
  <si>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</si>
  <si>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</si>
  <si>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</si>
  <si>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</si>
  <si>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</si>
  <si>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Всего:</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</si>
  <si>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</si>
  <si>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</si>
  <si>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</si>
  <si>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</si>
  <si>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</si>
  <si>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</si>
  <si>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</si>
  <si>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</si>
  <si>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</si>
  <si>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</si>
  <si>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</si>
  <si>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</si>
  <si>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</si>
  <si>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</si>
  <si>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</si>
  <si>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</si>
  <si>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</si>
  <si>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</si>
  <si>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</si>
  <si>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</si>
  <si>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</si>
  <si>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</si>
  <si>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</si>
  <si>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федеральный бюджет</t>
  </si>
  <si>
    <t>Выплата стипендии Главы администрации Кольского района одарённым детям, торжественное вручение первых стипендий</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</si>
  <si>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</si>
  <si>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</si>
  <si>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</si>
  <si>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</si>
  <si>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</si>
  <si>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</si>
  <si>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</si>
  <si>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</si>
  <si>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</si>
  <si>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</si>
  <si>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 xml:space="preserve"> </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</si>
  <si>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</si>
  <si>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</si>
  <si>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</si>
  <si>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</si>
  <si>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</si>
  <si>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</si>
  <si>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</si>
  <si>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</si>
  <si>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Субсидии юридическим лицам и индивидуальным предпринимателям, осуществляющим деятельность по управлению многоквартирными домами</t>
  </si>
  <si>
    <t>бюджет  Кольского района</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</si>
  <si>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</si>
  <si>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</si>
  <si>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</si>
  <si>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</si>
  <si>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0,0% </t>
  </si>
  <si>
    <t>+</t>
  </si>
  <si>
    <t xml:space="preserve">Расходы бюджета Кольского района на оплату взносов на капитальный ремонт за муниципальный жилой фонд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</si>
  <si>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</si>
  <si>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Проведение экспертизы и технического обследования на объектах тепло-. водо-. электроснабжения в сельских поселениях Кольского района</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</si>
  <si>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</si>
  <si>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</si>
  <si>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</si>
  <si>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</si>
  <si>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 xml:space="preserve">Расходы бюджета Кольского района на обеспечение мероприятий по сносу аварийных расселённых жилых домов и нежилых построеек </t>
  </si>
  <si>
    <t>Подпрограмма 4 "Обеспечение полномочий учредителя муниципальных унитарных предприятий"</t>
  </si>
  <si>
    <t>Расходы на модернизацию, ремонт и эксплуатацию муниципальных тепло, водо, электрических сетей в сельских поселениях Кольского района</t>
  </si>
  <si>
    <t>Расходы на содержание МКУ "Управление ОБН Кольского района"</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</si>
  <si>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</si>
  <si>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Субсидии на обеспечение комплексной безопасности муниципальных образовательных организаций</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</si>
  <si>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</si>
  <si>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</si>
  <si>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Субсидии на реализацию мероприятий по замене окон в муниципальных общеобразовательных организациях</t>
  </si>
  <si>
    <t>Расходы бюджета Кольского района на реализацию мероприятий по замене окон в муниципальных общеобразовательных организациях</t>
  </si>
  <si>
    <t>Предоставление субсидий социально ориентированным некоммерческим организациям</t>
  </si>
  <si>
    <t>Муниципальная программа "Развитие образования в Кольском районе Мурманской области" на 2021-2025 годы</t>
  </si>
  <si>
    <t>Муниципальная программа "Развитие семейных форм устройства детей-сирот и детей, оставшихся без попечения родителей" на 2021-2025 годы</t>
  </si>
  <si>
    <t>Муниципальная программа "Социальная поддержка отдельных категорий граждан" на 2021-2025 годы</t>
  </si>
  <si>
    <t>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</si>
  <si>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Разработка проектно-сметной документации по строительству крытого хоккейного корта МБОУ "Туломская СОШ"</t>
  </si>
  <si>
    <t>Муниципальная программа "Развитие культуры" на 2021-2025 годы</t>
  </si>
  <si>
    <t>Субсидии на реализацию проектов в области культуры и искусства</t>
  </si>
  <si>
    <t>Расходы бюджета Кольского района по обеспечению и реализации социально-значимых мероприятий</t>
  </si>
  <si>
    <t>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</si>
  <si>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Расходы бюджета Кольского района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</si>
  <si>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Муниципальная программа "Развитие транспортной системы" на 2021-2025 годы</t>
  </si>
  <si>
    <t>Муниципальная программа "Развитие экономического потенциала и формирование благоприятного предпринимательского климата в Кольском районе" на 2022-2026 годы</t>
  </si>
  <si>
    <t>Предоставление субсидий социально ориентированным некоммерческим организациям, созданным в форме хуторских казачьих обществ, внесенных в государственный реестр казачьих обществ Российской Федерации, на финансовое обеспечение и возмещение затрат на оплату коммунальных ресурсов, потребленных в текущем периоде и прошлом году на содержание занимаемого нежилого помещения</t>
  </si>
  <si>
    <t>Предоставление субсидий социально ориентированным некоммерческим организациям, созданным в форме общественных организаций и осуществляющим деятельность в области спорта, на финансовое обеспечение расходов по оплате коммунальных услуг, потребленных в текущем финансовом году на водоснабжение, отопление, подогрев воды, электроснабжение занимаемого  нежилого помещения</t>
  </si>
  <si>
    <t>Муниципальная программа "Управление муниципальными финансами" на  2021 -2025 годы</t>
  </si>
  <si>
    <t xml:space="preserve">Дотация на выравнивание бюджетной обеспеченности поселений (за счёт средств местного бюджета) </t>
  </si>
  <si>
    <t>Муниципальная программа "Охрана окружающей среды" на 2021-2025 годы</t>
  </si>
  <si>
    <t>Муниципальная программа "Развитие гражданского общества в Кольском районе Мурманской области" на 2021-2025 годы</t>
  </si>
  <si>
    <t xml:space="preserve">Муниципальная программа "Развитие муниципального управления" на 2021-2025 годы </t>
  </si>
  <si>
    <t xml:space="preserve">Компенсация расходов на оплату стоимости проезда и провоза багажа при переезде лиц работников при заключении и расторжении договоров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</si>
  <si>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</si>
  <si>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</si>
  <si>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Расходы на содержание МКУ "Управление ОБН Кольского района" за счёт поселений</t>
  </si>
  <si>
    <t>Расходы на реконструкцию нежилого здания по адресу: поселок Мурмаши Кольского района, улица Кирова, д.7</t>
  </si>
  <si>
    <t>Муниципальная программа "Молодёжь Кольского района" на 2021-2025 годы</t>
  </si>
  <si>
    <t>Субсидия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</si>
  <si>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Расходы бюджета Кольского района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</si>
  <si>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Муниципальная программа "Развитие коммунальной инфраструктуры" на 2021-2024 годы</t>
  </si>
  <si>
    <t xml:space="preserve">Текущий ремонт муниципального жилищного фонда </t>
  </si>
  <si>
    <t>Расходы бюджета Кольского района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</si>
  <si>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на содержание "Мемориального комплекса "Долина Славы"</t>
  </si>
  <si>
    <t>Реализация федеральной целевой программы "Увековечение памяти погибших при защите Отечества на 2019-2024 годы"</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</si>
  <si>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</si>
  <si>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Расходы на содержание МАУ "Редакция газеты" Кольское слово"</t>
  </si>
  <si>
    <t>Муниципальная программа "Обеспечение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 на 2022-2024 годы</t>
  </si>
  <si>
    <t>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t>
  </si>
  <si>
    <t>Материально-техническое обеспечение пожарной безопасности, в том числе обеспечение первичными средствами пожаротушения и пожарным инвентарем территорий и объектов защиты, находящихся в муниципальной собственности</t>
  </si>
  <si>
    <t>Подготовка и размещение информационных материалов на противопожарную тематику</t>
  </si>
  <si>
    <t xml:space="preserve">Исполнено на 100%. </t>
  </si>
  <si>
    <t>Подпрограмма 2 "Поддержка социально ориентированных некоммерческих организаций"</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</si>
  <si>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</si>
  <si>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Подпрограмма 2 "Обеспечение отдыха и оздоровление детей"</t>
  </si>
  <si>
    <t>Муниципальная программа "Развитие физической культуры и спорта" на 2021-2025 годы</t>
  </si>
  <si>
    <t xml:space="preserve">Подпрограмма 1 "Сохранение и развитие дополнительного образования в сфере культуры и искусства" </t>
  </si>
  <si>
    <t>Муниципальная программа "Энергосбережение и повышение энергетической эффективности" на 2021-2027 годы</t>
  </si>
  <si>
    <t>Приобретение жилья на вторичном рынке на территории Кольского района Мурманской области во исполнение поставленных задач,  определенных Указом Президента РФ от 05.03.2020 года № 164 "Об основах государственной политики Российской Федерации в Арктике на период до 2035 года</t>
  </si>
  <si>
    <t xml:space="preserve"> Исполнено на 100%. </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</si>
  <si>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</si>
  <si>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 xml:space="preserve">Подпрограмма 5 "Снос ветхого и аварийного жилищного фонда на территории сельских поселений Кольского района" </t>
  </si>
  <si>
    <t>Материальное поощрение народных дружинников, принимавших участие в обеспечении охраны общественного порядка на территории поселений Кольского района</t>
  </si>
  <si>
    <t xml:space="preserve"> Исполнено на 19,8%. </t>
  </si>
  <si>
    <t xml:space="preserve"> Исполнено на 4,5%. </t>
  </si>
  <si>
    <t>Исполнено на 5,4%</t>
  </si>
  <si>
    <t>Исполнено на 19,8%</t>
  </si>
  <si>
    <t>Исполнено на 4,5%</t>
  </si>
  <si>
    <t>Исполнено на 15,2%</t>
  </si>
  <si>
    <t>Исполнено на 10,4%</t>
  </si>
  <si>
    <t>Исполнено на 13,7%</t>
  </si>
  <si>
    <t xml:space="preserve">Исполнено на 53,1% </t>
  </si>
  <si>
    <t>Исполнено на 53,1%</t>
  </si>
  <si>
    <t xml:space="preserve">Исполнено на 21,7%. </t>
  </si>
  <si>
    <t xml:space="preserve">Исполнено на 70,0%. </t>
  </si>
  <si>
    <t xml:space="preserve">Исполнено на 48,7%. </t>
  </si>
  <si>
    <t xml:space="preserve">Подпрограмма 2 "Подготовка объектов жилищно-коммунального хозяйства муниципального образования Кольский район к работе в отопительный период" </t>
  </si>
  <si>
    <t xml:space="preserve">Субсидия бюджетам муниципальных образований на подготовку к отопительному периоду </t>
  </si>
  <si>
    <t xml:space="preserve">Расходы бюджета Кольского района на подготовку к отопительному периоду </t>
  </si>
  <si>
    <t>Актуализация схем тепло-,водо-, электроснабжения в сельских поселениях Кольского района</t>
  </si>
  <si>
    <t xml:space="preserve">Исполнено на 1,7%. </t>
  </si>
  <si>
    <t xml:space="preserve">Исполнено на 39,8%. </t>
  </si>
  <si>
    <t>Исполнено на 4,2%</t>
  </si>
  <si>
    <t xml:space="preserve">Исполнено на 6,9%. </t>
  </si>
  <si>
    <t>Расходы бюджета Кольского района на создание и содержание мест (площадок) накопления ТКО на территории сельских поселений Кольского района и г. Кола</t>
  </si>
  <si>
    <t>Субсидия на реализацию инициативных проектов в муниципальных образованиях Мурманской области</t>
  </si>
  <si>
    <t>Расходы бюджета Кольского района на реализацию инициативных проектов</t>
  </si>
  <si>
    <t>Расходы на разработку проектно-сметной документации объектов муниципального жилого фонда в сельских поселениях Кольского района</t>
  </si>
  <si>
    <t xml:space="preserve">Исполнено на 47,9%. </t>
  </si>
  <si>
    <t xml:space="preserve">Исполнено на 11,2%. </t>
  </si>
  <si>
    <t xml:space="preserve">Исполнено на 15,2%. </t>
  </si>
  <si>
    <t xml:space="preserve">Исполнено на 14,2%. </t>
  </si>
  <si>
    <t xml:space="preserve">Исполнено на 17,8%. </t>
  </si>
  <si>
    <t xml:space="preserve">Исполнено на 17,0%. </t>
  </si>
  <si>
    <t xml:space="preserve">Исполнено на 14,0%. </t>
  </si>
  <si>
    <t>Исполнено на 11,4%</t>
  </si>
  <si>
    <t>Исполнено на 4,4%</t>
  </si>
  <si>
    <t>Исполнено на 12,6%</t>
  </si>
  <si>
    <t>Исполнено на 22,1%</t>
  </si>
  <si>
    <t>Исполнено на 26,0%</t>
  </si>
  <si>
    <t>Исполнено на 1,4%</t>
  </si>
  <si>
    <t xml:space="preserve">Исполнено на 34,5%. </t>
  </si>
  <si>
    <t xml:space="preserve">Исполнено на 0,3%. </t>
  </si>
  <si>
    <t xml:space="preserve">Исполнено на 26,2%. </t>
  </si>
  <si>
    <t xml:space="preserve">Исполнено на 16,7%. </t>
  </si>
  <si>
    <t xml:space="preserve">Исполнено на 8,3%. </t>
  </si>
  <si>
    <t>Подготовка проектов изменений в Правила землепользования и застройки муниципальных образований: с.п. Ура-Губа, с.п. Пушной, с.п. Тулома, с.п. Териберка</t>
  </si>
  <si>
    <t>Расходы на выполнение работ по тушению природных пожаров на землях сельских поселений, находящихся в границах территории муниципального образования Кольский район</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</si>
  <si>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 или государственная собственность на который не разграничена</t>
  </si>
  <si>
    <t>Расходы на приобретение вещевого имущества и предметов первой необходимости для оснащения защитного сооружения</t>
  </si>
  <si>
    <t>Материальное поощрение добровольцев, принимавших участие в оказании помощи в ликвидации природных пожаров на территории сельских поселений Кольского района</t>
  </si>
  <si>
    <t>Материальное поощрение добровольцев, принимавших участие в оказании помощи в ликвидации природных пожаров на территории городских поселений Кольского района</t>
  </si>
  <si>
    <t>Обеспечение питанием добровольцев, принимавших участие в оказании помощи в ликвидации природных пожаров на территории сельских поселений Кольского района</t>
  </si>
  <si>
    <t>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</si>
  <si>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t>
  </si>
  <si>
    <t>Осуществление переданных полномочий Российской Федерации на государственную регистрацию актов гражданского состояния</t>
  </si>
  <si>
    <t>Исполнено на 22,6%</t>
  </si>
  <si>
    <t>Исполнено на 19,4%</t>
  </si>
  <si>
    <t xml:space="preserve">Исполнено на 8,4%. </t>
  </si>
  <si>
    <t>Исполнено на 2,2%</t>
  </si>
  <si>
    <t xml:space="preserve">Исполнено на 15,6%. </t>
  </si>
  <si>
    <t xml:space="preserve">Исполнено на 19,8%. </t>
  </si>
  <si>
    <t xml:space="preserve">Исполнено на 18,5%. </t>
  </si>
  <si>
    <t xml:space="preserve">Исполнено на 13,8%. </t>
  </si>
  <si>
    <t>Исполнено на 16,8%</t>
  </si>
  <si>
    <t>Исполнено на 13,6%</t>
  </si>
  <si>
    <t>Исполнено на 1,3%</t>
  </si>
  <si>
    <t>Исполнено на 24,1%</t>
  </si>
  <si>
    <t>Исполнено на 14,3%</t>
  </si>
  <si>
    <t>Исполнено на 18,3%</t>
  </si>
  <si>
    <t>Исполнено на 18,6%</t>
  </si>
  <si>
    <t>Исполнено на 8,4%</t>
  </si>
  <si>
    <t>Исполнено на 16,3%</t>
  </si>
  <si>
    <t>Расходы бюджета Кольского района на проведение текущего ремонта, приобретение оборудования, оргтехники и материальных запасов для учреждений Кольского района</t>
  </si>
  <si>
    <t>Исполнено на 7,3%</t>
  </si>
  <si>
    <t xml:space="preserve">Исполнено на 16,9%. </t>
  </si>
  <si>
    <t xml:space="preserve">Исполнено на 17,6% </t>
  </si>
  <si>
    <t xml:space="preserve">Исполнено на 24,0% </t>
  </si>
  <si>
    <t xml:space="preserve">Исполнено на 23,0% </t>
  </si>
  <si>
    <t xml:space="preserve">Исполнено на 19,1% </t>
  </si>
  <si>
    <t xml:space="preserve">Исполнено на 21,9% </t>
  </si>
  <si>
    <t xml:space="preserve">Исполнено на 25,2% </t>
  </si>
  <si>
    <t xml:space="preserve">Исполнено на 21,6% </t>
  </si>
  <si>
    <t xml:space="preserve">Исполнено на 29,9% </t>
  </si>
  <si>
    <t xml:space="preserve">Исполнено на 2,4% </t>
  </si>
  <si>
    <t>Исполнено на 20,6%</t>
  </si>
  <si>
    <t>Исполнено на 20,9%</t>
  </si>
  <si>
    <t>Исполнено на 2,4%</t>
  </si>
  <si>
    <t>Исполнено на 22,9%</t>
  </si>
  <si>
    <t>Исполнено на 2,6%</t>
  </si>
  <si>
    <t>Исполнено на 19,6%</t>
  </si>
  <si>
    <t>Исполнено на 20,0%</t>
  </si>
  <si>
    <t>Исполнено на 16,4%</t>
  </si>
  <si>
    <t>Исполнено на 3,7%</t>
  </si>
  <si>
    <t>по итогам 1 квартала 2023 года</t>
  </si>
  <si>
    <t>Обеспечение мер по информационной и материальной поддержке участников профилактической деятельности</t>
  </si>
  <si>
    <t xml:space="preserve">Исполнено на 26,0%. </t>
  </si>
  <si>
    <t xml:space="preserve">Исполнено на 4,5%. </t>
  </si>
  <si>
    <t>Исполнено на 2,0%</t>
  </si>
  <si>
    <t>Расходы на организацию мероприятий по обеспечению чистоты и порядка на территории муниципального образования</t>
  </si>
  <si>
    <t xml:space="preserve">Исполнено на 1,3%. </t>
  </si>
  <si>
    <t>Исполнено на 0,04%</t>
  </si>
  <si>
    <t xml:space="preserve"> Исполнено на 30,7%. </t>
  </si>
  <si>
    <t xml:space="preserve"> Исполнено на 14,5%. </t>
  </si>
  <si>
    <t>Исполнено на 92,1%</t>
  </si>
  <si>
    <t xml:space="preserve">Исполнено на 3,4%. </t>
  </si>
  <si>
    <t>Исполнено на 3,4%</t>
  </si>
  <si>
    <t xml:space="preserve">Исполнено на 26,8%. </t>
  </si>
  <si>
    <t xml:space="preserve">Исполнено на 31,9%. </t>
  </si>
  <si>
    <t xml:space="preserve">Исполнено на 26,5%. </t>
  </si>
  <si>
    <t xml:space="preserve">Исполнено на 16,0%. </t>
  </si>
  <si>
    <t xml:space="preserve">Исполнено на 24,8%. </t>
  </si>
  <si>
    <t xml:space="preserve">Исполнено на 19,5%. </t>
  </si>
  <si>
    <t>Исполнено на 12,1%</t>
  </si>
  <si>
    <t>Исполнено на 23,2%</t>
  </si>
  <si>
    <t>Исполнено на 18,4%</t>
  </si>
  <si>
    <t>Исполнено на 10,6%</t>
  </si>
  <si>
    <t xml:space="preserve">Исполнено на 71,4%. </t>
  </si>
  <si>
    <t>Субсидия на возмещение затрат по оплате коммунальных ресурсов и по оплате аренды (субаренды) помещений, понесенных субъектами малого предпринимательства при осуществлении розничной торговли социально значимыми продовольственными товарами в отдаленных и малонаселенных пунктах (местности) района</t>
  </si>
  <si>
    <t xml:space="preserve">Исполнено на 50,0%. </t>
  </si>
  <si>
    <t xml:space="preserve">Исполнено на 14,3%. </t>
  </si>
  <si>
    <t xml:space="preserve">Исполнено на 11,6% </t>
  </si>
  <si>
    <t>Стимулирование энергосбережения и повышение энергетической эффективности муниципальных учреждений</t>
  </si>
  <si>
    <t xml:space="preserve">Исполнено на 22,2%. </t>
  </si>
  <si>
    <t>Исполнено на 1,9%</t>
  </si>
  <si>
    <t>Расходы бюджета Кольского района на финансовое обеспечение дорожной деятельности в отношении автомобильных дорог местного значения (на конкурсной основе) за счет средств дорожного фонда</t>
  </si>
  <si>
    <t>Субсидии на финансовое обеспечение дорожной деятельности в отношении автомобильных дорог местного значения (на конкурсной основе) за счет средств дорожного фонда</t>
  </si>
  <si>
    <t>Исполнено на 4,3%</t>
  </si>
  <si>
    <t>Исполнено на 9,9%</t>
  </si>
  <si>
    <t>Исполнено на 9,8%</t>
  </si>
  <si>
    <t>Исполнено на 21,0%</t>
  </si>
  <si>
    <t>Государственная поддержка отрасли культуры</t>
  </si>
  <si>
    <t>Исполнено на 24,8%</t>
  </si>
  <si>
    <t>Исполнено на 25,0%</t>
  </si>
  <si>
    <t>Исполнено на 17,6%</t>
  </si>
  <si>
    <t>Исполнено на 18,5%</t>
  </si>
  <si>
    <t xml:space="preserve">                                                                                                                Исполнено на 18,2%</t>
  </si>
  <si>
    <t>Исполнено на 25,3%</t>
  </si>
  <si>
    <t>Исполнено на 20,4%</t>
  </si>
  <si>
    <t>Исполнено на 14,1%</t>
  </si>
  <si>
    <t>Исполнено на 18,2%</t>
  </si>
  <si>
    <t>Региональный проект «Культурная среда» (создание модельных муниципальных библиотек)</t>
  </si>
  <si>
    <t>Исполнено на 24,0%</t>
  </si>
  <si>
    <t>Исполнено на 23,1%</t>
  </si>
  <si>
    <t>Исполнено на 23,8%</t>
  </si>
  <si>
    <t>Субсидии бюджетам муниципальных образований на открытие спортивных пространств для молодежи</t>
  </si>
  <si>
    <t>Расходы бюджета Кольского района на открытие спортивных пространств для молодежи</t>
  </si>
  <si>
    <t xml:space="preserve">Исполнено на 4,8% </t>
  </si>
  <si>
    <t xml:space="preserve">Исполнено на 1,1%. </t>
  </si>
  <si>
    <t xml:space="preserve">Исполнено на 2,5%. </t>
  </si>
  <si>
    <t xml:space="preserve">Исполнено на 24,3%. </t>
  </si>
  <si>
    <t xml:space="preserve">Исполнено на 24,2%. </t>
  </si>
  <si>
    <t xml:space="preserve">Исполнено на 25,4%. </t>
  </si>
  <si>
    <t xml:space="preserve">Исполнено на 21,9%  </t>
  </si>
  <si>
    <t xml:space="preserve">Исполнено на 23,4%. </t>
  </si>
  <si>
    <t xml:space="preserve">Исполнено на 20,0%. </t>
  </si>
  <si>
    <t>Исполнено на 23,4%</t>
  </si>
  <si>
    <t>Исполнено на 19,9%</t>
  </si>
  <si>
    <t>Исполнено на 1,5%</t>
  </si>
  <si>
    <t>Исполнено на 23,7%</t>
  </si>
  <si>
    <t>Исполнено на 57,9%</t>
  </si>
  <si>
    <t>Исполнено на 25,2%</t>
  </si>
  <si>
    <t>Исполнено на 14,6%</t>
  </si>
  <si>
    <t>Исполнено на 14,7%</t>
  </si>
  <si>
    <t>Исполнено на 30,7%</t>
  </si>
  <si>
    <t>Исполнено на 0,1%</t>
  </si>
  <si>
    <t>Исполнено на 17,0%</t>
  </si>
  <si>
    <t>Исполнено на 27,6%</t>
  </si>
  <si>
    <t xml:space="preserve">Региональный проект "Патриотическон воспитание граждан Российской Федерации"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</si>
  <si>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Расходы бюджета Кольского района на предоставление бесплатного питания отдельным категориям обучающихся по образовательным программам начального общего образования</t>
  </si>
  <si>
    <t>Субсидии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</si>
  <si>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Исполнено на 1,1%</t>
  </si>
  <si>
    <t xml:space="preserve">Исполнено на 21,4%. </t>
  </si>
  <si>
    <t>Исполнено на 13,0%</t>
  </si>
  <si>
    <t xml:space="preserve">Исполнено на 26,2% </t>
  </si>
  <si>
    <t xml:space="preserve">Исполнено на 22,8% </t>
  </si>
  <si>
    <t xml:space="preserve">Исполнено на 30,4% </t>
  </si>
  <si>
    <t xml:space="preserve">Исполнено на 17,0% </t>
  </si>
  <si>
    <t xml:space="preserve">Исполнено на 25,0% </t>
  </si>
  <si>
    <t xml:space="preserve">Исполнено на 26,6% </t>
  </si>
  <si>
    <t xml:space="preserve">Исполнено на 17,9% </t>
  </si>
  <si>
    <t xml:space="preserve">Исполнено на 7,7% </t>
  </si>
  <si>
    <t>Исполнено на 15,4%</t>
  </si>
  <si>
    <t>Исполнено на 20,5%</t>
  </si>
  <si>
    <t>Исполнено на 13,5%</t>
  </si>
  <si>
    <t>Исполнено на 22,5%</t>
  </si>
  <si>
    <t>Исполнено на 0,5%</t>
  </si>
  <si>
    <t>Исполнено на 17,5%.</t>
  </si>
  <si>
    <t>Исполнено на 25,0%.</t>
  </si>
  <si>
    <t>Исполнено на 15,3%.</t>
  </si>
  <si>
    <t>Исполнено на 0,0%.</t>
  </si>
  <si>
    <t>Исполнено на 17,9%</t>
  </si>
  <si>
    <t>Региональный проект "Успех каждого ребенка"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</si>
  <si>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Исполнено на 28,2%</t>
  </si>
  <si>
    <t>Исполнено на 7,2%</t>
  </si>
  <si>
    <t>Исполнено на 2,3%</t>
  </si>
  <si>
    <t>Исполнено на 16,7%</t>
  </si>
  <si>
    <t>Исполнено на 20,2%</t>
  </si>
  <si>
    <t xml:space="preserve">Исполнено на 6,0%. </t>
  </si>
  <si>
    <t>Исполнено на 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</si>
</sst>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149">
    <xf numFmtId="0" fontId="0" fillId="0" borderId="0" xfId="0"/>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2" borderId="0" xfId="0" applyFont="1" applyFill="1" applyAlignment="1">
      <alignment horizontal="center"/>
    </xf>
    <xf numFmtId="0" fontId="3" fillId="2" borderId="0" xfId="0" applyFont="1" applyFill="1"/>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2" fillId="2" borderId="1"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3" fillId="2" borderId="1" xfId="0" applyFont="1" applyFill="1" applyBorder="1"/>
    <xf numFmtId="0" fontId="9" fillId="2" borderId="1" xfId="0" applyFont="1" applyFill="1" applyBorder="1" applyAlignment="1">
      <alignment horizontal="center" wrapText="1"/>
    </xf>
    <xf numFmtId="0" fontId="2" fillId="2" borderId="7" xfId="0" applyFont="1" applyFill="1" applyBorder="1" applyAlignment="1">
      <alignment horizontal="center" vertical="center" wrapText="1"/>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4" fillId="2" borderId="5" xfId="0" applyNumberFormat="1" applyFont="1" applyFill="1" applyBorder="1" applyAlignment="1">
      <alignment horizontal="center" vertical="top" wrapText="1"/>
    </xf>
    <xf numFmtId="0" fontId="4" fillId="2" borderId="5"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49" fontId="3" fillId="2" borderId="1" xfId="0" applyNumberFormat="1" applyFont="1" applyFill="1" applyBorder="1"/>
    <xf numFmtId="49" fontId="4"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49" fontId="4" fillId="2" borderId="1" xfId="0" applyNumberFormat="1" applyFont="1" applyFill="1" applyBorder="1"/>
    <xf numFmtId="0" fontId="4" fillId="2" borderId="1" xfId="0" applyFont="1" applyFill="1" applyBorder="1" applyAlignment="1">
      <alignment horizontal="center" vertical="center"/>
    </xf>
    <xf numFmtId="0" fontId="4" fillId="2" borderId="0" xfId="0" applyFont="1" applyFill="1"/>
    <xf numFmtId="0" fontId="4" fillId="2" borderId="1" xfId="0" applyFont="1" applyFill="1" applyBorder="1"/>
    <xf numFmtId="165" fontId="4" fillId="2" borderId="1" xfId="0" applyNumberFormat="1" applyFont="1" applyFill="1" applyBorder="1" applyAlignment="1">
      <alignment horizontal="center" vertical="center"/>
    </xf>
    <xf numFmtId="165" fontId="4" fillId="2" borderId="0" xfId="0" applyNumberFormat="1" applyFont="1" applyFill="1"/>
    <xf numFmtId="49" fontId="4" fillId="2" borderId="1" xfId="0" applyNumberFormat="1" applyFont="1" applyFill="1" applyBorder="1" applyAlignment="1">
      <alignment horizontal="center" vertical="center" wrapText="1"/>
    </xf>
    <xf numFmtId="0" fontId="0" fillId="2" borderId="7" xfId="0" applyFill="1" applyBorder="1" applyAlignment="1">
      <alignment horizontal="center" vertical="center" wrapText="1"/>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3" fillId="2" borderId="1" xfId="0" applyFont="1" applyFill="1" applyBorder="1" applyAlignment="1"/>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top" wrapText="1"/>
    </xf>
    <xf numFmtId="0" fontId="5" fillId="2" borderId="1" xfId="0" applyFont="1" applyFill="1" applyBorder="1"/>
    <xf numFmtId="0" fontId="8" fillId="2" borderId="1" xfId="0" applyFont="1" applyFill="1" applyBorder="1" applyAlignment="1">
      <alignment horizontal="center" wrapText="1"/>
    </xf>
    <xf numFmtId="0" fontId="5" fillId="2" borderId="0" xfId="0" applyFont="1" applyFill="1"/>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4" fillId="2" borderId="5" xfId="0" applyFont="1" applyFill="1" applyBorder="1" applyAlignment="1">
      <alignment horizontal="left"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0" fillId="2" borderId="6" xfId="0" applyFill="1" applyBorder="1" applyAlignment="1">
      <alignment horizontal="center" vertical="top" wrapText="1"/>
    </xf>
    <xf numFmtId="0" fontId="0" fillId="2" borderId="6" xfId="0"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0" fontId="4"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13"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8" xfId="0" applyFill="1" applyBorder="1" applyAlignment="1"/>
    <xf numFmtId="0" fontId="0" fillId="2" borderId="4" xfId="0" applyFill="1" applyBorder="1" applyAlignment="1"/>
    <xf numFmtId="0" fontId="7" fillId="2" borderId="1" xfId="0" applyFont="1" applyFill="1" applyBorder="1" applyAlignment="1">
      <alignment horizontal="center" vertical="center" wrapText="1"/>
    </xf>
    <xf numFmtId="165" fontId="10" fillId="2" borderId="1" xfId="0" applyNumberFormat="1" applyFont="1" applyFill="1" applyBorder="1" applyAlignment="1">
      <alignment horizontal="center" vertical="center"/>
    </xf>
    <xf numFmtId="0" fontId="0" fillId="2" borderId="1" xfId="0" applyFill="1" applyBorder="1" applyAlignment="1"/>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10" fillId="2" borderId="8" xfId="0" applyFont="1" applyFill="1" applyBorder="1" applyAlignment="1"/>
    <xf numFmtId="0" fontId="2" fillId="2" borderId="6" xfId="0" applyFont="1" applyFill="1" applyBorder="1" applyAlignment="1">
      <alignment horizontal="center" vertical="top" wrapText="1"/>
    </xf>
    <xf numFmtId="0" fontId="7" fillId="2" borderId="5"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4" fillId="2" borderId="5" xfId="0" applyFont="1" applyFill="1" applyBorder="1" applyAlignment="1">
      <alignment horizontal="center" vertical="top" wrapText="1"/>
    </xf>
    <xf numFmtId="0" fontId="3" fillId="2" borderId="2" xfId="0" applyFont="1" applyFill="1" applyBorder="1"/>
    <xf numFmtId="49" fontId="4" fillId="2" borderId="5" xfId="0" applyNumberFormat="1" applyFont="1" applyFill="1" applyBorder="1" applyAlignment="1">
      <alignment horizontal="center" vertical="center"/>
    </xf>
    <xf numFmtId="0" fontId="4" fillId="2" borderId="5" xfId="0" applyFont="1" applyFill="1" applyBorder="1" applyAlignment="1">
      <alignment horizontal="left" vertical="top" wrapText="1"/>
    </xf>
    <xf numFmtId="49" fontId="4" fillId="2" borderId="5"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0" fillId="2" borderId="6" xfId="0" applyFill="1" applyBorder="1" applyAlignment="1">
      <alignment horizontal="center"/>
    </xf>
    <xf numFmtId="0" fontId="0" fillId="2" borderId="6" xfId="0" applyFill="1" applyBorder="1" applyAlignment="1">
      <alignment wrapText="1"/>
    </xf>
    <xf numFmtId="0" fontId="0" fillId="2" borderId="7" xfId="0" applyFill="1" applyBorder="1" applyAlignment="1">
      <alignment horizontal="center"/>
    </xf>
    <xf numFmtId="0" fontId="0" fillId="2" borderId="7" xfId="0" applyFill="1" applyBorder="1" applyAlignment="1">
      <alignment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0" fontId="3" fillId="2" borderId="1" xfId="0" applyFont="1" applyFill="1" applyBorder="1" applyAlignment="1"/>
    <xf numFmtId="0" fontId="0" fillId="2" borderId="4" xfId="0" applyFill="1" applyBorder="1" applyAlignment="1">
      <alignment horizontal="center" vertical="center"/>
    </xf>
    <xf numFmtId="0" fontId="3" fillId="2" borderId="1" xfId="0" applyFont="1" applyFill="1" applyBorder="1" applyAlignment="1">
      <alignment horizontal="center" vertical="center" wrapText="1"/>
    </xf>
    <xf numFmtId="0" fontId="0" fillId="2" borderId="6" xfId="0" applyFill="1" applyBorder="1" applyAlignment="1">
      <alignment horizontal="center"/>
    </xf>
    <xf numFmtId="165" fontId="10" fillId="2" borderId="8"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6" xfId="0" applyFill="1" applyBorder="1" applyAlignment="1">
      <alignment horizontal="center" wrapText="1"/>
    </xf>
    <xf numFmtId="0" fontId="0" fillId="2" borderId="10" xfId="0" applyFill="1" applyBorder="1" applyAlignment="1">
      <alignment horizontal="center" vertic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1" xfId="0" applyFill="1" applyBorder="1" applyAlignment="1">
      <alignment horizontal="center" wrapText="1"/>
    </xf>
    <xf numFmtId="0" fontId="0" fillId="2" borderId="4" xfId="0" applyFill="1" applyBorder="1" applyAlignment="1">
      <alignment horizontal="center" vertical="center" wrapText="1"/>
    </xf>
    <xf numFmtId="0" fontId="0" fillId="2" borderId="5" xfId="0" applyFill="1" applyBorder="1" applyAlignment="1">
      <alignment horizontal="center" wrapText="1"/>
    </xf>
    <xf numFmtId="0" fontId="13"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2" borderId="0" xfId="0" applyFont="1" applyFill="1" applyBorder="1"/>
    <xf numFmtId="0" fontId="0" fillId="2" borderId="7" xfId="0" applyFill="1" applyBorder="1" applyAlignment="1">
      <alignment horizontal="center" wrapText="1"/>
    </xf>
    <xf numFmtId="0" fontId="13" fillId="2" borderId="7"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2" fillId="2" borderId="5" xfId="0"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98"/>
  <sheetViews>
    <sheetView tabSelected="1" zoomScale="103" zoomScaleNormal="103" workbookViewId="0">
      <selection activeCell="B390" sqref="B390:X394"/>
    </sheetView>
  </sheetViews>
  <sheetFormatPr defaultRowHeight="15.75" x14ac:dyDescent="0.25"/>
  <cols>
    <col min="1" max="1" width="5.85546875" style="6" customWidth="1"/>
    <col min="2" max="2" width="47" style="6" customWidth="1"/>
    <col min="3" max="3" width="19.5703125" style="6" customWidth="1"/>
    <col min="4" max="4" width="18.85546875" style="6" customWidth="1"/>
    <col min="5" max="5" width="15.5703125" style="6" customWidth="1"/>
    <col min="6" max="6" width="18.5703125" style="6" customWidth="1"/>
    <col min="7" max="7" width="16.85546875" style="6" customWidth="1"/>
    <col min="8" max="22" width="0" style="6" hidden="1" customWidth="1"/>
    <col min="23" max="23" width="9.140625" style="7"/>
    <col min="24" max="24" width="13.5703125" style="7" customWidth="1"/>
    <col min="25" max="28" width="10.5703125" style="6" bestFit="1" customWidth="1"/>
    <col min="29" max="16384" width="9.140625" style="6"/>
  </cols>
  <sheetData>
    <row r="1" spans="1:24" ht="18.75" x14ac:dyDescent="0.3">
      <c r="A1" s="5" t="s">
        <v>5</v>
      </c>
      <c r="B1" s="5"/>
      <c r="C1" s="5"/>
      <c r="D1" s="5"/>
      <c r="E1" s="5"/>
      <c r="F1" s="5"/>
      <c r="G1" s="5"/>
    </row>
    <row r="2" spans="1:24" ht="18.75" x14ac:dyDescent="0.3">
      <c r="A2" s="5" t="s">
        <v>4</v>
      </c>
      <c r="B2" s="5"/>
      <c r="C2" s="5"/>
      <c r="D2" s="5"/>
      <c r="E2" s="5"/>
      <c r="F2" s="5"/>
      <c r="G2" s="5"/>
    </row>
    <row r="3" spans="1:24" ht="18.75" x14ac:dyDescent="0.3">
      <c r="A3" s="5" t="s">
        <v>0</v>
      </c>
      <c r="B3" s="5"/>
      <c r="C3" s="5"/>
      <c r="D3" s="5"/>
      <c r="E3" s="5"/>
      <c r="F3" s="5"/>
      <c r="G3" s="5"/>
    </row>
    <row r="4" spans="1:24" ht="18.75" x14ac:dyDescent="0.3">
      <c r="A4" s="5" t="s">
        <v>324</v>
      </c>
      <c r="B4" s="5"/>
      <c r="C4" s="5"/>
      <c r="D4" s="5"/>
      <c r="E4" s="5"/>
      <c r="F4" s="5"/>
      <c r="G4" s="5"/>
    </row>
    <row r="5" spans="1:24" x14ac:dyDescent="0.25">
      <c r="A5" s="8"/>
      <c r="X5" s="9" t="s">
        <v>19</v>
      </c>
    </row>
    <row r="6" spans="1:24" ht="15.75" customHeight="1" x14ac:dyDescent="0.25">
      <c r="A6" s="10" t="s">
        <v>2</v>
      </c>
      <c r="B6" s="3" t="s">
        <v>6</v>
      </c>
      <c r="C6" s="3" t="s">
        <v>1</v>
      </c>
      <c r="D6" s="11" t="s">
        <v>7</v>
      </c>
      <c r="E6" s="3" t="s">
        <v>8</v>
      </c>
      <c r="F6" s="10" t="s">
        <v>9</v>
      </c>
      <c r="G6" s="10"/>
      <c r="H6" s="12"/>
      <c r="I6" s="12"/>
      <c r="J6" s="12"/>
      <c r="K6" s="12"/>
      <c r="L6" s="12"/>
      <c r="M6" s="12"/>
      <c r="N6" s="12"/>
      <c r="O6" s="12"/>
      <c r="P6" s="12"/>
      <c r="Q6" s="12"/>
      <c r="R6" s="12"/>
      <c r="S6" s="12"/>
      <c r="T6" s="12"/>
      <c r="U6" s="12"/>
      <c r="V6" s="12"/>
      <c r="W6" s="13" t="s">
        <v>65</v>
      </c>
      <c r="X6" s="13"/>
    </row>
    <row r="7" spans="1:24" ht="60.75" customHeight="1" x14ac:dyDescent="0.25">
      <c r="A7" s="10"/>
      <c r="B7" s="3"/>
      <c r="C7" s="3"/>
      <c r="D7" s="14"/>
      <c r="E7" s="3"/>
      <c r="F7" s="1" t="s">
        <v>11</v>
      </c>
      <c r="G7" s="1" t="s">
        <v>10</v>
      </c>
      <c r="H7" s="12"/>
      <c r="I7" s="12"/>
      <c r="J7" s="12"/>
      <c r="K7" s="12"/>
      <c r="L7" s="12"/>
      <c r="M7" s="12"/>
      <c r="N7" s="12"/>
      <c r="O7" s="12"/>
      <c r="P7" s="12"/>
      <c r="Q7" s="12"/>
      <c r="R7" s="12"/>
      <c r="S7" s="12"/>
      <c r="T7" s="12"/>
      <c r="U7" s="12"/>
      <c r="V7" s="12"/>
      <c r="W7" s="13"/>
      <c r="X7" s="13"/>
    </row>
    <row r="8" spans="1:24" ht="24.75" customHeight="1" x14ac:dyDescent="0.25">
      <c r="A8" s="1">
        <v>1</v>
      </c>
      <c r="B8" s="3" t="s">
        <v>183</v>
      </c>
      <c r="C8" s="3"/>
      <c r="D8" s="3"/>
      <c r="E8" s="3"/>
      <c r="F8" s="3"/>
      <c r="G8" s="3"/>
      <c r="H8" s="15"/>
      <c r="I8" s="15"/>
      <c r="J8" s="15"/>
      <c r="K8" s="15"/>
      <c r="L8" s="15"/>
      <c r="M8" s="15"/>
      <c r="N8" s="15"/>
      <c r="O8" s="15"/>
      <c r="P8" s="15"/>
      <c r="Q8" s="15"/>
      <c r="R8" s="15"/>
      <c r="S8" s="15"/>
      <c r="T8" s="15"/>
      <c r="U8" s="15"/>
      <c r="V8" s="15"/>
      <c r="W8" s="15"/>
      <c r="X8" s="15"/>
    </row>
    <row r="9" spans="1:24" ht="32.25" customHeight="1" x14ac:dyDescent="0.25">
      <c r="A9" s="12"/>
      <c r="B9" s="3" t="s">
        <v>33</v>
      </c>
      <c r="C9" s="15"/>
      <c r="D9" s="15"/>
      <c r="E9" s="15"/>
      <c r="F9" s="15"/>
      <c r="G9" s="15"/>
      <c r="H9" s="15"/>
      <c r="I9" s="15"/>
      <c r="J9" s="15"/>
      <c r="K9" s="15"/>
      <c r="L9" s="15"/>
      <c r="M9" s="15"/>
      <c r="N9" s="15"/>
      <c r="O9" s="15"/>
      <c r="P9" s="15"/>
      <c r="Q9" s="15"/>
      <c r="R9" s="15"/>
      <c r="S9" s="15"/>
      <c r="T9" s="15"/>
      <c r="U9" s="15"/>
      <c r="V9" s="15"/>
      <c r="W9" s="15"/>
      <c r="X9" s="15"/>
    </row>
    <row r="10" spans="1:24" ht="52.5" customHeight="1" x14ac:dyDescent="0.25">
      <c r="A10" s="16"/>
      <c r="B10" s="2" t="s">
        <v>34</v>
      </c>
      <c r="C10" s="2" t="s">
        <v>14</v>
      </c>
      <c r="D10" s="17">
        <v>5972</v>
      </c>
      <c r="E10" s="17">
        <v>5972</v>
      </c>
      <c r="F10" s="17">
        <v>0</v>
      </c>
      <c r="G10" s="17">
        <v>0</v>
      </c>
      <c r="H10" s="12"/>
      <c r="I10" s="12"/>
      <c r="J10" s="12"/>
      <c r="K10" s="12"/>
      <c r="L10" s="12"/>
      <c r="M10" s="12"/>
      <c r="N10" s="12"/>
      <c r="O10" s="12"/>
      <c r="P10" s="12"/>
      <c r="Q10" s="12"/>
      <c r="R10" s="12"/>
      <c r="S10" s="12"/>
      <c r="T10" s="12"/>
      <c r="U10" s="12"/>
      <c r="V10" s="12"/>
      <c r="W10" s="18" t="s">
        <v>72</v>
      </c>
      <c r="X10" s="18"/>
    </row>
    <row r="11" spans="1:24" ht="48" customHeight="1" x14ac:dyDescent="0.25">
      <c r="A11" s="16"/>
      <c r="B11" s="2" t="s">
        <v>35</v>
      </c>
      <c r="C11" s="2" t="s">
        <v>14</v>
      </c>
      <c r="D11" s="17">
        <v>1309</v>
      </c>
      <c r="E11" s="17">
        <v>1309</v>
      </c>
      <c r="F11" s="17">
        <v>434.4</v>
      </c>
      <c r="G11" s="17">
        <v>369.4</v>
      </c>
      <c r="H11" s="12"/>
      <c r="I11" s="12"/>
      <c r="J11" s="12"/>
      <c r="K11" s="12"/>
      <c r="L11" s="12"/>
      <c r="M11" s="12"/>
      <c r="N11" s="12"/>
      <c r="O11" s="12"/>
      <c r="P11" s="12"/>
      <c r="Q11" s="12"/>
      <c r="R11" s="12"/>
      <c r="S11" s="12"/>
      <c r="T11" s="12"/>
      <c r="U11" s="12"/>
      <c r="V11" s="12"/>
      <c r="W11" s="18" t="s">
        <v>423</v>
      </c>
      <c r="X11" s="18"/>
    </row>
    <row r="12" spans="1:24" ht="55.5" customHeight="1" x14ac:dyDescent="0.25">
      <c r="A12" s="16"/>
      <c r="B12" s="2" t="s">
        <v>37</v>
      </c>
      <c r="C12" s="2" t="s">
        <v>14</v>
      </c>
      <c r="D12" s="17">
        <v>1389.2</v>
      </c>
      <c r="E12" s="17">
        <v>1389.2</v>
      </c>
      <c r="F12" s="17">
        <v>100</v>
      </c>
      <c r="G12" s="17">
        <v>100</v>
      </c>
      <c r="H12" s="12"/>
      <c r="I12" s="12"/>
      <c r="J12" s="12"/>
      <c r="K12" s="12"/>
      <c r="L12" s="12"/>
      <c r="M12" s="12"/>
      <c r="N12" s="12"/>
      <c r="O12" s="12"/>
      <c r="P12" s="12"/>
      <c r="Q12" s="12"/>
      <c r="R12" s="12"/>
      <c r="S12" s="12"/>
      <c r="T12" s="12"/>
      <c r="U12" s="12"/>
      <c r="V12" s="12"/>
      <c r="W12" s="18" t="s">
        <v>424</v>
      </c>
      <c r="X12" s="18"/>
    </row>
    <row r="13" spans="1:24" ht="72.75" customHeight="1" x14ac:dyDescent="0.25">
      <c r="A13" s="16"/>
      <c r="B13" s="2" t="s">
        <v>159</v>
      </c>
      <c r="C13" s="2" t="s">
        <v>14</v>
      </c>
      <c r="D13" s="17">
        <v>1249</v>
      </c>
      <c r="E13" s="17">
        <v>1249</v>
      </c>
      <c r="F13" s="17">
        <v>0</v>
      </c>
      <c r="G13" s="17">
        <v>0</v>
      </c>
      <c r="H13" s="12"/>
      <c r="I13" s="12"/>
      <c r="J13" s="12"/>
      <c r="K13" s="12"/>
      <c r="L13" s="12"/>
      <c r="M13" s="12"/>
      <c r="N13" s="12"/>
      <c r="O13" s="12"/>
      <c r="P13" s="12"/>
      <c r="Q13" s="12"/>
      <c r="R13" s="12"/>
      <c r="S13" s="12"/>
      <c r="T13" s="12"/>
      <c r="U13" s="12"/>
      <c r="V13" s="12"/>
      <c r="W13" s="18" t="s">
        <v>72</v>
      </c>
      <c r="X13" s="18"/>
    </row>
    <row r="14" spans="1:24" ht="62.25" customHeight="1" x14ac:dyDescent="0.25">
      <c r="A14" s="16"/>
      <c r="B14" s="2" t="s">
        <v>38</v>
      </c>
      <c r="C14" s="2" t="s">
        <v>14</v>
      </c>
      <c r="D14" s="17">
        <v>300</v>
      </c>
      <c r="E14" s="17">
        <v>300</v>
      </c>
      <c r="F14" s="17">
        <v>0</v>
      </c>
      <c r="G14" s="17">
        <v>0</v>
      </c>
      <c r="H14" s="12"/>
      <c r="I14" s="12"/>
      <c r="J14" s="12"/>
      <c r="K14" s="12"/>
      <c r="L14" s="12"/>
      <c r="M14" s="12"/>
      <c r="N14" s="12"/>
      <c r="O14" s="12"/>
      <c r="P14" s="12"/>
      <c r="Q14" s="12"/>
      <c r="R14" s="12"/>
      <c r="S14" s="12"/>
      <c r="T14" s="12"/>
      <c r="U14" s="12"/>
      <c r="V14" s="12"/>
      <c r="W14" s="18" t="s">
        <v>72</v>
      </c>
      <c r="X14" s="18"/>
    </row>
    <row r="15" spans="1:24" ht="81.75" customHeight="1" x14ac:dyDescent="0.25">
      <c r="A15" s="19"/>
      <c r="B15" s="20" t="s">
        <v>74</v>
      </c>
      <c r="C15" s="2" t="s">
        <v>14</v>
      </c>
      <c r="D15" s="17">
        <v>120</v>
      </c>
      <c r="E15" s="17">
        <v>120</v>
      </c>
      <c r="F15" s="17">
        <v>0</v>
      </c>
      <c r="G15" s="17">
        <v>0</v>
      </c>
      <c r="H15" s="12"/>
      <c r="I15" s="12"/>
      <c r="J15" s="12"/>
      <c r="K15" s="12"/>
      <c r="L15" s="12"/>
      <c r="M15" s="12"/>
      <c r="N15" s="12"/>
      <c r="O15" s="12"/>
      <c r="P15" s="12"/>
      <c r="Q15" s="12"/>
      <c r="R15" s="12"/>
      <c r="S15" s="12"/>
      <c r="T15" s="12"/>
      <c r="U15" s="12"/>
      <c r="V15" s="12"/>
      <c r="W15" s="18" t="s">
        <v>72</v>
      </c>
      <c r="X15" s="18"/>
    </row>
    <row r="16" spans="1:24" ht="68.25" customHeight="1" x14ac:dyDescent="0.25">
      <c r="A16" s="19"/>
      <c r="B16" s="20" t="s">
        <v>36</v>
      </c>
      <c r="C16" s="2" t="s">
        <v>14</v>
      </c>
      <c r="D16" s="17">
        <v>882</v>
      </c>
      <c r="E16" s="17">
        <v>882</v>
      </c>
      <c r="F16" s="17">
        <v>376.2</v>
      </c>
      <c r="G16" s="17">
        <v>93.9</v>
      </c>
      <c r="H16" s="12"/>
      <c r="I16" s="12"/>
      <c r="J16" s="12"/>
      <c r="K16" s="12"/>
      <c r="L16" s="12"/>
      <c r="M16" s="12"/>
      <c r="N16" s="12"/>
      <c r="O16" s="12"/>
      <c r="P16" s="12"/>
      <c r="Q16" s="12"/>
      <c r="R16" s="12"/>
      <c r="S16" s="12"/>
      <c r="T16" s="12"/>
      <c r="U16" s="12"/>
      <c r="V16" s="12"/>
      <c r="W16" s="18" t="s">
        <v>346</v>
      </c>
      <c r="X16" s="18"/>
    </row>
    <row r="17" spans="1:24" ht="95.25" customHeight="1" x14ac:dyDescent="0.25">
      <c r="A17" s="19"/>
      <c r="B17" s="20" t="s">
        <v>181</v>
      </c>
      <c r="C17" s="2" t="s">
        <v>14</v>
      </c>
      <c r="D17" s="17">
        <v>1244.7</v>
      </c>
      <c r="E17" s="17">
        <v>1244.7</v>
      </c>
      <c r="F17" s="17">
        <v>0</v>
      </c>
      <c r="G17" s="17">
        <v>0</v>
      </c>
      <c r="H17" s="12"/>
      <c r="I17" s="12"/>
      <c r="J17" s="12"/>
      <c r="K17" s="12"/>
      <c r="L17" s="12"/>
      <c r="M17" s="12"/>
      <c r="N17" s="12"/>
      <c r="O17" s="12"/>
      <c r="P17" s="12"/>
      <c r="Q17" s="12"/>
      <c r="R17" s="12"/>
      <c r="S17" s="12"/>
      <c r="T17" s="12"/>
      <c r="U17" s="12"/>
      <c r="V17" s="12"/>
      <c r="W17" s="18" t="s">
        <v>72</v>
      </c>
      <c r="X17" s="18"/>
    </row>
    <row r="18" spans="1:24" ht="95.25" customHeight="1" x14ac:dyDescent="0.25">
      <c r="A18" s="19"/>
      <c r="B18" s="20" t="s">
        <v>180</v>
      </c>
      <c r="C18" s="2" t="s">
        <v>140</v>
      </c>
      <c r="D18" s="17">
        <v>5171.1000000000004</v>
      </c>
      <c r="E18" s="17">
        <v>5171.1000000000004</v>
      </c>
      <c r="F18" s="17">
        <v>0</v>
      </c>
      <c r="G18" s="17">
        <v>0</v>
      </c>
      <c r="H18" s="12"/>
      <c r="I18" s="12"/>
      <c r="J18" s="12"/>
      <c r="K18" s="12"/>
      <c r="L18" s="12"/>
      <c r="M18" s="12"/>
      <c r="N18" s="12"/>
      <c r="O18" s="12"/>
      <c r="P18" s="12"/>
      <c r="Q18" s="12"/>
      <c r="R18" s="12"/>
      <c r="S18" s="12"/>
      <c r="T18" s="12"/>
      <c r="U18" s="12"/>
      <c r="V18" s="12"/>
      <c r="W18" s="18" t="s">
        <v>72</v>
      </c>
      <c r="X18" s="18"/>
    </row>
    <row r="19" spans="1:24" ht="78" customHeight="1" x14ac:dyDescent="0.25">
      <c r="A19" s="19"/>
      <c r="B19" s="20" t="s">
        <v>177</v>
      </c>
      <c r="C19" s="2" t="s">
        <v>16</v>
      </c>
      <c r="D19" s="17">
        <v>5189</v>
      </c>
      <c r="E19" s="17">
        <v>5189</v>
      </c>
      <c r="F19" s="17">
        <v>0</v>
      </c>
      <c r="G19" s="17">
        <v>0</v>
      </c>
      <c r="H19" s="12"/>
      <c r="I19" s="12"/>
      <c r="J19" s="12"/>
      <c r="K19" s="12"/>
      <c r="L19" s="12"/>
      <c r="M19" s="12"/>
      <c r="N19" s="12"/>
      <c r="O19" s="12"/>
      <c r="P19" s="12"/>
      <c r="Q19" s="12"/>
      <c r="R19" s="12"/>
      <c r="S19" s="12"/>
      <c r="T19" s="12"/>
      <c r="U19" s="12"/>
      <c r="V19" s="12"/>
      <c r="W19" s="18" t="s">
        <v>72</v>
      </c>
      <c r="X19" s="18"/>
    </row>
    <row r="20" spans="1:24" ht="141" customHeight="1" x14ac:dyDescent="0.25">
      <c r="A20" s="19"/>
      <c r="B20" s="20" t="s">
        <v>422</v>
      </c>
      <c r="C20" s="2" t="s">
        <v>136</v>
      </c>
      <c r="D20" s="17">
        <v>988.5</v>
      </c>
      <c r="E20" s="17">
        <v>988.5</v>
      </c>
      <c r="F20" s="17">
        <v>0</v>
      </c>
      <c r="G20" s="17">
        <v>0</v>
      </c>
      <c r="H20" s="12"/>
      <c r="I20" s="12"/>
      <c r="J20" s="12"/>
      <c r="K20" s="12"/>
      <c r="L20" s="12"/>
      <c r="M20" s="12"/>
      <c r="N20" s="12"/>
      <c r="O20" s="12"/>
      <c r="P20" s="12"/>
      <c r="Q20" s="12"/>
      <c r="R20" s="12"/>
      <c r="S20" s="12"/>
      <c r="T20" s="12"/>
      <c r="U20" s="12"/>
      <c r="V20" s="12"/>
      <c r="W20" s="18" t="s">
        <v>72</v>
      </c>
      <c r="X20" s="18"/>
    </row>
    <row r="21" spans="1:24" ht="141" customHeight="1" x14ac:dyDescent="0.25">
      <c r="A21" s="19"/>
      <c r="B21" s="20" t="s">
        <v>422</v>
      </c>
      <c r="C21" s="2" t="s">
        <v>14</v>
      </c>
      <c r="D21" s="17">
        <v>238</v>
      </c>
      <c r="E21" s="17">
        <v>238</v>
      </c>
      <c r="F21" s="17">
        <v>0</v>
      </c>
      <c r="G21" s="17">
        <v>0</v>
      </c>
      <c r="H21" s="12"/>
      <c r="I21" s="12"/>
      <c r="J21" s="12"/>
      <c r="K21" s="12"/>
      <c r="L21" s="12"/>
      <c r="M21" s="12"/>
      <c r="N21" s="12"/>
      <c r="O21" s="12"/>
      <c r="P21" s="12"/>
      <c r="Q21" s="12"/>
      <c r="R21" s="12"/>
      <c r="S21" s="12"/>
      <c r="T21" s="12"/>
      <c r="U21" s="12"/>
      <c r="V21" s="12"/>
      <c r="W21" s="18" t="s">
        <v>72</v>
      </c>
      <c r="X21" s="18"/>
    </row>
    <row r="22" spans="1:24" ht="42" customHeight="1" x14ac:dyDescent="0.25">
      <c r="A22" s="21"/>
      <c r="B22" s="11" t="s">
        <v>18</v>
      </c>
      <c r="C22" s="1" t="s">
        <v>17</v>
      </c>
      <c r="D22" s="22">
        <f>D23+D24+D25</f>
        <v>24052.5</v>
      </c>
      <c r="E22" s="22">
        <f t="shared" ref="E22:G22" si="0">E23+E24+E25</f>
        <v>24052.5</v>
      </c>
      <c r="F22" s="22">
        <f t="shared" si="0"/>
        <v>910.59999999999991</v>
      </c>
      <c r="G22" s="22">
        <f t="shared" si="0"/>
        <v>563.29999999999995</v>
      </c>
      <c r="H22" s="23"/>
      <c r="I22" s="23"/>
      <c r="J22" s="23"/>
      <c r="K22" s="23"/>
      <c r="L22" s="23"/>
      <c r="M22" s="23"/>
      <c r="N22" s="23"/>
      <c r="O22" s="23"/>
      <c r="P22" s="23"/>
      <c r="Q22" s="23"/>
      <c r="R22" s="23"/>
      <c r="S22" s="23"/>
      <c r="T22" s="23"/>
      <c r="U22" s="23"/>
      <c r="V22" s="23"/>
      <c r="W22" s="18" t="s">
        <v>425</v>
      </c>
      <c r="X22" s="18"/>
    </row>
    <row r="23" spans="1:24" ht="48" customHeight="1" x14ac:dyDescent="0.25">
      <c r="A23" s="24"/>
      <c r="B23" s="25"/>
      <c r="C23" s="2" t="s">
        <v>136</v>
      </c>
      <c r="D23" s="17">
        <f>D20</f>
        <v>988.5</v>
      </c>
      <c r="E23" s="17">
        <f t="shared" ref="E23:G23" si="1">E20</f>
        <v>988.5</v>
      </c>
      <c r="F23" s="17">
        <f t="shared" si="1"/>
        <v>0</v>
      </c>
      <c r="G23" s="17">
        <f t="shared" si="1"/>
        <v>0</v>
      </c>
      <c r="H23" s="17" t="e">
        <f>H10+H11+#REF!+H12+H14+#REF!+#REF!</f>
        <v>#REF!</v>
      </c>
      <c r="I23" s="17" t="e">
        <f>I10+I11+#REF!+I12+I14+#REF!+#REF!</f>
        <v>#REF!</v>
      </c>
      <c r="J23" s="17" t="e">
        <f>J10+J11+#REF!+J12+J14+#REF!+#REF!</f>
        <v>#REF!</v>
      </c>
      <c r="K23" s="17" t="e">
        <f>K10+K11+#REF!+K12+K14+#REF!+#REF!</f>
        <v>#REF!</v>
      </c>
      <c r="L23" s="17" t="e">
        <f>L10+L11+#REF!+L12+L14+#REF!+#REF!</f>
        <v>#REF!</v>
      </c>
      <c r="M23" s="17" t="e">
        <f>M10+M11+#REF!+M12+M14+#REF!+#REF!</f>
        <v>#REF!</v>
      </c>
      <c r="N23" s="17" t="e">
        <f>N10+N11+#REF!+N12+N14+#REF!+#REF!</f>
        <v>#REF!</v>
      </c>
      <c r="O23" s="17" t="e">
        <f>O10+O11+#REF!+O12+O14+#REF!+#REF!</f>
        <v>#REF!</v>
      </c>
      <c r="P23" s="17" t="e">
        <f>P10+P11+#REF!+P12+P14+#REF!+#REF!</f>
        <v>#REF!</v>
      </c>
      <c r="Q23" s="17" t="e">
        <f>Q10+Q11+#REF!+Q12+Q14+#REF!+#REF!</f>
        <v>#REF!</v>
      </c>
      <c r="R23" s="17" t="e">
        <f>R10+R11+#REF!+R12+R14+#REF!+#REF!</f>
        <v>#REF!</v>
      </c>
      <c r="S23" s="17" t="e">
        <f>S10+S11+#REF!+S12+S14+#REF!+#REF!</f>
        <v>#REF!</v>
      </c>
      <c r="T23" s="17" t="e">
        <f>T10+T11+#REF!+T12+T14+#REF!+#REF!</f>
        <v>#REF!</v>
      </c>
      <c r="U23" s="17" t="e">
        <f>U10+U11+#REF!+U12+U14+#REF!+#REF!</f>
        <v>#REF!</v>
      </c>
      <c r="V23" s="17" t="e">
        <f>V10+V11+#REF!+V12+V14+#REF!+#REF!</f>
        <v>#REF!</v>
      </c>
      <c r="W23" s="18" t="s">
        <v>72</v>
      </c>
      <c r="X23" s="18"/>
    </row>
    <row r="24" spans="1:24" ht="48" customHeight="1" x14ac:dyDescent="0.25">
      <c r="A24" s="24"/>
      <c r="B24" s="25"/>
      <c r="C24" s="2" t="s">
        <v>16</v>
      </c>
      <c r="D24" s="17">
        <f>D18+D19</f>
        <v>10360.1</v>
      </c>
      <c r="E24" s="17">
        <f t="shared" ref="E24:G24" si="2">E18+E19</f>
        <v>10360.1</v>
      </c>
      <c r="F24" s="17">
        <f t="shared" si="2"/>
        <v>0</v>
      </c>
      <c r="G24" s="17">
        <f t="shared" si="2"/>
        <v>0</v>
      </c>
      <c r="H24" s="17"/>
      <c r="I24" s="17"/>
      <c r="J24" s="17"/>
      <c r="K24" s="17"/>
      <c r="L24" s="17"/>
      <c r="M24" s="17"/>
      <c r="N24" s="17"/>
      <c r="O24" s="17"/>
      <c r="P24" s="17"/>
      <c r="Q24" s="17"/>
      <c r="R24" s="17"/>
      <c r="S24" s="17"/>
      <c r="T24" s="17"/>
      <c r="U24" s="17"/>
      <c r="V24" s="17"/>
      <c r="W24" s="18" t="s">
        <v>72</v>
      </c>
      <c r="X24" s="18"/>
    </row>
    <row r="25" spans="1:24" ht="48" customHeight="1" x14ac:dyDescent="0.25">
      <c r="A25" s="24"/>
      <c r="B25" s="25"/>
      <c r="C25" s="2" t="s">
        <v>14</v>
      </c>
      <c r="D25" s="17">
        <f>D10+D11+D12+D13+D14+D15+D16+D17+D21</f>
        <v>12703.900000000001</v>
      </c>
      <c r="E25" s="17">
        <f t="shared" ref="E25:G25" si="3">E10+E11+E12+E13+E14+E15+E16+E17+E21</f>
        <v>12703.900000000001</v>
      </c>
      <c r="F25" s="17">
        <f t="shared" si="3"/>
        <v>910.59999999999991</v>
      </c>
      <c r="G25" s="17">
        <f t="shared" si="3"/>
        <v>563.29999999999995</v>
      </c>
      <c r="H25" s="17"/>
      <c r="I25" s="17"/>
      <c r="J25" s="17"/>
      <c r="K25" s="17"/>
      <c r="L25" s="17"/>
      <c r="M25" s="17"/>
      <c r="N25" s="17"/>
      <c r="O25" s="17"/>
      <c r="P25" s="17"/>
      <c r="Q25" s="17"/>
      <c r="R25" s="17"/>
      <c r="S25" s="17"/>
      <c r="T25" s="17"/>
      <c r="U25" s="17"/>
      <c r="V25" s="17"/>
      <c r="W25" s="18" t="s">
        <v>266</v>
      </c>
      <c r="X25" s="18"/>
    </row>
    <row r="26" spans="1:24" ht="32.25" customHeight="1" x14ac:dyDescent="0.25">
      <c r="A26" s="26"/>
      <c r="B26" s="3" t="s">
        <v>224</v>
      </c>
      <c r="C26" s="15"/>
      <c r="D26" s="15"/>
      <c r="E26" s="15"/>
      <c r="F26" s="15"/>
      <c r="G26" s="15"/>
      <c r="H26" s="15"/>
      <c r="I26" s="15"/>
      <c r="J26" s="15"/>
      <c r="K26" s="15"/>
      <c r="L26" s="15"/>
      <c r="M26" s="15"/>
      <c r="N26" s="15"/>
      <c r="O26" s="15"/>
      <c r="P26" s="15"/>
      <c r="Q26" s="15"/>
      <c r="R26" s="15"/>
      <c r="S26" s="15"/>
      <c r="T26" s="15"/>
      <c r="U26" s="15"/>
      <c r="V26" s="15"/>
      <c r="W26" s="15"/>
      <c r="X26" s="15"/>
    </row>
    <row r="27" spans="1:24" ht="87" customHeight="1" x14ac:dyDescent="0.25">
      <c r="A27" s="16"/>
      <c r="B27" s="2" t="s">
        <v>39</v>
      </c>
      <c r="C27" s="2" t="s">
        <v>14</v>
      </c>
      <c r="D27" s="17">
        <v>1515.1</v>
      </c>
      <c r="E27" s="17">
        <v>1515.1</v>
      </c>
      <c r="F27" s="17">
        <v>0</v>
      </c>
      <c r="G27" s="17">
        <v>0</v>
      </c>
      <c r="H27" s="12"/>
      <c r="I27" s="12"/>
      <c r="J27" s="12"/>
      <c r="K27" s="12"/>
      <c r="L27" s="12"/>
      <c r="M27" s="12"/>
      <c r="N27" s="12"/>
      <c r="O27" s="12"/>
      <c r="P27" s="12"/>
      <c r="Q27" s="12"/>
      <c r="R27" s="12"/>
      <c r="S27" s="12"/>
      <c r="T27" s="12"/>
      <c r="U27" s="12"/>
      <c r="V27" s="12"/>
      <c r="W27" s="18" t="s">
        <v>70</v>
      </c>
      <c r="X27" s="18"/>
    </row>
    <row r="28" spans="1:24" ht="69" customHeight="1" x14ac:dyDescent="0.25">
      <c r="A28" s="16"/>
      <c r="B28" s="2" t="s">
        <v>82</v>
      </c>
      <c r="C28" s="2" t="s">
        <v>16</v>
      </c>
      <c r="D28" s="17">
        <v>3336.9</v>
      </c>
      <c r="E28" s="17">
        <v>3336.9</v>
      </c>
      <c r="F28" s="17">
        <v>0</v>
      </c>
      <c r="G28" s="17">
        <v>0</v>
      </c>
      <c r="H28" s="12"/>
      <c r="I28" s="12"/>
      <c r="J28" s="12"/>
      <c r="K28" s="12"/>
      <c r="L28" s="12"/>
      <c r="M28" s="12"/>
      <c r="N28" s="12"/>
      <c r="O28" s="12"/>
      <c r="P28" s="12"/>
      <c r="Q28" s="12"/>
      <c r="R28" s="12"/>
      <c r="S28" s="12"/>
      <c r="T28" s="12"/>
      <c r="U28" s="12"/>
      <c r="V28" s="12"/>
      <c r="W28" s="18" t="s">
        <v>70</v>
      </c>
      <c r="X28" s="18"/>
    </row>
    <row r="29" spans="1:24" ht="88.5" customHeight="1" x14ac:dyDescent="0.25">
      <c r="A29" s="16"/>
      <c r="B29" s="2" t="s">
        <v>83</v>
      </c>
      <c r="C29" s="2" t="s">
        <v>14</v>
      </c>
      <c r="D29" s="17">
        <v>803.2</v>
      </c>
      <c r="E29" s="17">
        <v>803.2</v>
      </c>
      <c r="F29" s="17">
        <v>0</v>
      </c>
      <c r="G29" s="17">
        <v>0</v>
      </c>
      <c r="H29" s="12"/>
      <c r="I29" s="12"/>
      <c r="J29" s="12"/>
      <c r="K29" s="12"/>
      <c r="L29" s="12"/>
      <c r="M29" s="12"/>
      <c r="N29" s="12"/>
      <c r="O29" s="12"/>
      <c r="P29" s="12"/>
      <c r="Q29" s="12"/>
      <c r="R29" s="12"/>
      <c r="S29" s="12"/>
      <c r="T29" s="12"/>
      <c r="U29" s="12"/>
      <c r="V29" s="12"/>
      <c r="W29" s="18" t="s">
        <v>70</v>
      </c>
      <c r="X29" s="18"/>
    </row>
    <row r="30" spans="1:24" ht="31.5" customHeight="1" x14ac:dyDescent="0.25">
      <c r="A30" s="27"/>
      <c r="B30" s="3" t="s">
        <v>18</v>
      </c>
      <c r="C30" s="1" t="s">
        <v>17</v>
      </c>
      <c r="D30" s="22">
        <f>D31+D32</f>
        <v>5655.2000000000007</v>
      </c>
      <c r="E30" s="22">
        <f t="shared" ref="E30:G30" si="4">E31+E32</f>
        <v>5655.2000000000007</v>
      </c>
      <c r="F30" s="22">
        <f t="shared" si="4"/>
        <v>0</v>
      </c>
      <c r="G30" s="22">
        <f t="shared" si="4"/>
        <v>0</v>
      </c>
      <c r="H30" s="23"/>
      <c r="I30" s="23"/>
      <c r="J30" s="23"/>
      <c r="K30" s="23"/>
      <c r="L30" s="23"/>
      <c r="M30" s="23"/>
      <c r="N30" s="23"/>
      <c r="O30" s="23"/>
      <c r="P30" s="23"/>
      <c r="Q30" s="23"/>
      <c r="R30" s="23"/>
      <c r="S30" s="23"/>
      <c r="T30" s="23"/>
      <c r="U30" s="23"/>
      <c r="V30" s="23"/>
      <c r="W30" s="28" t="s">
        <v>72</v>
      </c>
      <c r="X30" s="28"/>
    </row>
    <row r="31" spans="1:24" ht="55.5" customHeight="1" x14ac:dyDescent="0.25">
      <c r="A31" s="27"/>
      <c r="B31" s="4"/>
      <c r="C31" s="2" t="s">
        <v>14</v>
      </c>
      <c r="D31" s="17">
        <f>D27+D29</f>
        <v>2318.3000000000002</v>
      </c>
      <c r="E31" s="17">
        <f>E27+E29</f>
        <v>2318.3000000000002</v>
      </c>
      <c r="F31" s="17">
        <f>F27+F29</f>
        <v>0</v>
      </c>
      <c r="G31" s="17">
        <f>G27+G29</f>
        <v>0</v>
      </c>
      <c r="H31" s="17" t="e">
        <f>#REF!+#REF!+#REF!+H22+H23+#REF!+#REF!</f>
        <v>#REF!</v>
      </c>
      <c r="I31" s="17" t="e">
        <f>#REF!+#REF!+#REF!+I22+I23+#REF!+#REF!</f>
        <v>#REF!</v>
      </c>
      <c r="J31" s="17" t="e">
        <f>#REF!+#REF!+#REF!+J22+J23+#REF!+#REF!</f>
        <v>#REF!</v>
      </c>
      <c r="K31" s="17" t="e">
        <f>#REF!+#REF!+#REF!+K22+K23+#REF!+#REF!</f>
        <v>#REF!</v>
      </c>
      <c r="L31" s="17" t="e">
        <f>#REF!+#REF!+#REF!+L22+L23+#REF!+#REF!</f>
        <v>#REF!</v>
      </c>
      <c r="M31" s="17" t="e">
        <f>#REF!+#REF!+#REF!+M22+M23+#REF!+#REF!</f>
        <v>#REF!</v>
      </c>
      <c r="N31" s="17" t="e">
        <f>#REF!+#REF!+#REF!+N22+N23+#REF!+#REF!</f>
        <v>#REF!</v>
      </c>
      <c r="O31" s="17" t="e">
        <f>#REF!+#REF!+#REF!+O22+O23+#REF!+#REF!</f>
        <v>#REF!</v>
      </c>
      <c r="P31" s="17" t="e">
        <f>#REF!+#REF!+#REF!+P22+P23+#REF!+#REF!</f>
        <v>#REF!</v>
      </c>
      <c r="Q31" s="17" t="e">
        <f>#REF!+#REF!+#REF!+Q22+Q23+#REF!+#REF!</f>
        <v>#REF!</v>
      </c>
      <c r="R31" s="17" t="e">
        <f>#REF!+#REF!+#REF!+R22+R23+#REF!+#REF!</f>
        <v>#REF!</v>
      </c>
      <c r="S31" s="17" t="e">
        <f>#REF!+#REF!+#REF!+S22+S23+#REF!+#REF!</f>
        <v>#REF!</v>
      </c>
      <c r="T31" s="17" t="e">
        <f>#REF!+#REF!+#REF!+T22+T23+#REF!+#REF!</f>
        <v>#REF!</v>
      </c>
      <c r="U31" s="17" t="e">
        <f>#REF!+#REF!+#REF!+U22+U23+#REF!+#REF!</f>
        <v>#REF!</v>
      </c>
      <c r="V31" s="17" t="e">
        <f>#REF!+#REF!+#REF!+V22+V23+#REF!+#REF!</f>
        <v>#REF!</v>
      </c>
      <c r="W31" s="18" t="s">
        <v>72</v>
      </c>
      <c r="X31" s="18"/>
    </row>
    <row r="32" spans="1:24" ht="57.75" customHeight="1" x14ac:dyDescent="0.25">
      <c r="A32" s="27"/>
      <c r="B32" s="4"/>
      <c r="C32" s="2" t="s">
        <v>16</v>
      </c>
      <c r="D32" s="17">
        <f>D28</f>
        <v>3336.9</v>
      </c>
      <c r="E32" s="17">
        <f t="shared" ref="E32:G32" si="5">E28</f>
        <v>3336.9</v>
      </c>
      <c r="F32" s="17">
        <f t="shared" si="5"/>
        <v>0</v>
      </c>
      <c r="G32" s="17">
        <f t="shared" si="5"/>
        <v>0</v>
      </c>
      <c r="H32" s="23"/>
      <c r="I32" s="23"/>
      <c r="J32" s="23"/>
      <c r="K32" s="23"/>
      <c r="L32" s="23"/>
      <c r="M32" s="23"/>
      <c r="N32" s="23"/>
      <c r="O32" s="23"/>
      <c r="P32" s="23"/>
      <c r="Q32" s="23"/>
      <c r="R32" s="23"/>
      <c r="S32" s="23"/>
      <c r="T32" s="23"/>
      <c r="U32" s="23"/>
      <c r="V32" s="23"/>
      <c r="W32" s="18" t="s">
        <v>72</v>
      </c>
      <c r="X32" s="18"/>
    </row>
    <row r="33" spans="1:24" s="31" customFormat="1" ht="32.25" customHeight="1" x14ac:dyDescent="0.25">
      <c r="A33" s="29"/>
      <c r="B33" s="3" t="s">
        <v>40</v>
      </c>
      <c r="C33" s="30"/>
      <c r="D33" s="30"/>
      <c r="E33" s="30"/>
      <c r="F33" s="30"/>
      <c r="G33" s="30"/>
      <c r="H33" s="30"/>
      <c r="I33" s="30"/>
      <c r="J33" s="30"/>
      <c r="K33" s="30"/>
      <c r="L33" s="30"/>
      <c r="M33" s="30"/>
      <c r="N33" s="30"/>
      <c r="O33" s="30"/>
      <c r="P33" s="30"/>
      <c r="Q33" s="30"/>
      <c r="R33" s="30"/>
      <c r="S33" s="30"/>
      <c r="T33" s="30"/>
      <c r="U33" s="30"/>
      <c r="V33" s="30"/>
      <c r="W33" s="30"/>
      <c r="X33" s="30"/>
    </row>
    <row r="34" spans="1:24" s="31" customFormat="1" ht="82.5" customHeight="1" x14ac:dyDescent="0.25">
      <c r="A34" s="16"/>
      <c r="B34" s="2" t="s">
        <v>28</v>
      </c>
      <c r="C34" s="2" t="s">
        <v>14</v>
      </c>
      <c r="D34" s="17">
        <v>130635.1</v>
      </c>
      <c r="E34" s="17">
        <v>130635.1</v>
      </c>
      <c r="F34" s="17">
        <v>39548.9</v>
      </c>
      <c r="G34" s="17">
        <v>29399.1</v>
      </c>
      <c r="H34" s="17">
        <v>115758.6</v>
      </c>
      <c r="I34" s="17">
        <v>115758.6</v>
      </c>
      <c r="J34" s="17">
        <v>115758.6</v>
      </c>
      <c r="K34" s="17">
        <v>115758.6</v>
      </c>
      <c r="L34" s="17">
        <v>115758.6</v>
      </c>
      <c r="M34" s="17">
        <v>115758.6</v>
      </c>
      <c r="N34" s="17">
        <v>115758.6</v>
      </c>
      <c r="O34" s="17">
        <v>115758.6</v>
      </c>
      <c r="P34" s="17">
        <v>115758.6</v>
      </c>
      <c r="Q34" s="17">
        <v>115758.6</v>
      </c>
      <c r="R34" s="17">
        <v>115758.6</v>
      </c>
      <c r="S34" s="17">
        <v>115758.6</v>
      </c>
      <c r="T34" s="17">
        <v>115758.6</v>
      </c>
      <c r="U34" s="17">
        <v>115758.6</v>
      </c>
      <c r="V34" s="17">
        <v>115758.6</v>
      </c>
      <c r="W34" s="18" t="s">
        <v>415</v>
      </c>
      <c r="X34" s="18"/>
    </row>
    <row r="35" spans="1:24" s="31" customFormat="1" ht="88.5" customHeight="1" x14ac:dyDescent="0.25">
      <c r="A35" s="16"/>
      <c r="B35" s="2" t="s">
        <v>27</v>
      </c>
      <c r="C35" s="2" t="s">
        <v>14</v>
      </c>
      <c r="D35" s="17">
        <v>7000</v>
      </c>
      <c r="E35" s="17">
        <v>7000</v>
      </c>
      <c r="F35" s="17">
        <v>36</v>
      </c>
      <c r="G35" s="17">
        <v>36</v>
      </c>
      <c r="H35" s="32"/>
      <c r="I35" s="32"/>
      <c r="J35" s="32"/>
      <c r="K35" s="32"/>
      <c r="L35" s="32"/>
      <c r="M35" s="32"/>
      <c r="N35" s="32"/>
      <c r="O35" s="32"/>
      <c r="P35" s="32"/>
      <c r="Q35" s="32"/>
      <c r="R35" s="32"/>
      <c r="S35" s="32"/>
      <c r="T35" s="32"/>
      <c r="U35" s="32"/>
      <c r="V35" s="32"/>
      <c r="W35" s="18" t="s">
        <v>416</v>
      </c>
      <c r="X35" s="18"/>
    </row>
    <row r="36" spans="1:24" s="31" customFormat="1" ht="99.75" customHeight="1" x14ac:dyDescent="0.25">
      <c r="A36" s="16"/>
      <c r="B36" s="2" t="s">
        <v>84</v>
      </c>
      <c r="C36" s="2" t="s">
        <v>16</v>
      </c>
      <c r="D36" s="17">
        <v>25913.5</v>
      </c>
      <c r="E36" s="17">
        <v>25913.5</v>
      </c>
      <c r="F36" s="17">
        <v>6478.4</v>
      </c>
      <c r="G36" s="17">
        <v>6478.4</v>
      </c>
      <c r="H36" s="32"/>
      <c r="I36" s="32"/>
      <c r="J36" s="32"/>
      <c r="K36" s="32"/>
      <c r="L36" s="32"/>
      <c r="M36" s="32"/>
      <c r="N36" s="32"/>
      <c r="O36" s="32"/>
      <c r="P36" s="32"/>
      <c r="Q36" s="32"/>
      <c r="R36" s="32"/>
      <c r="S36" s="32"/>
      <c r="T36" s="32"/>
      <c r="U36" s="32"/>
      <c r="V36" s="32"/>
      <c r="W36" s="18" t="s">
        <v>363</v>
      </c>
      <c r="X36" s="18"/>
    </row>
    <row r="37" spans="1:24" s="31" customFormat="1" ht="85.5" customHeight="1" x14ac:dyDescent="0.25">
      <c r="A37" s="16"/>
      <c r="B37" s="2" t="s">
        <v>125</v>
      </c>
      <c r="C37" s="2" t="s">
        <v>16</v>
      </c>
      <c r="D37" s="17">
        <v>451657.3</v>
      </c>
      <c r="E37" s="17">
        <v>451657.3</v>
      </c>
      <c r="F37" s="17">
        <v>80500</v>
      </c>
      <c r="G37" s="17">
        <v>79232.2</v>
      </c>
      <c r="H37" s="32"/>
      <c r="I37" s="32"/>
      <c r="J37" s="32"/>
      <c r="K37" s="32"/>
      <c r="L37" s="32"/>
      <c r="M37" s="32"/>
      <c r="N37" s="32"/>
      <c r="O37" s="32"/>
      <c r="P37" s="32"/>
      <c r="Q37" s="32"/>
      <c r="R37" s="32"/>
      <c r="S37" s="32"/>
      <c r="T37" s="32"/>
      <c r="U37" s="32"/>
      <c r="V37" s="32"/>
      <c r="W37" s="18" t="s">
        <v>417</v>
      </c>
      <c r="X37" s="18"/>
    </row>
    <row r="38" spans="1:24" s="31" customFormat="1" ht="117" customHeight="1" x14ac:dyDescent="0.25">
      <c r="A38" s="16"/>
      <c r="B38" s="2" t="s">
        <v>85</v>
      </c>
      <c r="C38" s="2" t="s">
        <v>14</v>
      </c>
      <c r="D38" s="17">
        <v>6237.3</v>
      </c>
      <c r="E38" s="17">
        <v>6237.3</v>
      </c>
      <c r="F38" s="17">
        <v>1559.3</v>
      </c>
      <c r="G38" s="17">
        <v>1559.3</v>
      </c>
      <c r="H38" s="32"/>
      <c r="I38" s="32"/>
      <c r="J38" s="32"/>
      <c r="K38" s="32"/>
      <c r="L38" s="32"/>
      <c r="M38" s="32"/>
      <c r="N38" s="32"/>
      <c r="O38" s="32"/>
      <c r="P38" s="32"/>
      <c r="Q38" s="32"/>
      <c r="R38" s="32"/>
      <c r="S38" s="32"/>
      <c r="T38" s="32"/>
      <c r="U38" s="32"/>
      <c r="V38" s="32"/>
      <c r="W38" s="18" t="s">
        <v>418</v>
      </c>
      <c r="X38" s="18"/>
    </row>
    <row r="39" spans="1:24" s="31" customFormat="1" ht="135.75" customHeight="1" x14ac:dyDescent="0.25">
      <c r="A39" s="16"/>
      <c r="B39" s="2" t="s">
        <v>126</v>
      </c>
      <c r="C39" s="2" t="s">
        <v>14</v>
      </c>
      <c r="D39" s="17">
        <v>201161.8</v>
      </c>
      <c r="E39" s="17">
        <v>201161.8</v>
      </c>
      <c r="F39" s="17">
        <v>30907.599999999999</v>
      </c>
      <c r="G39" s="17">
        <v>30838.1</v>
      </c>
      <c r="H39" s="32"/>
      <c r="I39" s="32"/>
      <c r="J39" s="32"/>
      <c r="K39" s="32"/>
      <c r="L39" s="32"/>
      <c r="M39" s="32"/>
      <c r="N39" s="32"/>
      <c r="O39" s="32"/>
      <c r="P39" s="32"/>
      <c r="Q39" s="32"/>
      <c r="R39" s="32"/>
      <c r="S39" s="32"/>
      <c r="T39" s="32"/>
      <c r="U39" s="32"/>
      <c r="V39" s="32"/>
      <c r="W39" s="18" t="s">
        <v>419</v>
      </c>
      <c r="X39" s="18"/>
    </row>
    <row r="40" spans="1:24" s="31" customFormat="1" ht="135.75" customHeight="1" x14ac:dyDescent="0.25">
      <c r="A40" s="16"/>
      <c r="B40" s="2" t="s">
        <v>176</v>
      </c>
      <c r="C40" s="2" t="s">
        <v>14</v>
      </c>
      <c r="D40" s="17">
        <v>50</v>
      </c>
      <c r="E40" s="17">
        <v>50</v>
      </c>
      <c r="F40" s="17">
        <v>0</v>
      </c>
      <c r="G40" s="17">
        <v>0</v>
      </c>
      <c r="H40" s="32"/>
      <c r="I40" s="32"/>
      <c r="J40" s="32"/>
      <c r="K40" s="32"/>
      <c r="L40" s="32"/>
      <c r="M40" s="32"/>
      <c r="N40" s="32"/>
      <c r="O40" s="32"/>
      <c r="P40" s="32"/>
      <c r="Q40" s="32"/>
      <c r="R40" s="32"/>
      <c r="S40" s="32"/>
      <c r="T40" s="32"/>
      <c r="U40" s="32"/>
      <c r="V40" s="32"/>
      <c r="W40" s="18" t="s">
        <v>420</v>
      </c>
      <c r="X40" s="18"/>
    </row>
    <row r="41" spans="1:24" ht="15" customHeight="1" x14ac:dyDescent="0.25">
      <c r="A41" s="27"/>
      <c r="B41" s="3" t="s">
        <v>18</v>
      </c>
      <c r="C41" s="1" t="s">
        <v>17</v>
      </c>
      <c r="D41" s="22">
        <f>D42+D43</f>
        <v>822655</v>
      </c>
      <c r="E41" s="22">
        <f t="shared" ref="E41:G41" si="6">E42+E43</f>
        <v>822655</v>
      </c>
      <c r="F41" s="22">
        <f t="shared" si="6"/>
        <v>159030.20000000001</v>
      </c>
      <c r="G41" s="22">
        <f t="shared" si="6"/>
        <v>147543.09999999998</v>
      </c>
      <c r="H41" s="23"/>
      <c r="I41" s="23"/>
      <c r="J41" s="23"/>
      <c r="K41" s="23"/>
      <c r="L41" s="23"/>
      <c r="M41" s="23"/>
      <c r="N41" s="23"/>
      <c r="O41" s="23"/>
      <c r="P41" s="23"/>
      <c r="Q41" s="23"/>
      <c r="R41" s="23"/>
      <c r="S41" s="23"/>
      <c r="T41" s="23"/>
      <c r="U41" s="23"/>
      <c r="V41" s="23"/>
      <c r="W41" s="28" t="s">
        <v>421</v>
      </c>
      <c r="X41" s="28"/>
    </row>
    <row r="42" spans="1:24" ht="50.25" customHeight="1" x14ac:dyDescent="0.25">
      <c r="A42" s="27"/>
      <c r="B42" s="4"/>
      <c r="C42" s="2" t="s">
        <v>14</v>
      </c>
      <c r="D42" s="17">
        <f>D34+D35+D38+D39+D40</f>
        <v>345084.19999999995</v>
      </c>
      <c r="E42" s="17">
        <f t="shared" ref="E42:G42" si="7">E34+E35+E38+E39+E40</f>
        <v>345084.19999999995</v>
      </c>
      <c r="F42" s="17">
        <f>F34+F35+F38+F39+F40</f>
        <v>72051.8</v>
      </c>
      <c r="G42" s="17">
        <f t="shared" si="7"/>
        <v>61832.5</v>
      </c>
      <c r="H42" s="17"/>
      <c r="I42" s="17"/>
      <c r="J42" s="17"/>
      <c r="K42" s="17"/>
      <c r="L42" s="17"/>
      <c r="M42" s="17"/>
      <c r="N42" s="17"/>
      <c r="O42" s="17"/>
      <c r="P42" s="17"/>
      <c r="Q42" s="17"/>
      <c r="R42" s="17"/>
      <c r="S42" s="17"/>
      <c r="T42" s="17"/>
      <c r="U42" s="17"/>
      <c r="V42" s="17"/>
      <c r="W42" s="18" t="s">
        <v>421</v>
      </c>
      <c r="X42" s="18"/>
    </row>
    <row r="43" spans="1:24" ht="57.75" customHeight="1" x14ac:dyDescent="0.25">
      <c r="A43" s="27"/>
      <c r="B43" s="4"/>
      <c r="C43" s="2" t="s">
        <v>16</v>
      </c>
      <c r="D43" s="17">
        <f>D36+D37</f>
        <v>477570.8</v>
      </c>
      <c r="E43" s="17">
        <f t="shared" ref="E43:G43" si="8">E36+E37</f>
        <v>477570.8</v>
      </c>
      <c r="F43" s="17">
        <f t="shared" si="8"/>
        <v>86978.4</v>
      </c>
      <c r="G43" s="17">
        <f t="shared" si="8"/>
        <v>85710.599999999991</v>
      </c>
      <c r="H43" s="17" t="e">
        <f>H36+#REF!+H37</f>
        <v>#REF!</v>
      </c>
      <c r="I43" s="17" t="e">
        <f>I36+#REF!+I37</f>
        <v>#REF!</v>
      </c>
      <c r="J43" s="17" t="e">
        <f>J36+#REF!+J37</f>
        <v>#REF!</v>
      </c>
      <c r="K43" s="17" t="e">
        <f>K36+#REF!+K37</f>
        <v>#REF!</v>
      </c>
      <c r="L43" s="17" t="e">
        <f>L36+#REF!+L37</f>
        <v>#REF!</v>
      </c>
      <c r="M43" s="17" t="e">
        <f>M36+#REF!+M37</f>
        <v>#REF!</v>
      </c>
      <c r="N43" s="17" t="e">
        <f>N36+#REF!+N37</f>
        <v>#REF!</v>
      </c>
      <c r="O43" s="17" t="e">
        <f>O36+#REF!+O37</f>
        <v>#REF!</v>
      </c>
      <c r="P43" s="17" t="e">
        <f>P36+#REF!+P37</f>
        <v>#REF!</v>
      </c>
      <c r="Q43" s="17" t="e">
        <f>Q36+#REF!+Q37</f>
        <v>#REF!</v>
      </c>
      <c r="R43" s="17" t="e">
        <f>R36+#REF!+R37</f>
        <v>#REF!</v>
      </c>
      <c r="S43" s="17" t="e">
        <f>S36+#REF!+S37</f>
        <v>#REF!</v>
      </c>
      <c r="T43" s="17" t="e">
        <f>T36+#REF!+T37</f>
        <v>#REF!</v>
      </c>
      <c r="U43" s="17" t="e">
        <f>U36+#REF!+U37</f>
        <v>#REF!</v>
      </c>
      <c r="V43" s="17" t="e">
        <f>V36+#REF!+V37</f>
        <v>#REF!</v>
      </c>
      <c r="W43" s="18" t="s">
        <v>421</v>
      </c>
      <c r="X43" s="18"/>
    </row>
    <row r="44" spans="1:24" s="31" customFormat="1" ht="32.25" customHeight="1" x14ac:dyDescent="0.25">
      <c r="A44" s="29"/>
      <c r="B44" s="3" t="s">
        <v>45</v>
      </c>
      <c r="C44" s="30"/>
      <c r="D44" s="30"/>
      <c r="E44" s="30"/>
      <c r="F44" s="30"/>
      <c r="G44" s="30"/>
      <c r="H44" s="30"/>
      <c r="I44" s="30"/>
      <c r="J44" s="30"/>
      <c r="K44" s="30"/>
      <c r="L44" s="30"/>
      <c r="M44" s="30"/>
      <c r="N44" s="30"/>
      <c r="O44" s="30"/>
      <c r="P44" s="30"/>
      <c r="Q44" s="30"/>
      <c r="R44" s="30"/>
      <c r="S44" s="30"/>
      <c r="T44" s="30"/>
      <c r="U44" s="30"/>
      <c r="V44" s="30"/>
      <c r="W44" s="30"/>
      <c r="X44" s="30"/>
    </row>
    <row r="45" spans="1:24" s="31" customFormat="1" ht="89.25" customHeight="1" x14ac:dyDescent="0.25">
      <c r="A45" s="16"/>
      <c r="B45" s="2" t="s">
        <v>41</v>
      </c>
      <c r="C45" s="2" t="s">
        <v>14</v>
      </c>
      <c r="D45" s="17">
        <v>182213.7</v>
      </c>
      <c r="E45" s="17">
        <v>182213.7</v>
      </c>
      <c r="F45" s="17">
        <v>50328.800000000003</v>
      </c>
      <c r="G45" s="17">
        <v>38094.9</v>
      </c>
      <c r="H45" s="32"/>
      <c r="I45" s="32"/>
      <c r="J45" s="32"/>
      <c r="K45" s="32"/>
      <c r="L45" s="32"/>
      <c r="M45" s="32"/>
      <c r="N45" s="32"/>
      <c r="O45" s="32"/>
      <c r="P45" s="32"/>
      <c r="Q45" s="32"/>
      <c r="R45" s="32"/>
      <c r="S45" s="32"/>
      <c r="T45" s="32"/>
      <c r="U45" s="32"/>
      <c r="V45" s="32"/>
      <c r="W45" s="18" t="s">
        <v>316</v>
      </c>
      <c r="X45" s="18"/>
    </row>
    <row r="46" spans="1:24" s="31" customFormat="1" ht="82.5" customHeight="1" x14ac:dyDescent="0.25">
      <c r="A46" s="16"/>
      <c r="B46" s="2" t="s">
        <v>27</v>
      </c>
      <c r="C46" s="2" t="s">
        <v>14</v>
      </c>
      <c r="D46" s="17">
        <v>6000</v>
      </c>
      <c r="E46" s="17">
        <v>6000</v>
      </c>
      <c r="F46" s="17">
        <v>66.2</v>
      </c>
      <c r="G46" s="17">
        <v>66.2</v>
      </c>
      <c r="H46" s="32"/>
      <c r="I46" s="32"/>
      <c r="J46" s="32"/>
      <c r="K46" s="32"/>
      <c r="L46" s="32"/>
      <c r="M46" s="32"/>
      <c r="N46" s="32"/>
      <c r="O46" s="32"/>
      <c r="P46" s="32"/>
      <c r="Q46" s="32"/>
      <c r="R46" s="32"/>
      <c r="S46" s="32"/>
      <c r="T46" s="32"/>
      <c r="U46" s="32"/>
      <c r="V46" s="32"/>
      <c r="W46" s="18" t="s">
        <v>401</v>
      </c>
      <c r="X46" s="18"/>
    </row>
    <row r="47" spans="1:24" s="31" customFormat="1" ht="103.5" customHeight="1" x14ac:dyDescent="0.25">
      <c r="A47" s="16"/>
      <c r="B47" s="2" t="s">
        <v>42</v>
      </c>
      <c r="C47" s="2" t="s">
        <v>16</v>
      </c>
      <c r="D47" s="33">
        <v>1215.2</v>
      </c>
      <c r="E47" s="33">
        <v>1215.2</v>
      </c>
      <c r="F47" s="33">
        <v>260</v>
      </c>
      <c r="G47" s="33">
        <v>260</v>
      </c>
      <c r="H47" s="32"/>
      <c r="I47" s="32"/>
      <c r="J47" s="32"/>
      <c r="K47" s="32"/>
      <c r="L47" s="32"/>
      <c r="M47" s="32"/>
      <c r="N47" s="32"/>
      <c r="O47" s="32"/>
      <c r="P47" s="32"/>
      <c r="Q47" s="32"/>
      <c r="R47" s="32"/>
      <c r="S47" s="32"/>
      <c r="T47" s="32"/>
      <c r="U47" s="32"/>
      <c r="V47" s="32"/>
      <c r="W47" s="18" t="s">
        <v>402</v>
      </c>
      <c r="X47" s="18"/>
    </row>
    <row r="48" spans="1:24" s="31" customFormat="1" ht="80.25" customHeight="1" x14ac:dyDescent="0.25">
      <c r="A48" s="16"/>
      <c r="B48" s="2" t="s">
        <v>125</v>
      </c>
      <c r="C48" s="2" t="s">
        <v>16</v>
      </c>
      <c r="D48" s="17">
        <v>648643.80000000005</v>
      </c>
      <c r="E48" s="17">
        <v>648643.80000000005</v>
      </c>
      <c r="F48" s="17">
        <v>86000</v>
      </c>
      <c r="G48" s="17">
        <v>84054.5</v>
      </c>
      <c r="H48" s="32"/>
      <c r="I48" s="32"/>
      <c r="J48" s="32"/>
      <c r="K48" s="32"/>
      <c r="L48" s="32"/>
      <c r="M48" s="32"/>
      <c r="N48" s="32"/>
      <c r="O48" s="32"/>
      <c r="P48" s="32"/>
      <c r="Q48" s="32"/>
      <c r="R48" s="32"/>
      <c r="S48" s="32"/>
      <c r="T48" s="32"/>
      <c r="U48" s="32"/>
      <c r="V48" s="32"/>
      <c r="W48" s="18" t="s">
        <v>403</v>
      </c>
      <c r="X48" s="18"/>
    </row>
    <row r="49" spans="1:27" s="31" customFormat="1" ht="54" customHeight="1" x14ac:dyDescent="0.25">
      <c r="A49" s="16"/>
      <c r="B49" s="2" t="s">
        <v>43</v>
      </c>
      <c r="C49" s="2" t="s">
        <v>16</v>
      </c>
      <c r="D49" s="17">
        <v>21365.200000000001</v>
      </c>
      <c r="E49" s="17">
        <v>21365.200000000001</v>
      </c>
      <c r="F49" s="17">
        <v>5600</v>
      </c>
      <c r="G49" s="17">
        <v>5600</v>
      </c>
      <c r="H49" s="32"/>
      <c r="I49" s="32"/>
      <c r="J49" s="32"/>
      <c r="K49" s="32"/>
      <c r="L49" s="32"/>
      <c r="M49" s="32"/>
      <c r="N49" s="32"/>
      <c r="O49" s="32"/>
      <c r="P49" s="32"/>
      <c r="Q49" s="32"/>
      <c r="R49" s="32"/>
      <c r="S49" s="32"/>
      <c r="T49" s="32"/>
      <c r="U49" s="32"/>
      <c r="V49" s="32"/>
      <c r="W49" s="18" t="s">
        <v>404</v>
      </c>
      <c r="X49" s="18"/>
    </row>
    <row r="50" spans="1:27" s="31" customFormat="1" ht="87" customHeight="1" x14ac:dyDescent="0.25">
      <c r="A50" s="16"/>
      <c r="B50" s="2" t="s">
        <v>399</v>
      </c>
      <c r="C50" s="2" t="s">
        <v>14</v>
      </c>
      <c r="D50" s="17">
        <v>191.9</v>
      </c>
      <c r="E50" s="17">
        <v>191.9</v>
      </c>
      <c r="F50" s="17">
        <v>43.7</v>
      </c>
      <c r="G50" s="17">
        <v>43.7</v>
      </c>
      <c r="H50" s="32"/>
      <c r="I50" s="32"/>
      <c r="J50" s="32"/>
      <c r="K50" s="32"/>
      <c r="L50" s="32"/>
      <c r="M50" s="32"/>
      <c r="N50" s="32"/>
      <c r="O50" s="32"/>
      <c r="P50" s="32"/>
      <c r="Q50" s="32"/>
      <c r="R50" s="32"/>
      <c r="S50" s="32"/>
      <c r="T50" s="32"/>
      <c r="U50" s="32"/>
      <c r="V50" s="32"/>
      <c r="W50" s="18" t="s">
        <v>405</v>
      </c>
      <c r="X50" s="18"/>
    </row>
    <row r="51" spans="1:27" s="31" customFormat="1" ht="120.75" customHeight="1" x14ac:dyDescent="0.25">
      <c r="A51" s="16"/>
      <c r="B51" s="2" t="s">
        <v>75</v>
      </c>
      <c r="C51" s="2" t="s">
        <v>14</v>
      </c>
      <c r="D51" s="33">
        <v>3551.4</v>
      </c>
      <c r="E51" s="33">
        <v>3551.4</v>
      </c>
      <c r="F51" s="33">
        <v>1079</v>
      </c>
      <c r="G51" s="33">
        <v>1079</v>
      </c>
      <c r="H51" s="32"/>
      <c r="I51" s="32"/>
      <c r="J51" s="32"/>
      <c r="K51" s="32"/>
      <c r="L51" s="32"/>
      <c r="M51" s="32"/>
      <c r="N51" s="32"/>
      <c r="O51" s="32"/>
      <c r="P51" s="32"/>
      <c r="Q51" s="32"/>
      <c r="R51" s="32"/>
      <c r="S51" s="32"/>
      <c r="T51" s="32"/>
      <c r="U51" s="32"/>
      <c r="V51" s="32"/>
      <c r="W51" s="18" t="s">
        <v>406</v>
      </c>
      <c r="X51" s="18"/>
    </row>
    <row r="52" spans="1:27" s="31" customFormat="1" ht="66.75" customHeight="1" x14ac:dyDescent="0.25">
      <c r="A52" s="16"/>
      <c r="B52" s="2" t="s">
        <v>151</v>
      </c>
      <c r="C52" s="2" t="s">
        <v>136</v>
      </c>
      <c r="D52" s="17">
        <v>36950.800000000003</v>
      </c>
      <c r="E52" s="17">
        <v>36950.800000000003</v>
      </c>
      <c r="F52" s="17">
        <v>9240</v>
      </c>
      <c r="G52" s="17">
        <v>6281.4</v>
      </c>
      <c r="H52" s="32"/>
      <c r="I52" s="32"/>
      <c r="J52" s="32"/>
      <c r="K52" s="32"/>
      <c r="L52" s="32"/>
      <c r="M52" s="32"/>
      <c r="N52" s="32"/>
      <c r="O52" s="32"/>
      <c r="P52" s="32"/>
      <c r="Q52" s="32"/>
      <c r="R52" s="32"/>
      <c r="S52" s="32"/>
      <c r="T52" s="32"/>
      <c r="U52" s="32"/>
      <c r="V52" s="32"/>
      <c r="W52" s="18" t="s">
        <v>407</v>
      </c>
      <c r="X52" s="18"/>
      <c r="Z52" s="34"/>
    </row>
    <row r="53" spans="1:27" s="31" customFormat="1" ht="57.75" customHeight="1" x14ac:dyDescent="0.25">
      <c r="A53" s="16"/>
      <c r="B53" s="2" t="s">
        <v>152</v>
      </c>
      <c r="C53" s="2" t="s">
        <v>16</v>
      </c>
      <c r="D53" s="17">
        <v>9402.2999999999993</v>
      </c>
      <c r="E53" s="17">
        <v>9402.2999999999993</v>
      </c>
      <c r="F53" s="17">
        <v>2143</v>
      </c>
      <c r="G53" s="17">
        <v>2143</v>
      </c>
      <c r="H53" s="32"/>
      <c r="I53" s="32"/>
      <c r="J53" s="32"/>
      <c r="K53" s="32"/>
      <c r="L53" s="32"/>
      <c r="M53" s="32"/>
      <c r="N53" s="32"/>
      <c r="O53" s="32"/>
      <c r="P53" s="32"/>
      <c r="Q53" s="32"/>
      <c r="R53" s="32"/>
      <c r="S53" s="32"/>
      <c r="T53" s="32"/>
      <c r="U53" s="32"/>
      <c r="V53" s="32"/>
      <c r="W53" s="18" t="s">
        <v>405</v>
      </c>
      <c r="X53" s="18"/>
    </row>
    <row r="54" spans="1:27" s="31" customFormat="1" ht="66.75" customHeight="1" x14ac:dyDescent="0.25">
      <c r="A54" s="16"/>
      <c r="B54" s="2" t="s">
        <v>153</v>
      </c>
      <c r="C54" s="2" t="s">
        <v>16</v>
      </c>
      <c r="D54" s="17">
        <v>1679.6</v>
      </c>
      <c r="E54" s="17">
        <v>1679.6</v>
      </c>
      <c r="F54" s="17">
        <v>420</v>
      </c>
      <c r="G54" s="17">
        <v>420</v>
      </c>
      <c r="H54" s="32"/>
      <c r="I54" s="32"/>
      <c r="J54" s="32"/>
      <c r="K54" s="32"/>
      <c r="L54" s="32"/>
      <c r="M54" s="32"/>
      <c r="N54" s="32"/>
      <c r="O54" s="32"/>
      <c r="P54" s="32"/>
      <c r="Q54" s="32"/>
      <c r="R54" s="32"/>
      <c r="S54" s="32"/>
      <c r="T54" s="32"/>
      <c r="U54" s="32"/>
      <c r="V54" s="32"/>
      <c r="W54" s="18" t="s">
        <v>408</v>
      </c>
      <c r="X54" s="18"/>
    </row>
    <row r="55" spans="1:27" s="31" customFormat="1" ht="86.25" customHeight="1" x14ac:dyDescent="0.25">
      <c r="A55" s="16"/>
      <c r="B55" s="2" t="s">
        <v>160</v>
      </c>
      <c r="C55" s="2" t="s">
        <v>136</v>
      </c>
      <c r="D55" s="17">
        <v>24362.1</v>
      </c>
      <c r="E55" s="17">
        <v>24362.1</v>
      </c>
      <c r="F55" s="17">
        <v>6469.4</v>
      </c>
      <c r="G55" s="17">
        <v>6469.4</v>
      </c>
      <c r="H55" s="32"/>
      <c r="I55" s="32"/>
      <c r="J55" s="32"/>
      <c r="K55" s="32"/>
      <c r="L55" s="32"/>
      <c r="M55" s="32"/>
      <c r="N55" s="32"/>
      <c r="O55" s="32"/>
      <c r="P55" s="32"/>
      <c r="Q55" s="32"/>
      <c r="R55" s="32"/>
      <c r="S55" s="32"/>
      <c r="T55" s="32"/>
      <c r="U55" s="32"/>
      <c r="V55" s="32"/>
      <c r="W55" s="18" t="s">
        <v>409</v>
      </c>
      <c r="X55" s="18"/>
      <c r="AA55" s="34"/>
    </row>
    <row r="56" spans="1:27" s="31" customFormat="1" ht="104.25" customHeight="1" x14ac:dyDescent="0.25">
      <c r="A56" s="16"/>
      <c r="B56" s="2" t="s">
        <v>400</v>
      </c>
      <c r="C56" s="2" t="s">
        <v>16</v>
      </c>
      <c r="D56" s="17">
        <v>3185.9</v>
      </c>
      <c r="E56" s="17">
        <v>3185.9</v>
      </c>
      <c r="F56" s="17">
        <v>0</v>
      </c>
      <c r="G56" s="17">
        <v>0</v>
      </c>
      <c r="H56" s="32"/>
      <c r="I56" s="32"/>
      <c r="J56" s="32"/>
      <c r="K56" s="32"/>
      <c r="L56" s="32"/>
      <c r="M56" s="32"/>
      <c r="N56" s="32"/>
      <c r="O56" s="32"/>
      <c r="P56" s="32"/>
      <c r="Q56" s="32"/>
      <c r="R56" s="32"/>
      <c r="S56" s="32"/>
      <c r="T56" s="32"/>
      <c r="U56" s="32"/>
      <c r="V56" s="32"/>
      <c r="W56" s="18" t="s">
        <v>163</v>
      </c>
      <c r="X56" s="18"/>
      <c r="AA56" s="34"/>
    </row>
    <row r="57" spans="1:27" s="31" customFormat="1" ht="86.25" customHeight="1" x14ac:dyDescent="0.25">
      <c r="A57" s="16"/>
      <c r="B57" s="2" t="s">
        <v>160</v>
      </c>
      <c r="C57" s="2" t="s">
        <v>14</v>
      </c>
      <c r="D57" s="17">
        <v>497.2</v>
      </c>
      <c r="E57" s="17">
        <v>497.2</v>
      </c>
      <c r="F57" s="17">
        <v>0</v>
      </c>
      <c r="G57" s="17">
        <v>0</v>
      </c>
      <c r="H57" s="32"/>
      <c r="I57" s="32"/>
      <c r="J57" s="32"/>
      <c r="K57" s="32"/>
      <c r="L57" s="32"/>
      <c r="M57" s="32"/>
      <c r="N57" s="32"/>
      <c r="O57" s="32"/>
      <c r="P57" s="32"/>
      <c r="Q57" s="32"/>
      <c r="R57" s="32"/>
      <c r="S57" s="32"/>
      <c r="T57" s="32"/>
      <c r="U57" s="32"/>
      <c r="V57" s="32"/>
      <c r="W57" s="18" t="s">
        <v>163</v>
      </c>
      <c r="X57" s="18"/>
    </row>
    <row r="58" spans="1:27" s="31" customFormat="1" ht="85.5" customHeight="1" x14ac:dyDescent="0.25">
      <c r="A58" s="16"/>
      <c r="B58" s="2" t="s">
        <v>161</v>
      </c>
      <c r="C58" s="2" t="s">
        <v>14</v>
      </c>
      <c r="D58" s="17">
        <v>65.099999999999994</v>
      </c>
      <c r="E58" s="17">
        <v>65.099999999999994</v>
      </c>
      <c r="F58" s="17">
        <v>0</v>
      </c>
      <c r="G58" s="17">
        <v>0</v>
      </c>
      <c r="H58" s="32"/>
      <c r="I58" s="32"/>
      <c r="J58" s="32"/>
      <c r="K58" s="32"/>
      <c r="L58" s="32"/>
      <c r="M58" s="32"/>
      <c r="N58" s="32"/>
      <c r="O58" s="32"/>
      <c r="P58" s="32"/>
      <c r="Q58" s="32"/>
      <c r="R58" s="32"/>
      <c r="S58" s="32"/>
      <c r="T58" s="32"/>
      <c r="U58" s="32"/>
      <c r="V58" s="32"/>
      <c r="W58" s="18" t="s">
        <v>163</v>
      </c>
      <c r="X58" s="18"/>
    </row>
    <row r="59" spans="1:27" s="31" customFormat="1" ht="132.75" customHeight="1" x14ac:dyDescent="0.25">
      <c r="A59" s="16"/>
      <c r="B59" s="2" t="s">
        <v>398</v>
      </c>
      <c r="C59" s="2" t="s">
        <v>136</v>
      </c>
      <c r="D59" s="17">
        <v>7479</v>
      </c>
      <c r="E59" s="17">
        <v>7479</v>
      </c>
      <c r="F59" s="17">
        <v>1340</v>
      </c>
      <c r="G59" s="17">
        <v>1340</v>
      </c>
      <c r="H59" s="32"/>
      <c r="I59" s="32"/>
      <c r="J59" s="32"/>
      <c r="K59" s="32"/>
      <c r="L59" s="32"/>
      <c r="M59" s="32"/>
      <c r="N59" s="32"/>
      <c r="O59" s="32"/>
      <c r="P59" s="32"/>
      <c r="Q59" s="32"/>
      <c r="R59" s="32"/>
      <c r="S59" s="32"/>
      <c r="T59" s="32"/>
      <c r="U59" s="32"/>
      <c r="V59" s="32"/>
      <c r="W59" s="18" t="s">
        <v>410</v>
      </c>
      <c r="X59" s="18"/>
    </row>
    <row r="60" spans="1:27" s="31" customFormat="1" ht="195" customHeight="1" x14ac:dyDescent="0.25">
      <c r="A60" s="16"/>
      <c r="B60" s="2" t="s">
        <v>223</v>
      </c>
      <c r="C60" s="2" t="s">
        <v>16</v>
      </c>
      <c r="D60" s="17">
        <v>1746.3</v>
      </c>
      <c r="E60" s="17">
        <v>1746.3</v>
      </c>
      <c r="F60" s="17">
        <v>250</v>
      </c>
      <c r="G60" s="17">
        <v>134.4</v>
      </c>
      <c r="H60" s="32"/>
      <c r="I60" s="32"/>
      <c r="J60" s="32"/>
      <c r="K60" s="32"/>
      <c r="L60" s="32"/>
      <c r="M60" s="32"/>
      <c r="N60" s="32"/>
      <c r="O60" s="32"/>
      <c r="P60" s="32"/>
      <c r="Q60" s="32"/>
      <c r="R60" s="32"/>
      <c r="S60" s="32"/>
      <c r="T60" s="32"/>
      <c r="U60" s="32"/>
      <c r="V60" s="32"/>
      <c r="W60" s="18" t="s">
        <v>411</v>
      </c>
      <c r="X60" s="18"/>
    </row>
    <row r="61" spans="1:27" ht="28.5" customHeight="1" x14ac:dyDescent="0.25">
      <c r="A61" s="27"/>
      <c r="B61" s="3" t="s">
        <v>18</v>
      </c>
      <c r="C61" s="1" t="s">
        <v>17</v>
      </c>
      <c r="D61" s="22">
        <f>D62+D64+D63</f>
        <v>948549.50000000012</v>
      </c>
      <c r="E61" s="22">
        <f>E62+E64+E63</f>
        <v>948549.50000000012</v>
      </c>
      <c r="F61" s="22">
        <f>F62+F64+F63</f>
        <v>163240.1</v>
      </c>
      <c r="G61" s="22">
        <f>G62+G64+G63</f>
        <v>145986.49999999997</v>
      </c>
      <c r="H61" s="23"/>
      <c r="I61" s="23"/>
      <c r="J61" s="23"/>
      <c r="K61" s="23"/>
      <c r="L61" s="23"/>
      <c r="M61" s="23"/>
      <c r="N61" s="23"/>
      <c r="O61" s="23"/>
      <c r="P61" s="23"/>
      <c r="Q61" s="23"/>
      <c r="R61" s="23"/>
      <c r="S61" s="23"/>
      <c r="T61" s="23"/>
      <c r="U61" s="23"/>
      <c r="V61" s="23"/>
      <c r="W61" s="28" t="s">
        <v>412</v>
      </c>
      <c r="X61" s="28"/>
    </row>
    <row r="62" spans="1:27" ht="51.75" customHeight="1" x14ac:dyDescent="0.25">
      <c r="A62" s="27"/>
      <c r="B62" s="4"/>
      <c r="C62" s="2" t="s">
        <v>14</v>
      </c>
      <c r="D62" s="17">
        <f>D45+D46+D50+D51+D57+D58</f>
        <v>192519.30000000002</v>
      </c>
      <c r="E62" s="17">
        <f>E45+E46+E50+E51+E57+E58</f>
        <v>192519.30000000002</v>
      </c>
      <c r="F62" s="17">
        <f>F45+F46+F50+F51+F57+F58</f>
        <v>51517.7</v>
      </c>
      <c r="G62" s="17">
        <f>G45+G46+G50+G51+G57+G58</f>
        <v>39283.799999999996</v>
      </c>
      <c r="H62" s="17"/>
      <c r="I62" s="17"/>
      <c r="J62" s="17"/>
      <c r="K62" s="17"/>
      <c r="L62" s="17"/>
      <c r="M62" s="17"/>
      <c r="N62" s="17"/>
      <c r="O62" s="17"/>
      <c r="P62" s="17"/>
      <c r="Q62" s="17"/>
      <c r="R62" s="17"/>
      <c r="S62" s="17"/>
      <c r="T62" s="17"/>
      <c r="U62" s="17"/>
      <c r="V62" s="17"/>
      <c r="W62" s="18" t="s">
        <v>368</v>
      </c>
      <c r="X62" s="18"/>
    </row>
    <row r="63" spans="1:27" ht="51.75" customHeight="1" x14ac:dyDescent="0.25">
      <c r="A63" s="27"/>
      <c r="B63" s="4"/>
      <c r="C63" s="2" t="s">
        <v>136</v>
      </c>
      <c r="D63" s="17">
        <f>D52+D59+D55</f>
        <v>68791.899999999994</v>
      </c>
      <c r="E63" s="17">
        <f>E52+E59+E55</f>
        <v>68791.899999999994</v>
      </c>
      <c r="F63" s="17">
        <f>F52+F59+F55</f>
        <v>17049.400000000001</v>
      </c>
      <c r="G63" s="17">
        <f>G52+G59+G55</f>
        <v>14090.8</v>
      </c>
      <c r="H63" s="17"/>
      <c r="I63" s="17"/>
      <c r="J63" s="17"/>
      <c r="K63" s="17"/>
      <c r="L63" s="17"/>
      <c r="M63" s="17"/>
      <c r="N63" s="17"/>
      <c r="O63" s="17"/>
      <c r="P63" s="17"/>
      <c r="Q63" s="17"/>
      <c r="R63" s="17"/>
      <c r="S63" s="17"/>
      <c r="T63" s="17"/>
      <c r="U63" s="17"/>
      <c r="V63" s="17"/>
      <c r="W63" s="18" t="s">
        <v>413</v>
      </c>
      <c r="X63" s="18"/>
    </row>
    <row r="64" spans="1:27" ht="47.25" x14ac:dyDescent="0.25">
      <c r="A64" s="27"/>
      <c r="B64" s="4"/>
      <c r="C64" s="2" t="s">
        <v>16</v>
      </c>
      <c r="D64" s="17">
        <f>D47+D48+D49+D53+D54+D56+D60</f>
        <v>687238.3</v>
      </c>
      <c r="E64" s="17">
        <f>E47+E48+E49+E53+E54+E56+E60</f>
        <v>687238.3</v>
      </c>
      <c r="F64" s="17">
        <f>F47+F48+F49+F53+F54+F56+F60</f>
        <v>94673</v>
      </c>
      <c r="G64" s="17">
        <f>G47+G48+G49+G53+G54+G56+G60</f>
        <v>92611.9</v>
      </c>
      <c r="H64" s="17">
        <f t="shared" ref="H64:V64" si="9">+H48+H49</f>
        <v>0</v>
      </c>
      <c r="I64" s="17">
        <f t="shared" si="9"/>
        <v>0</v>
      </c>
      <c r="J64" s="17">
        <f t="shared" si="9"/>
        <v>0</v>
      </c>
      <c r="K64" s="17">
        <f t="shared" si="9"/>
        <v>0</v>
      </c>
      <c r="L64" s="17">
        <f t="shared" si="9"/>
        <v>0</v>
      </c>
      <c r="M64" s="17">
        <f t="shared" si="9"/>
        <v>0</v>
      </c>
      <c r="N64" s="17">
        <f t="shared" si="9"/>
        <v>0</v>
      </c>
      <c r="O64" s="17">
        <f t="shared" si="9"/>
        <v>0</v>
      </c>
      <c r="P64" s="17">
        <f t="shared" si="9"/>
        <v>0</v>
      </c>
      <c r="Q64" s="17">
        <f t="shared" si="9"/>
        <v>0</v>
      </c>
      <c r="R64" s="17">
        <f t="shared" si="9"/>
        <v>0</v>
      </c>
      <c r="S64" s="17">
        <f t="shared" si="9"/>
        <v>0</v>
      </c>
      <c r="T64" s="17">
        <f t="shared" si="9"/>
        <v>0</v>
      </c>
      <c r="U64" s="17">
        <f t="shared" si="9"/>
        <v>0</v>
      </c>
      <c r="V64" s="17">
        <f t="shared" si="9"/>
        <v>0</v>
      </c>
      <c r="W64" s="18" t="s">
        <v>414</v>
      </c>
      <c r="X64" s="18"/>
    </row>
    <row r="65" spans="1:24" s="31" customFormat="1" ht="32.25" customHeight="1" x14ac:dyDescent="0.25">
      <c r="A65" s="29"/>
      <c r="B65" s="3" t="s">
        <v>44</v>
      </c>
      <c r="C65" s="30"/>
      <c r="D65" s="30"/>
      <c r="E65" s="30"/>
      <c r="F65" s="30"/>
      <c r="G65" s="30"/>
      <c r="H65" s="30"/>
      <c r="I65" s="30"/>
      <c r="J65" s="30"/>
      <c r="K65" s="30"/>
      <c r="L65" s="30"/>
      <c r="M65" s="30"/>
      <c r="N65" s="30"/>
      <c r="O65" s="30"/>
      <c r="P65" s="30"/>
      <c r="Q65" s="30"/>
      <c r="R65" s="30"/>
      <c r="S65" s="30"/>
      <c r="T65" s="30"/>
      <c r="U65" s="30"/>
      <c r="V65" s="30"/>
      <c r="W65" s="30"/>
      <c r="X65" s="30"/>
    </row>
    <row r="66" spans="1:24" ht="87" customHeight="1" x14ac:dyDescent="0.25">
      <c r="A66" s="35"/>
      <c r="B66" s="2" t="s">
        <v>41</v>
      </c>
      <c r="C66" s="2" t="s">
        <v>14</v>
      </c>
      <c r="D66" s="17">
        <v>28024.7</v>
      </c>
      <c r="E66" s="17">
        <v>28024.7</v>
      </c>
      <c r="F66" s="17">
        <v>10307.700000000001</v>
      </c>
      <c r="G66" s="17">
        <v>8611.2000000000007</v>
      </c>
      <c r="H66" s="23"/>
      <c r="I66" s="23"/>
      <c r="J66" s="23"/>
      <c r="K66" s="23"/>
      <c r="L66" s="23"/>
      <c r="M66" s="23"/>
      <c r="N66" s="23"/>
      <c r="O66" s="23"/>
      <c r="P66" s="23"/>
      <c r="Q66" s="23"/>
      <c r="R66" s="23"/>
      <c r="S66" s="23"/>
      <c r="T66" s="23"/>
      <c r="U66" s="23"/>
      <c r="V66" s="23"/>
      <c r="W66" s="18" t="s">
        <v>394</v>
      </c>
      <c r="X66" s="18"/>
    </row>
    <row r="67" spans="1:24" ht="87.75" customHeight="1" x14ac:dyDescent="0.25">
      <c r="A67" s="35"/>
      <c r="B67" s="2" t="s">
        <v>27</v>
      </c>
      <c r="C67" s="2" t="s">
        <v>14</v>
      </c>
      <c r="D67" s="17">
        <v>950</v>
      </c>
      <c r="E67" s="17">
        <v>950</v>
      </c>
      <c r="F67" s="17">
        <v>0</v>
      </c>
      <c r="G67" s="17">
        <v>0</v>
      </c>
      <c r="H67" s="23"/>
      <c r="I67" s="23"/>
      <c r="J67" s="23"/>
      <c r="K67" s="23"/>
      <c r="L67" s="23"/>
      <c r="M67" s="23"/>
      <c r="N67" s="23"/>
      <c r="O67" s="23"/>
      <c r="P67" s="23"/>
      <c r="Q67" s="23"/>
      <c r="R67" s="23"/>
      <c r="S67" s="23"/>
      <c r="T67" s="23"/>
      <c r="U67" s="23"/>
      <c r="V67" s="23"/>
      <c r="W67" s="18" t="s">
        <v>72</v>
      </c>
      <c r="X67" s="18"/>
    </row>
    <row r="68" spans="1:24" ht="51" customHeight="1" x14ac:dyDescent="0.25">
      <c r="A68" s="35"/>
      <c r="B68" s="2" t="s">
        <v>68</v>
      </c>
      <c r="C68" s="2" t="s">
        <v>14</v>
      </c>
      <c r="D68" s="17">
        <v>670</v>
      </c>
      <c r="E68" s="17">
        <v>670</v>
      </c>
      <c r="F68" s="17">
        <v>17</v>
      </c>
      <c r="G68" s="17">
        <v>1</v>
      </c>
      <c r="H68" s="23"/>
      <c r="I68" s="23"/>
      <c r="J68" s="23"/>
      <c r="K68" s="23"/>
      <c r="L68" s="23"/>
      <c r="M68" s="23"/>
      <c r="N68" s="23"/>
      <c r="O68" s="23"/>
      <c r="P68" s="23"/>
      <c r="Q68" s="23"/>
      <c r="R68" s="23"/>
      <c r="S68" s="23"/>
      <c r="T68" s="23"/>
      <c r="U68" s="23"/>
      <c r="V68" s="23"/>
      <c r="W68" s="18" t="s">
        <v>395</v>
      </c>
      <c r="X68" s="18"/>
    </row>
    <row r="69" spans="1:24" ht="100.5" customHeight="1" x14ac:dyDescent="0.25">
      <c r="A69" s="35"/>
      <c r="B69" s="2" t="s">
        <v>84</v>
      </c>
      <c r="C69" s="2" t="s">
        <v>16</v>
      </c>
      <c r="D69" s="17">
        <v>11577.9</v>
      </c>
      <c r="E69" s="17">
        <v>11577.9</v>
      </c>
      <c r="F69" s="17">
        <v>2894.5</v>
      </c>
      <c r="G69" s="17">
        <v>2894.5</v>
      </c>
      <c r="H69" s="23"/>
      <c r="I69" s="23"/>
      <c r="J69" s="23"/>
      <c r="K69" s="23"/>
      <c r="L69" s="23"/>
      <c r="M69" s="23"/>
      <c r="N69" s="23"/>
      <c r="O69" s="23"/>
      <c r="P69" s="23"/>
      <c r="Q69" s="23"/>
      <c r="R69" s="23"/>
      <c r="S69" s="23"/>
      <c r="T69" s="23"/>
      <c r="U69" s="23"/>
      <c r="V69" s="23"/>
      <c r="W69" s="18" t="s">
        <v>363</v>
      </c>
      <c r="X69" s="18"/>
    </row>
    <row r="70" spans="1:24" ht="102" customHeight="1" x14ac:dyDescent="0.25">
      <c r="A70" s="35"/>
      <c r="B70" s="2" t="s">
        <v>86</v>
      </c>
      <c r="C70" s="2" t="s">
        <v>14</v>
      </c>
      <c r="D70" s="17">
        <v>2786.7</v>
      </c>
      <c r="E70" s="17">
        <v>2786.7</v>
      </c>
      <c r="F70" s="17">
        <v>696.7</v>
      </c>
      <c r="G70" s="17">
        <v>696.7</v>
      </c>
      <c r="H70" s="23"/>
      <c r="I70" s="23"/>
      <c r="J70" s="23"/>
      <c r="K70" s="23"/>
      <c r="L70" s="23"/>
      <c r="M70" s="23"/>
      <c r="N70" s="23"/>
      <c r="O70" s="23"/>
      <c r="P70" s="23"/>
      <c r="Q70" s="23"/>
      <c r="R70" s="23"/>
      <c r="S70" s="23"/>
      <c r="T70" s="23"/>
      <c r="U70" s="23"/>
      <c r="V70" s="23"/>
      <c r="W70" s="18" t="s">
        <v>363</v>
      </c>
      <c r="X70" s="18"/>
    </row>
    <row r="71" spans="1:24" ht="114.75" customHeight="1" x14ac:dyDescent="0.25">
      <c r="A71" s="35"/>
      <c r="B71" s="2" t="s">
        <v>127</v>
      </c>
      <c r="C71" s="2" t="s">
        <v>14</v>
      </c>
      <c r="D71" s="17">
        <v>137596.1</v>
      </c>
      <c r="E71" s="17">
        <v>137596.1</v>
      </c>
      <c r="F71" s="17">
        <v>23467.5</v>
      </c>
      <c r="G71" s="17">
        <v>23367.5</v>
      </c>
      <c r="H71" s="23"/>
      <c r="I71" s="23"/>
      <c r="J71" s="23"/>
      <c r="K71" s="23"/>
      <c r="L71" s="23"/>
      <c r="M71" s="23"/>
      <c r="N71" s="23"/>
      <c r="O71" s="23"/>
      <c r="P71" s="23"/>
      <c r="Q71" s="23"/>
      <c r="R71" s="23"/>
      <c r="S71" s="23"/>
      <c r="T71" s="23"/>
      <c r="U71" s="23"/>
      <c r="V71" s="23"/>
      <c r="W71" s="18" t="s">
        <v>396</v>
      </c>
      <c r="X71" s="18"/>
    </row>
    <row r="72" spans="1:24" ht="114.75" customHeight="1" x14ac:dyDescent="0.25">
      <c r="A72" s="35"/>
      <c r="B72" s="2" t="s">
        <v>182</v>
      </c>
      <c r="C72" s="2" t="s">
        <v>14</v>
      </c>
      <c r="D72" s="17">
        <v>7173.2</v>
      </c>
      <c r="E72" s="17">
        <v>7173.2</v>
      </c>
      <c r="F72" s="17">
        <v>1982</v>
      </c>
      <c r="G72" s="17">
        <v>1982</v>
      </c>
      <c r="H72" s="23"/>
      <c r="I72" s="23"/>
      <c r="J72" s="23"/>
      <c r="K72" s="23"/>
      <c r="L72" s="23"/>
      <c r="M72" s="23"/>
      <c r="N72" s="23"/>
      <c r="O72" s="23"/>
      <c r="P72" s="23"/>
      <c r="Q72" s="23"/>
      <c r="R72" s="23"/>
      <c r="S72" s="23"/>
      <c r="T72" s="23"/>
      <c r="U72" s="23"/>
      <c r="V72" s="23"/>
      <c r="W72" s="18" t="s">
        <v>397</v>
      </c>
      <c r="X72" s="18"/>
    </row>
    <row r="73" spans="1:24" ht="33.75" customHeight="1" x14ac:dyDescent="0.25">
      <c r="A73" s="27"/>
      <c r="B73" s="3" t="s">
        <v>18</v>
      </c>
      <c r="C73" s="1" t="s">
        <v>17</v>
      </c>
      <c r="D73" s="22">
        <f>D74+D75</f>
        <v>188778.6</v>
      </c>
      <c r="E73" s="22">
        <f t="shared" ref="E73" si="10">E74+E75</f>
        <v>188778.6</v>
      </c>
      <c r="F73" s="22">
        <f>F74+F75</f>
        <v>39365.4</v>
      </c>
      <c r="G73" s="22">
        <f>G74+G75</f>
        <v>37552.9</v>
      </c>
      <c r="H73" s="23"/>
      <c r="I73" s="23"/>
      <c r="J73" s="23"/>
      <c r="K73" s="23"/>
      <c r="L73" s="23"/>
      <c r="M73" s="23"/>
      <c r="N73" s="23"/>
      <c r="O73" s="23"/>
      <c r="P73" s="23"/>
      <c r="Q73" s="23"/>
      <c r="R73" s="23"/>
      <c r="S73" s="23"/>
      <c r="T73" s="23"/>
      <c r="U73" s="23"/>
      <c r="V73" s="23"/>
      <c r="W73" s="28" t="s">
        <v>387</v>
      </c>
      <c r="X73" s="28"/>
    </row>
    <row r="74" spans="1:24" ht="47.25" customHeight="1" x14ac:dyDescent="0.25">
      <c r="A74" s="27"/>
      <c r="B74" s="4"/>
      <c r="C74" s="2" t="s">
        <v>14</v>
      </c>
      <c r="D74" s="17">
        <f>D66+D67+D68+D70+D71+D72</f>
        <v>177200.7</v>
      </c>
      <c r="E74" s="17">
        <f>E66+E67+E68+E70+E71+E72</f>
        <v>177200.7</v>
      </c>
      <c r="F74" s="17">
        <f>F66+F67+F68+F70+F71+F72</f>
        <v>36470.9</v>
      </c>
      <c r="G74" s="17">
        <f>G66+G67+G68+G70+G71+G72</f>
        <v>34658.400000000001</v>
      </c>
      <c r="H74" s="17"/>
      <c r="I74" s="17"/>
      <c r="J74" s="17"/>
      <c r="K74" s="17"/>
      <c r="L74" s="17"/>
      <c r="M74" s="17"/>
      <c r="N74" s="17"/>
      <c r="O74" s="17"/>
      <c r="P74" s="17"/>
      <c r="Q74" s="17"/>
      <c r="R74" s="17"/>
      <c r="S74" s="17"/>
      <c r="T74" s="17"/>
      <c r="U74" s="17"/>
      <c r="V74" s="17"/>
      <c r="W74" s="18" t="s">
        <v>320</v>
      </c>
      <c r="X74" s="18"/>
    </row>
    <row r="75" spans="1:24" ht="47.25" x14ac:dyDescent="0.25">
      <c r="A75" s="27"/>
      <c r="B75" s="4"/>
      <c r="C75" s="2" t="s">
        <v>16</v>
      </c>
      <c r="D75" s="17">
        <f>D69</f>
        <v>11577.9</v>
      </c>
      <c r="E75" s="17">
        <f>E69</f>
        <v>11577.9</v>
      </c>
      <c r="F75" s="17">
        <f>F69</f>
        <v>2894.5</v>
      </c>
      <c r="G75" s="17">
        <f>G69</f>
        <v>2894.5</v>
      </c>
      <c r="H75" s="23"/>
      <c r="I75" s="23"/>
      <c r="J75" s="23"/>
      <c r="K75" s="23"/>
      <c r="L75" s="23"/>
      <c r="M75" s="23"/>
      <c r="N75" s="23"/>
      <c r="O75" s="23"/>
      <c r="P75" s="23"/>
      <c r="Q75" s="23"/>
      <c r="R75" s="23"/>
      <c r="S75" s="23"/>
      <c r="T75" s="23"/>
      <c r="U75" s="23"/>
      <c r="V75" s="23"/>
      <c r="W75" s="18" t="s">
        <v>363</v>
      </c>
      <c r="X75" s="18"/>
    </row>
    <row r="76" spans="1:24" s="31" customFormat="1" ht="32.25" customHeight="1" x14ac:dyDescent="0.25">
      <c r="A76" s="29"/>
      <c r="B76" s="3" t="s">
        <v>46</v>
      </c>
      <c r="C76" s="30"/>
      <c r="D76" s="30"/>
      <c r="E76" s="30"/>
      <c r="F76" s="30"/>
      <c r="G76" s="30"/>
      <c r="H76" s="30"/>
      <c r="I76" s="30"/>
      <c r="J76" s="30"/>
      <c r="K76" s="30"/>
      <c r="L76" s="30"/>
      <c r="M76" s="30"/>
      <c r="N76" s="30"/>
      <c r="O76" s="30"/>
      <c r="P76" s="30"/>
      <c r="Q76" s="30"/>
      <c r="R76" s="30"/>
      <c r="S76" s="30"/>
      <c r="T76" s="30"/>
      <c r="U76" s="30"/>
      <c r="V76" s="30"/>
      <c r="W76" s="30"/>
      <c r="X76" s="30"/>
    </row>
    <row r="77" spans="1:24" ht="84.75" customHeight="1" x14ac:dyDescent="0.25">
      <c r="A77" s="35"/>
      <c r="B77" s="2" t="s">
        <v>28</v>
      </c>
      <c r="C77" s="2" t="s">
        <v>14</v>
      </c>
      <c r="D77" s="17">
        <v>6587.9</v>
      </c>
      <c r="E77" s="17">
        <v>6587.9</v>
      </c>
      <c r="F77" s="17">
        <v>960.9</v>
      </c>
      <c r="G77" s="17">
        <v>960.9</v>
      </c>
      <c r="H77" s="23"/>
      <c r="I77" s="23"/>
      <c r="J77" s="23"/>
      <c r="K77" s="23"/>
      <c r="L77" s="23"/>
      <c r="M77" s="23"/>
      <c r="N77" s="23"/>
      <c r="O77" s="23"/>
      <c r="P77" s="23"/>
      <c r="Q77" s="23"/>
      <c r="R77" s="23"/>
      <c r="S77" s="23"/>
      <c r="T77" s="23"/>
      <c r="U77" s="23"/>
      <c r="V77" s="23"/>
      <c r="W77" s="18" t="s">
        <v>392</v>
      </c>
      <c r="X77" s="18"/>
    </row>
    <row r="78" spans="1:24" ht="87" customHeight="1" x14ac:dyDescent="0.25">
      <c r="A78" s="35"/>
      <c r="B78" s="2" t="s">
        <v>27</v>
      </c>
      <c r="C78" s="2" t="s">
        <v>14</v>
      </c>
      <c r="D78" s="17">
        <v>90</v>
      </c>
      <c r="E78" s="17">
        <v>90</v>
      </c>
      <c r="F78" s="17">
        <v>20.9</v>
      </c>
      <c r="G78" s="17">
        <v>20.9</v>
      </c>
      <c r="H78" s="23"/>
      <c r="I78" s="23"/>
      <c r="J78" s="23"/>
      <c r="K78" s="23"/>
      <c r="L78" s="23"/>
      <c r="M78" s="23"/>
      <c r="N78" s="23"/>
      <c r="O78" s="23"/>
      <c r="P78" s="23"/>
      <c r="Q78" s="23"/>
      <c r="R78" s="23"/>
      <c r="S78" s="23"/>
      <c r="T78" s="23"/>
      <c r="U78" s="23"/>
      <c r="V78" s="23"/>
      <c r="W78" s="18" t="s">
        <v>344</v>
      </c>
      <c r="X78" s="18"/>
    </row>
    <row r="79" spans="1:24" ht="15" customHeight="1" x14ac:dyDescent="0.25">
      <c r="A79" s="27"/>
      <c r="B79" s="3" t="s">
        <v>18</v>
      </c>
      <c r="C79" s="1" t="s">
        <v>17</v>
      </c>
      <c r="D79" s="22">
        <f>D80</f>
        <v>6677.9</v>
      </c>
      <c r="E79" s="22">
        <f t="shared" ref="E79:G79" si="11">E80</f>
        <v>6677.9</v>
      </c>
      <c r="F79" s="22">
        <f t="shared" si="11"/>
        <v>981.8</v>
      </c>
      <c r="G79" s="22">
        <f t="shared" si="11"/>
        <v>981.8</v>
      </c>
      <c r="H79" s="23"/>
      <c r="I79" s="23"/>
      <c r="J79" s="23"/>
      <c r="K79" s="23"/>
      <c r="L79" s="23"/>
      <c r="M79" s="23"/>
      <c r="N79" s="23"/>
      <c r="O79" s="23"/>
      <c r="P79" s="23"/>
      <c r="Q79" s="23"/>
      <c r="R79" s="23"/>
      <c r="S79" s="23"/>
      <c r="T79" s="23"/>
      <c r="U79" s="23"/>
      <c r="V79" s="23"/>
      <c r="W79" s="28" t="s">
        <v>393</v>
      </c>
      <c r="X79" s="28"/>
    </row>
    <row r="80" spans="1:24" ht="56.25" customHeight="1" x14ac:dyDescent="0.25">
      <c r="A80" s="27"/>
      <c r="B80" s="4"/>
      <c r="C80" s="2" t="s">
        <v>14</v>
      </c>
      <c r="D80" s="17">
        <f>D77+D78</f>
        <v>6677.9</v>
      </c>
      <c r="E80" s="17">
        <f>E77+E78</f>
        <v>6677.9</v>
      </c>
      <c r="F80" s="17">
        <f>F77+F78</f>
        <v>981.8</v>
      </c>
      <c r="G80" s="17">
        <f>G77+G78</f>
        <v>981.8</v>
      </c>
      <c r="H80" s="17">
        <f t="shared" ref="H80:V80" si="12">H77+H78+0.1</f>
        <v>0.1</v>
      </c>
      <c r="I80" s="17">
        <f t="shared" si="12"/>
        <v>0.1</v>
      </c>
      <c r="J80" s="17">
        <f t="shared" si="12"/>
        <v>0.1</v>
      </c>
      <c r="K80" s="17">
        <f t="shared" si="12"/>
        <v>0.1</v>
      </c>
      <c r="L80" s="17">
        <f t="shared" si="12"/>
        <v>0.1</v>
      </c>
      <c r="M80" s="17">
        <f t="shared" si="12"/>
        <v>0.1</v>
      </c>
      <c r="N80" s="17">
        <f t="shared" si="12"/>
        <v>0.1</v>
      </c>
      <c r="O80" s="17">
        <f t="shared" si="12"/>
        <v>0.1</v>
      </c>
      <c r="P80" s="17">
        <f t="shared" si="12"/>
        <v>0.1</v>
      </c>
      <c r="Q80" s="17">
        <f t="shared" si="12"/>
        <v>0.1</v>
      </c>
      <c r="R80" s="17">
        <f t="shared" si="12"/>
        <v>0.1</v>
      </c>
      <c r="S80" s="17">
        <f t="shared" si="12"/>
        <v>0.1</v>
      </c>
      <c r="T80" s="17">
        <f t="shared" si="12"/>
        <v>0.1</v>
      </c>
      <c r="U80" s="17">
        <f t="shared" si="12"/>
        <v>0.1</v>
      </c>
      <c r="V80" s="17">
        <f t="shared" si="12"/>
        <v>0.1</v>
      </c>
      <c r="W80" s="18" t="s">
        <v>393</v>
      </c>
      <c r="X80" s="18"/>
    </row>
    <row r="81" spans="1:24" ht="30.75" customHeight="1" x14ac:dyDescent="0.25">
      <c r="A81" s="21"/>
      <c r="B81" s="11" t="s">
        <v>15</v>
      </c>
      <c r="C81" s="1" t="s">
        <v>17</v>
      </c>
      <c r="D81" s="22">
        <f>D82+D83+D84</f>
        <v>1996368.6999999997</v>
      </c>
      <c r="E81" s="22">
        <f t="shared" ref="E81:G81" si="13">E82+E83+E84</f>
        <v>1996368.6999999997</v>
      </c>
      <c r="F81" s="22">
        <f t="shared" si="13"/>
        <v>363528.1</v>
      </c>
      <c r="G81" s="22">
        <f t="shared" si="13"/>
        <v>332627.49999999994</v>
      </c>
      <c r="H81" s="23"/>
      <c r="I81" s="23"/>
      <c r="J81" s="23"/>
      <c r="K81" s="23"/>
      <c r="L81" s="23"/>
      <c r="M81" s="23"/>
      <c r="N81" s="23"/>
      <c r="O81" s="23"/>
      <c r="P81" s="23"/>
      <c r="Q81" s="23"/>
      <c r="R81" s="23"/>
      <c r="S81" s="23"/>
      <c r="T81" s="23"/>
      <c r="U81" s="23"/>
      <c r="V81" s="23"/>
      <c r="W81" s="28" t="s">
        <v>426</v>
      </c>
      <c r="X81" s="18"/>
    </row>
    <row r="82" spans="1:24" ht="56.25" customHeight="1" x14ac:dyDescent="0.25">
      <c r="A82" s="24"/>
      <c r="B82" s="25"/>
      <c r="C82" s="2" t="s">
        <v>14</v>
      </c>
      <c r="D82" s="17">
        <f>D25+D31+D42+D62+D74+D80</f>
        <v>736504.29999999993</v>
      </c>
      <c r="E82" s="17">
        <f>E25+E31+E42+E62+E74+E80</f>
        <v>736504.29999999993</v>
      </c>
      <c r="F82" s="17">
        <f>F25+F31+F42+F62+F74+F80</f>
        <v>161932.79999999999</v>
      </c>
      <c r="G82" s="17">
        <f>G25+G31+G42+G62+G74+G80-0.1</f>
        <v>137319.69999999998</v>
      </c>
      <c r="H82" s="23"/>
      <c r="I82" s="23"/>
      <c r="J82" s="23"/>
      <c r="K82" s="23"/>
      <c r="L82" s="23"/>
      <c r="M82" s="23"/>
      <c r="N82" s="23"/>
      <c r="O82" s="23"/>
      <c r="P82" s="23"/>
      <c r="Q82" s="23"/>
      <c r="R82" s="23"/>
      <c r="S82" s="23"/>
      <c r="T82" s="23"/>
      <c r="U82" s="23"/>
      <c r="V82" s="23"/>
      <c r="W82" s="18" t="s">
        <v>300</v>
      </c>
      <c r="X82" s="18"/>
    </row>
    <row r="83" spans="1:24" ht="47.25" x14ac:dyDescent="0.25">
      <c r="A83" s="24"/>
      <c r="B83" s="25"/>
      <c r="C83" s="2" t="s">
        <v>16</v>
      </c>
      <c r="D83" s="17">
        <f>D24+D32+D43+D64+D75</f>
        <v>1190084</v>
      </c>
      <c r="E83" s="17">
        <f>E24+E32+E43+E64+E75</f>
        <v>1190084</v>
      </c>
      <c r="F83" s="17">
        <f>F24+F32+F43+F64+F75</f>
        <v>184545.9</v>
      </c>
      <c r="G83" s="17">
        <f>G24+G32+G43+G64+G75</f>
        <v>181217</v>
      </c>
      <c r="H83" s="23"/>
      <c r="I83" s="23"/>
      <c r="J83" s="23"/>
      <c r="K83" s="23"/>
      <c r="L83" s="23"/>
      <c r="M83" s="23"/>
      <c r="N83" s="23"/>
      <c r="O83" s="23"/>
      <c r="P83" s="23"/>
      <c r="Q83" s="23"/>
      <c r="R83" s="23"/>
      <c r="S83" s="23"/>
      <c r="T83" s="23"/>
      <c r="U83" s="23"/>
      <c r="V83" s="23"/>
      <c r="W83" s="18" t="s">
        <v>238</v>
      </c>
      <c r="X83" s="18"/>
    </row>
    <row r="84" spans="1:24" ht="31.5" x14ac:dyDescent="0.25">
      <c r="A84" s="36"/>
      <c r="B84" s="36"/>
      <c r="C84" s="2" t="s">
        <v>136</v>
      </c>
      <c r="D84" s="17">
        <f>D23+D63</f>
        <v>69780.399999999994</v>
      </c>
      <c r="E84" s="17">
        <f>E23+E63</f>
        <v>69780.399999999994</v>
      </c>
      <c r="F84" s="17">
        <f>F23+F63</f>
        <v>17049.400000000001</v>
      </c>
      <c r="G84" s="17">
        <f>G23+G63</f>
        <v>14090.8</v>
      </c>
      <c r="H84" s="23"/>
      <c r="I84" s="23"/>
      <c r="J84" s="23"/>
      <c r="K84" s="23"/>
      <c r="L84" s="23"/>
      <c r="M84" s="23"/>
      <c r="N84" s="23"/>
      <c r="O84" s="23"/>
      <c r="P84" s="23"/>
      <c r="Q84" s="23"/>
      <c r="R84" s="23"/>
      <c r="S84" s="23"/>
      <c r="T84" s="23"/>
      <c r="U84" s="23"/>
      <c r="V84" s="23"/>
      <c r="W84" s="18" t="s">
        <v>427</v>
      </c>
      <c r="X84" s="18"/>
    </row>
    <row r="85" spans="1:24" s="31" customFormat="1" ht="24.75" customHeight="1" x14ac:dyDescent="0.25">
      <c r="A85" s="1">
        <v>2</v>
      </c>
      <c r="B85" s="3" t="s">
        <v>184</v>
      </c>
      <c r="C85" s="3"/>
      <c r="D85" s="3"/>
      <c r="E85" s="3"/>
      <c r="F85" s="3"/>
      <c r="G85" s="3"/>
      <c r="H85" s="30"/>
      <c r="I85" s="30"/>
      <c r="J85" s="30"/>
      <c r="K85" s="30"/>
      <c r="L85" s="30"/>
      <c r="M85" s="30"/>
      <c r="N85" s="30"/>
      <c r="O85" s="30"/>
      <c r="P85" s="30"/>
      <c r="Q85" s="30"/>
      <c r="R85" s="30"/>
      <c r="S85" s="30"/>
      <c r="T85" s="30"/>
      <c r="U85" s="30"/>
      <c r="V85" s="30"/>
      <c r="W85" s="30"/>
      <c r="X85" s="30"/>
    </row>
    <row r="86" spans="1:24" ht="58.5" customHeight="1" x14ac:dyDescent="0.25">
      <c r="A86" s="16"/>
      <c r="B86" s="2" t="s">
        <v>76</v>
      </c>
      <c r="C86" s="2" t="s">
        <v>14</v>
      </c>
      <c r="D86" s="17">
        <v>18</v>
      </c>
      <c r="E86" s="17">
        <v>18</v>
      </c>
      <c r="F86" s="17">
        <v>0</v>
      </c>
      <c r="G86" s="17">
        <v>0</v>
      </c>
      <c r="H86" s="12"/>
      <c r="I86" s="12"/>
      <c r="J86" s="12"/>
      <c r="K86" s="12"/>
      <c r="L86" s="12"/>
      <c r="M86" s="12"/>
      <c r="N86" s="12"/>
      <c r="O86" s="12"/>
      <c r="P86" s="12"/>
      <c r="Q86" s="12"/>
      <c r="R86" s="12"/>
      <c r="S86" s="12"/>
      <c r="T86" s="12"/>
      <c r="U86" s="12"/>
      <c r="V86" s="12"/>
      <c r="W86" s="18" t="s">
        <v>72</v>
      </c>
      <c r="X86" s="18"/>
    </row>
    <row r="87" spans="1:24" ht="195.75" customHeight="1" x14ac:dyDescent="0.25">
      <c r="A87" s="16"/>
      <c r="B87" s="37" t="s">
        <v>87</v>
      </c>
      <c r="C87" s="2" t="s">
        <v>16</v>
      </c>
      <c r="D87" s="17">
        <v>1525</v>
      </c>
      <c r="E87" s="17">
        <v>1525</v>
      </c>
      <c r="F87" s="17">
        <v>305</v>
      </c>
      <c r="G87" s="17">
        <v>304.10000000000002</v>
      </c>
      <c r="H87" s="12"/>
      <c r="I87" s="12"/>
      <c r="J87" s="12"/>
      <c r="K87" s="12"/>
      <c r="L87" s="12"/>
      <c r="M87" s="12"/>
      <c r="N87" s="12"/>
      <c r="O87" s="12"/>
      <c r="P87" s="12"/>
      <c r="Q87" s="12"/>
      <c r="R87" s="12"/>
      <c r="S87" s="12"/>
      <c r="T87" s="12"/>
      <c r="U87" s="12"/>
      <c r="V87" s="12"/>
      <c r="W87" s="18" t="s">
        <v>387</v>
      </c>
      <c r="X87" s="18"/>
    </row>
    <row r="88" spans="1:24" ht="111" customHeight="1" x14ac:dyDescent="0.25">
      <c r="A88" s="16"/>
      <c r="B88" s="2" t="s">
        <v>141</v>
      </c>
      <c r="C88" s="2" t="s">
        <v>16</v>
      </c>
      <c r="D88" s="17">
        <v>9257.2000000000007</v>
      </c>
      <c r="E88" s="17">
        <v>9257.2000000000007</v>
      </c>
      <c r="F88" s="17">
        <v>140</v>
      </c>
      <c r="G88" s="17">
        <v>139</v>
      </c>
      <c r="H88" s="12"/>
      <c r="I88" s="12"/>
      <c r="J88" s="12"/>
      <c r="K88" s="12"/>
      <c r="L88" s="12"/>
      <c r="M88" s="12"/>
      <c r="N88" s="12"/>
      <c r="O88" s="12"/>
      <c r="P88" s="12"/>
      <c r="Q88" s="12"/>
      <c r="R88" s="12"/>
      <c r="S88" s="12"/>
      <c r="T88" s="12"/>
      <c r="U88" s="12"/>
      <c r="V88" s="12"/>
      <c r="W88" s="18" t="s">
        <v>388</v>
      </c>
      <c r="X88" s="18"/>
    </row>
    <row r="89" spans="1:24" ht="95.25" customHeight="1" x14ac:dyDescent="0.25">
      <c r="A89" s="16"/>
      <c r="B89" s="2" t="s">
        <v>88</v>
      </c>
      <c r="C89" s="2" t="s">
        <v>16</v>
      </c>
      <c r="D89" s="17">
        <v>60739.1</v>
      </c>
      <c r="E89" s="17">
        <v>18716.2</v>
      </c>
      <c r="F89" s="17">
        <v>14500</v>
      </c>
      <c r="G89" s="17">
        <v>14380.4</v>
      </c>
      <c r="H89" s="12"/>
      <c r="I89" s="12"/>
      <c r="J89" s="12"/>
      <c r="K89" s="12"/>
      <c r="L89" s="12"/>
      <c r="M89" s="12"/>
      <c r="N89" s="12"/>
      <c r="O89" s="12"/>
      <c r="P89" s="12"/>
      <c r="Q89" s="12"/>
      <c r="R89" s="12"/>
      <c r="S89" s="12"/>
      <c r="T89" s="12"/>
      <c r="U89" s="12"/>
      <c r="V89" s="12"/>
      <c r="W89" s="18" t="s">
        <v>389</v>
      </c>
      <c r="X89" s="18"/>
    </row>
    <row r="90" spans="1:24" ht="111.75" customHeight="1" x14ac:dyDescent="0.25">
      <c r="A90" s="16"/>
      <c r="B90" s="2" t="s">
        <v>32</v>
      </c>
      <c r="C90" s="2" t="s">
        <v>16</v>
      </c>
      <c r="D90" s="17">
        <v>1944.2</v>
      </c>
      <c r="E90" s="17">
        <v>1944.2</v>
      </c>
      <c r="F90" s="17">
        <v>325</v>
      </c>
      <c r="G90" s="17">
        <v>316</v>
      </c>
      <c r="H90" s="12"/>
      <c r="I90" s="12"/>
      <c r="J90" s="12"/>
      <c r="K90" s="12"/>
      <c r="L90" s="12"/>
      <c r="M90" s="12"/>
      <c r="N90" s="12"/>
      <c r="O90" s="12"/>
      <c r="P90" s="12"/>
      <c r="Q90" s="12"/>
      <c r="R90" s="12"/>
      <c r="S90" s="12"/>
      <c r="T90" s="12"/>
      <c r="U90" s="12"/>
      <c r="V90" s="12"/>
      <c r="W90" s="18" t="s">
        <v>302</v>
      </c>
      <c r="X90" s="18"/>
    </row>
    <row r="91" spans="1:24" ht="84.75" customHeight="1" x14ac:dyDescent="0.25">
      <c r="A91" s="16"/>
      <c r="B91" s="2" t="s">
        <v>141</v>
      </c>
      <c r="C91" s="2" t="s">
        <v>16</v>
      </c>
      <c r="D91" s="17">
        <v>10460</v>
      </c>
      <c r="E91" s="17">
        <v>10460</v>
      </c>
      <c r="F91" s="17">
        <v>8400</v>
      </c>
      <c r="G91" s="17">
        <v>6055</v>
      </c>
      <c r="H91" s="12"/>
      <c r="I91" s="12"/>
      <c r="J91" s="12"/>
      <c r="K91" s="12"/>
      <c r="L91" s="12"/>
      <c r="M91" s="12"/>
      <c r="N91" s="12"/>
      <c r="O91" s="12"/>
      <c r="P91" s="12"/>
      <c r="Q91" s="12"/>
      <c r="R91" s="12"/>
      <c r="S91" s="12"/>
      <c r="T91" s="12"/>
      <c r="U91" s="12"/>
      <c r="V91" s="12"/>
      <c r="W91" s="18" t="s">
        <v>390</v>
      </c>
      <c r="X91" s="18"/>
    </row>
    <row r="92" spans="1:24" ht="33" customHeight="1" x14ac:dyDescent="0.25">
      <c r="A92" s="27"/>
      <c r="B92" s="3" t="s">
        <v>15</v>
      </c>
      <c r="C92" s="1" t="s">
        <v>17</v>
      </c>
      <c r="D92" s="22">
        <f>D93+D94</f>
        <v>83943.5</v>
      </c>
      <c r="E92" s="22">
        <f t="shared" ref="E92:G92" si="14">E93+E94</f>
        <v>41920.600000000006</v>
      </c>
      <c r="F92" s="22">
        <f t="shared" si="14"/>
        <v>23670</v>
      </c>
      <c r="G92" s="22">
        <f t="shared" si="14"/>
        <v>21194.5</v>
      </c>
      <c r="H92" s="23"/>
      <c r="I92" s="23"/>
      <c r="J92" s="23"/>
      <c r="K92" s="23"/>
      <c r="L92" s="23"/>
      <c r="M92" s="23"/>
      <c r="N92" s="23"/>
      <c r="O92" s="23"/>
      <c r="P92" s="23"/>
      <c r="Q92" s="23"/>
      <c r="R92" s="23"/>
      <c r="S92" s="23"/>
      <c r="T92" s="23"/>
      <c r="U92" s="23"/>
      <c r="V92" s="23"/>
      <c r="W92" s="28" t="s">
        <v>391</v>
      </c>
      <c r="X92" s="18"/>
    </row>
    <row r="93" spans="1:24" ht="47.25" customHeight="1" x14ac:dyDescent="0.25">
      <c r="A93" s="27"/>
      <c r="B93" s="4"/>
      <c r="C93" s="2" t="s">
        <v>14</v>
      </c>
      <c r="D93" s="17">
        <f>D86</f>
        <v>18</v>
      </c>
      <c r="E93" s="17">
        <f t="shared" ref="E93:G93" si="15">E86</f>
        <v>18</v>
      </c>
      <c r="F93" s="17">
        <f t="shared" si="15"/>
        <v>0</v>
      </c>
      <c r="G93" s="17">
        <f t="shared" si="15"/>
        <v>0</v>
      </c>
      <c r="H93" s="23"/>
      <c r="I93" s="23"/>
      <c r="J93" s="23"/>
      <c r="K93" s="23"/>
      <c r="L93" s="23"/>
      <c r="M93" s="23"/>
      <c r="N93" s="23"/>
      <c r="O93" s="23"/>
      <c r="P93" s="23"/>
      <c r="Q93" s="23"/>
      <c r="R93" s="23"/>
      <c r="S93" s="23"/>
      <c r="T93" s="23"/>
      <c r="U93" s="23"/>
      <c r="V93" s="23"/>
      <c r="W93" s="18" t="s">
        <v>72</v>
      </c>
      <c r="X93" s="18"/>
    </row>
    <row r="94" spans="1:24" ht="47.25" x14ac:dyDescent="0.25">
      <c r="A94" s="27"/>
      <c r="B94" s="4"/>
      <c r="C94" s="2" t="s">
        <v>16</v>
      </c>
      <c r="D94" s="17">
        <f>D87+D88+D89+D90+D91</f>
        <v>83925.5</v>
      </c>
      <c r="E94" s="17">
        <f t="shared" ref="E94:G94" si="16">E87+E88+E89+E90+E91</f>
        <v>41902.600000000006</v>
      </c>
      <c r="F94" s="17">
        <f t="shared" si="16"/>
        <v>23670</v>
      </c>
      <c r="G94" s="17">
        <f t="shared" si="16"/>
        <v>21194.5</v>
      </c>
      <c r="H94" s="23"/>
      <c r="I94" s="23"/>
      <c r="J94" s="23"/>
      <c r="K94" s="23"/>
      <c r="L94" s="23"/>
      <c r="M94" s="23"/>
      <c r="N94" s="23"/>
      <c r="O94" s="23"/>
      <c r="P94" s="23"/>
      <c r="Q94" s="23"/>
      <c r="R94" s="23"/>
      <c r="S94" s="23"/>
      <c r="T94" s="23"/>
      <c r="U94" s="23"/>
      <c r="V94" s="23"/>
      <c r="W94" s="18" t="s">
        <v>367</v>
      </c>
      <c r="X94" s="18"/>
    </row>
    <row r="95" spans="1:24" ht="24.75" customHeight="1" x14ac:dyDescent="0.25">
      <c r="A95" s="1">
        <v>3</v>
      </c>
      <c r="B95" s="3" t="s">
        <v>185</v>
      </c>
      <c r="C95" s="3"/>
      <c r="D95" s="3"/>
      <c r="E95" s="3"/>
      <c r="F95" s="3"/>
      <c r="G95" s="3"/>
      <c r="H95" s="15"/>
      <c r="I95" s="15"/>
      <c r="J95" s="15"/>
      <c r="K95" s="15"/>
      <c r="L95" s="15"/>
      <c r="M95" s="15"/>
      <c r="N95" s="15"/>
      <c r="O95" s="15"/>
      <c r="P95" s="15"/>
      <c r="Q95" s="15"/>
      <c r="R95" s="15"/>
      <c r="S95" s="15"/>
      <c r="T95" s="15"/>
      <c r="U95" s="15"/>
      <c r="V95" s="15"/>
      <c r="W95" s="15"/>
      <c r="X95" s="15"/>
    </row>
    <row r="96" spans="1:24" ht="81" customHeight="1" x14ac:dyDescent="0.25">
      <c r="A96" s="1"/>
      <c r="B96" s="2" t="s">
        <v>123</v>
      </c>
      <c r="C96" s="2" t="s">
        <v>14</v>
      </c>
      <c r="D96" s="17">
        <v>298</v>
      </c>
      <c r="E96" s="17">
        <v>298</v>
      </c>
      <c r="F96" s="17">
        <v>98.4</v>
      </c>
      <c r="G96" s="17">
        <v>72.5</v>
      </c>
      <c r="H96" s="38"/>
      <c r="I96" s="38"/>
      <c r="J96" s="38"/>
      <c r="K96" s="38"/>
      <c r="L96" s="38"/>
      <c r="M96" s="38"/>
      <c r="N96" s="38"/>
      <c r="O96" s="38"/>
      <c r="P96" s="38"/>
      <c r="Q96" s="38"/>
      <c r="R96" s="38"/>
      <c r="S96" s="38"/>
      <c r="T96" s="38"/>
      <c r="U96" s="38"/>
      <c r="V96" s="38"/>
      <c r="W96" s="18" t="s">
        <v>380</v>
      </c>
      <c r="X96" s="18"/>
    </row>
    <row r="97" spans="1:24" ht="132" customHeight="1" x14ac:dyDescent="0.25">
      <c r="A97" s="39"/>
      <c r="B97" s="2" t="s">
        <v>186</v>
      </c>
      <c r="C97" s="2" t="s">
        <v>16</v>
      </c>
      <c r="D97" s="17">
        <v>38378</v>
      </c>
      <c r="E97" s="17">
        <v>38378</v>
      </c>
      <c r="F97" s="17">
        <v>9300</v>
      </c>
      <c r="G97" s="17">
        <v>9300</v>
      </c>
      <c r="H97" s="12"/>
      <c r="I97" s="12"/>
      <c r="J97" s="12"/>
      <c r="K97" s="12"/>
      <c r="L97" s="12"/>
      <c r="M97" s="12"/>
      <c r="N97" s="12"/>
      <c r="O97" s="12"/>
      <c r="P97" s="12"/>
      <c r="Q97" s="12"/>
      <c r="R97" s="12"/>
      <c r="S97" s="12"/>
      <c r="T97" s="12"/>
      <c r="U97" s="12"/>
      <c r="V97" s="12"/>
      <c r="W97" s="18" t="s">
        <v>381</v>
      </c>
      <c r="X97" s="18"/>
    </row>
    <row r="98" spans="1:24" ht="99.75" customHeight="1" x14ac:dyDescent="0.25">
      <c r="A98" s="39"/>
      <c r="B98" s="2" t="s">
        <v>29</v>
      </c>
      <c r="C98" s="2" t="s">
        <v>16</v>
      </c>
      <c r="D98" s="17">
        <v>2950.6</v>
      </c>
      <c r="E98" s="17">
        <v>2950.6</v>
      </c>
      <c r="F98" s="17">
        <v>750</v>
      </c>
      <c r="G98" s="17">
        <v>750</v>
      </c>
      <c r="H98" s="12"/>
      <c r="I98" s="12"/>
      <c r="J98" s="12"/>
      <c r="K98" s="12"/>
      <c r="L98" s="12"/>
      <c r="M98" s="12"/>
      <c r="N98" s="12"/>
      <c r="O98" s="12"/>
      <c r="P98" s="12"/>
      <c r="Q98" s="12"/>
      <c r="R98" s="12"/>
      <c r="S98" s="12"/>
      <c r="T98" s="12"/>
      <c r="U98" s="12"/>
      <c r="V98" s="12"/>
      <c r="W98" s="18" t="s">
        <v>382</v>
      </c>
      <c r="X98" s="18"/>
    </row>
    <row r="99" spans="1:24" ht="160.5" customHeight="1" x14ac:dyDescent="0.25">
      <c r="A99" s="39"/>
      <c r="B99" s="2" t="s">
        <v>30</v>
      </c>
      <c r="C99" s="2" t="s">
        <v>16</v>
      </c>
      <c r="D99" s="17">
        <v>126</v>
      </c>
      <c r="E99" s="17">
        <v>126</v>
      </c>
      <c r="F99" s="17">
        <v>29</v>
      </c>
      <c r="G99" s="17">
        <v>29</v>
      </c>
      <c r="H99" s="12"/>
      <c r="I99" s="12"/>
      <c r="J99" s="12"/>
      <c r="K99" s="12"/>
      <c r="L99" s="12"/>
      <c r="M99" s="12"/>
      <c r="N99" s="12"/>
      <c r="O99" s="12"/>
      <c r="P99" s="12"/>
      <c r="Q99" s="12"/>
      <c r="R99" s="12"/>
      <c r="S99" s="12"/>
      <c r="T99" s="12"/>
      <c r="U99" s="12"/>
      <c r="V99" s="12"/>
      <c r="W99" s="18" t="s">
        <v>308</v>
      </c>
      <c r="X99" s="18"/>
    </row>
    <row r="100" spans="1:24" ht="101.25" customHeight="1" x14ac:dyDescent="0.25">
      <c r="A100" s="39"/>
      <c r="B100" s="2" t="s">
        <v>106</v>
      </c>
      <c r="C100" s="2" t="s">
        <v>16</v>
      </c>
      <c r="D100" s="17">
        <v>13263.5</v>
      </c>
      <c r="E100" s="17">
        <v>13263.5</v>
      </c>
      <c r="F100" s="17">
        <v>2900</v>
      </c>
      <c r="G100" s="17">
        <v>2900</v>
      </c>
      <c r="H100" s="12"/>
      <c r="I100" s="12"/>
      <c r="J100" s="12"/>
      <c r="K100" s="12"/>
      <c r="L100" s="12"/>
      <c r="M100" s="12"/>
      <c r="N100" s="12"/>
      <c r="O100" s="12"/>
      <c r="P100" s="12"/>
      <c r="Q100" s="12"/>
      <c r="R100" s="12"/>
      <c r="S100" s="12"/>
      <c r="T100" s="12"/>
      <c r="U100" s="12"/>
      <c r="V100" s="12"/>
      <c r="W100" s="18" t="s">
        <v>383</v>
      </c>
      <c r="X100" s="18"/>
    </row>
    <row r="101" spans="1:24" ht="84" customHeight="1" x14ac:dyDescent="0.25">
      <c r="A101" s="39"/>
      <c r="B101" s="2" t="s">
        <v>31</v>
      </c>
      <c r="C101" s="2" t="s">
        <v>14</v>
      </c>
      <c r="D101" s="17">
        <v>5658</v>
      </c>
      <c r="E101" s="17">
        <v>5658</v>
      </c>
      <c r="F101" s="17">
        <v>1360</v>
      </c>
      <c r="G101" s="17">
        <v>1322.8</v>
      </c>
      <c r="H101" s="12"/>
      <c r="I101" s="12"/>
      <c r="J101" s="12"/>
      <c r="K101" s="12"/>
      <c r="L101" s="12"/>
      <c r="M101" s="12"/>
      <c r="N101" s="12"/>
      <c r="O101" s="12"/>
      <c r="P101" s="12"/>
      <c r="Q101" s="12"/>
      <c r="R101" s="12"/>
      <c r="S101" s="12"/>
      <c r="T101" s="12"/>
      <c r="U101" s="12"/>
      <c r="V101" s="12"/>
      <c r="W101" s="18" t="s">
        <v>384</v>
      </c>
      <c r="X101" s="18"/>
    </row>
    <row r="102" spans="1:24" ht="69" customHeight="1" x14ac:dyDescent="0.25">
      <c r="A102" s="39"/>
      <c r="B102" s="2" t="s">
        <v>128</v>
      </c>
      <c r="C102" s="2" t="s">
        <v>14</v>
      </c>
      <c r="D102" s="17">
        <v>60</v>
      </c>
      <c r="E102" s="17">
        <v>60</v>
      </c>
      <c r="F102" s="17">
        <v>16</v>
      </c>
      <c r="G102" s="17">
        <v>12</v>
      </c>
      <c r="H102" s="12"/>
      <c r="I102" s="12"/>
      <c r="J102" s="12"/>
      <c r="K102" s="12"/>
      <c r="L102" s="12"/>
      <c r="M102" s="12"/>
      <c r="N102" s="12"/>
      <c r="O102" s="12"/>
      <c r="P102" s="12"/>
      <c r="Q102" s="12"/>
      <c r="R102" s="12"/>
      <c r="S102" s="12"/>
      <c r="T102" s="12"/>
      <c r="U102" s="12"/>
      <c r="V102" s="12"/>
      <c r="W102" s="18" t="s">
        <v>385</v>
      </c>
      <c r="X102" s="18"/>
    </row>
    <row r="103" spans="1:24" ht="69" customHeight="1" x14ac:dyDescent="0.25">
      <c r="A103" s="39"/>
      <c r="B103" s="2" t="s">
        <v>138</v>
      </c>
      <c r="C103" s="2" t="s">
        <v>16</v>
      </c>
      <c r="D103" s="17">
        <v>129.9</v>
      </c>
      <c r="E103" s="17">
        <v>129.9</v>
      </c>
      <c r="F103" s="17">
        <v>0</v>
      </c>
      <c r="G103" s="17">
        <v>0</v>
      </c>
      <c r="H103" s="12"/>
      <c r="I103" s="12"/>
      <c r="J103" s="12"/>
      <c r="K103" s="12"/>
      <c r="L103" s="12"/>
      <c r="M103" s="12"/>
      <c r="N103" s="12"/>
      <c r="O103" s="12"/>
      <c r="P103" s="12"/>
      <c r="Q103" s="12"/>
      <c r="R103" s="12"/>
      <c r="S103" s="12"/>
      <c r="T103" s="12"/>
      <c r="U103" s="12"/>
      <c r="V103" s="12"/>
      <c r="W103" s="18" t="s">
        <v>70</v>
      </c>
      <c r="X103" s="18"/>
    </row>
    <row r="104" spans="1:24" ht="118.5" customHeight="1" x14ac:dyDescent="0.25">
      <c r="A104" s="39"/>
      <c r="B104" s="2" t="s">
        <v>162</v>
      </c>
      <c r="C104" s="2" t="s">
        <v>16</v>
      </c>
      <c r="D104" s="17">
        <v>4105.3999999999996</v>
      </c>
      <c r="E104" s="17">
        <v>4105.3999999999996</v>
      </c>
      <c r="F104" s="17">
        <v>740</v>
      </c>
      <c r="G104" s="17">
        <v>698.4</v>
      </c>
      <c r="H104" s="12"/>
      <c r="I104" s="12"/>
      <c r="J104" s="12"/>
      <c r="K104" s="12"/>
      <c r="L104" s="12"/>
      <c r="M104" s="12"/>
      <c r="N104" s="12"/>
      <c r="O104" s="12"/>
      <c r="P104" s="12"/>
      <c r="Q104" s="12"/>
      <c r="R104" s="12"/>
      <c r="S104" s="12"/>
      <c r="T104" s="12"/>
      <c r="U104" s="12"/>
      <c r="V104" s="12"/>
      <c r="W104" s="18" t="s">
        <v>263</v>
      </c>
      <c r="X104" s="18"/>
    </row>
    <row r="105" spans="1:24" ht="33" customHeight="1" x14ac:dyDescent="0.25">
      <c r="A105" s="27"/>
      <c r="B105" s="3" t="s">
        <v>15</v>
      </c>
      <c r="C105" s="1" t="s">
        <v>17</v>
      </c>
      <c r="D105" s="22">
        <f>D106+D107</f>
        <v>64969.4</v>
      </c>
      <c r="E105" s="22">
        <f t="shared" ref="E105:G105" si="17">E106+E107</f>
        <v>64969.4</v>
      </c>
      <c r="F105" s="22">
        <f t="shared" si="17"/>
        <v>15193.4</v>
      </c>
      <c r="G105" s="22">
        <f t="shared" si="17"/>
        <v>15084.699999999999</v>
      </c>
      <c r="H105" s="23"/>
      <c r="I105" s="23"/>
      <c r="J105" s="23"/>
      <c r="K105" s="23"/>
      <c r="L105" s="23"/>
      <c r="M105" s="23"/>
      <c r="N105" s="23"/>
      <c r="O105" s="23"/>
      <c r="P105" s="23"/>
      <c r="Q105" s="23"/>
      <c r="R105" s="23"/>
      <c r="S105" s="23"/>
      <c r="T105" s="23"/>
      <c r="U105" s="23"/>
      <c r="V105" s="23"/>
      <c r="W105" s="28" t="s">
        <v>344</v>
      </c>
      <c r="X105" s="18"/>
    </row>
    <row r="106" spans="1:24" ht="44.25" customHeight="1" x14ac:dyDescent="0.25">
      <c r="A106" s="27"/>
      <c r="B106" s="4"/>
      <c r="C106" s="2" t="s">
        <v>14</v>
      </c>
      <c r="D106" s="17">
        <f>D96+D101+D102</f>
        <v>6016</v>
      </c>
      <c r="E106" s="17">
        <f t="shared" ref="E106:G106" si="18">E96+E101+E102</f>
        <v>6016</v>
      </c>
      <c r="F106" s="17">
        <f>F96+F101+F102</f>
        <v>1474.4</v>
      </c>
      <c r="G106" s="17">
        <f t="shared" si="18"/>
        <v>1407.3</v>
      </c>
      <c r="H106" s="23"/>
      <c r="I106" s="23"/>
      <c r="J106" s="23"/>
      <c r="K106" s="23"/>
      <c r="L106" s="23"/>
      <c r="M106" s="23"/>
      <c r="N106" s="23"/>
      <c r="O106" s="23"/>
      <c r="P106" s="23"/>
      <c r="Q106" s="23"/>
      <c r="R106" s="23"/>
      <c r="S106" s="23"/>
      <c r="T106" s="23"/>
      <c r="U106" s="23"/>
      <c r="V106" s="23"/>
      <c r="W106" s="18" t="s">
        <v>386</v>
      </c>
      <c r="X106" s="18"/>
    </row>
    <row r="107" spans="1:24" ht="47.25" x14ac:dyDescent="0.25">
      <c r="A107" s="27"/>
      <c r="B107" s="4"/>
      <c r="C107" s="2" t="s">
        <v>16</v>
      </c>
      <c r="D107" s="17">
        <f>D97+D98+D99+D100+D103+D104</f>
        <v>58953.4</v>
      </c>
      <c r="E107" s="17">
        <f t="shared" ref="E107:G107" si="19">E97+E98+E99+E100+E103+E104</f>
        <v>58953.4</v>
      </c>
      <c r="F107" s="17">
        <f t="shared" si="19"/>
        <v>13719</v>
      </c>
      <c r="G107" s="17">
        <f t="shared" si="19"/>
        <v>13677.4</v>
      </c>
      <c r="H107" s="23"/>
      <c r="I107" s="23"/>
      <c r="J107" s="23"/>
      <c r="K107" s="23"/>
      <c r="L107" s="23"/>
      <c r="M107" s="23"/>
      <c r="N107" s="23"/>
      <c r="O107" s="23"/>
      <c r="P107" s="23"/>
      <c r="Q107" s="23"/>
      <c r="R107" s="23"/>
      <c r="S107" s="23"/>
      <c r="T107" s="23"/>
      <c r="U107" s="23"/>
      <c r="V107" s="23"/>
      <c r="W107" s="18" t="s">
        <v>344</v>
      </c>
      <c r="X107" s="18"/>
    </row>
    <row r="108" spans="1:24" ht="24.75" customHeight="1" x14ac:dyDescent="0.25">
      <c r="A108" s="1">
        <v>4</v>
      </c>
      <c r="B108" s="3" t="s">
        <v>225</v>
      </c>
      <c r="C108" s="3"/>
      <c r="D108" s="3"/>
      <c r="E108" s="3"/>
      <c r="F108" s="3"/>
      <c r="G108" s="3"/>
      <c r="H108" s="15"/>
      <c r="I108" s="15"/>
      <c r="J108" s="15"/>
      <c r="K108" s="15"/>
      <c r="L108" s="15"/>
      <c r="M108" s="15"/>
      <c r="N108" s="15"/>
      <c r="O108" s="15"/>
      <c r="P108" s="15"/>
      <c r="Q108" s="15"/>
      <c r="R108" s="15"/>
      <c r="S108" s="15"/>
      <c r="T108" s="15"/>
      <c r="U108" s="15"/>
      <c r="V108" s="15"/>
      <c r="W108" s="15"/>
      <c r="X108" s="15"/>
    </row>
    <row r="109" spans="1:24" ht="52.5" customHeight="1" x14ac:dyDescent="0.25">
      <c r="A109" s="39"/>
      <c r="B109" s="2" t="s">
        <v>26</v>
      </c>
      <c r="C109" s="2" t="s">
        <v>14</v>
      </c>
      <c r="D109" s="17">
        <f>404.5+1224.3+300</f>
        <v>1928.8</v>
      </c>
      <c r="E109" s="17">
        <f>404.5+1224.3+300</f>
        <v>1928.8</v>
      </c>
      <c r="F109" s="17">
        <f>65.5+226.7</f>
        <v>292.2</v>
      </c>
      <c r="G109" s="17">
        <f>65.5+28</f>
        <v>93.5</v>
      </c>
      <c r="H109" s="38"/>
      <c r="I109" s="38"/>
      <c r="J109" s="38"/>
      <c r="K109" s="38"/>
      <c r="L109" s="38"/>
      <c r="M109" s="38"/>
      <c r="N109" s="38"/>
      <c r="O109" s="38"/>
      <c r="P109" s="38"/>
      <c r="Q109" s="38"/>
      <c r="R109" s="38"/>
      <c r="S109" s="38"/>
      <c r="T109" s="38"/>
      <c r="U109" s="38"/>
      <c r="V109" s="38"/>
      <c r="W109" s="18" t="s">
        <v>377</v>
      </c>
      <c r="X109" s="18"/>
    </row>
    <row r="110" spans="1:24" ht="66.75" customHeight="1" x14ac:dyDescent="0.25">
      <c r="A110" s="39"/>
      <c r="B110" s="2" t="s">
        <v>77</v>
      </c>
      <c r="C110" s="2" t="s">
        <v>14</v>
      </c>
      <c r="D110" s="17">
        <v>70</v>
      </c>
      <c r="E110" s="17">
        <v>70</v>
      </c>
      <c r="F110" s="17">
        <v>0</v>
      </c>
      <c r="G110" s="17">
        <v>0</v>
      </c>
      <c r="H110" s="38"/>
      <c r="I110" s="38"/>
      <c r="J110" s="38"/>
      <c r="K110" s="38"/>
      <c r="L110" s="38"/>
      <c r="M110" s="38"/>
      <c r="N110" s="38"/>
      <c r="O110" s="38"/>
      <c r="P110" s="38"/>
      <c r="Q110" s="38"/>
      <c r="R110" s="38"/>
      <c r="S110" s="38"/>
      <c r="T110" s="38"/>
      <c r="U110" s="38"/>
      <c r="V110" s="38"/>
      <c r="W110" s="40" t="s">
        <v>70</v>
      </c>
      <c r="X110" s="40"/>
    </row>
    <row r="111" spans="1:24" ht="81.75" customHeight="1" x14ac:dyDescent="0.25">
      <c r="A111" s="41"/>
      <c r="B111" s="20" t="s">
        <v>375</v>
      </c>
      <c r="C111" s="2" t="s">
        <v>16</v>
      </c>
      <c r="D111" s="17">
        <v>5000</v>
      </c>
      <c r="E111" s="17">
        <v>5000</v>
      </c>
      <c r="F111" s="17">
        <v>0</v>
      </c>
      <c r="G111" s="17">
        <v>0</v>
      </c>
      <c r="H111" s="38"/>
      <c r="I111" s="38"/>
      <c r="J111" s="38"/>
      <c r="K111" s="38"/>
      <c r="L111" s="38"/>
      <c r="M111" s="38"/>
      <c r="N111" s="38"/>
      <c r="O111" s="38"/>
      <c r="P111" s="38"/>
      <c r="Q111" s="38"/>
      <c r="R111" s="38"/>
      <c r="S111" s="38"/>
      <c r="T111" s="38"/>
      <c r="U111" s="38"/>
      <c r="V111" s="38"/>
      <c r="W111" s="40" t="s">
        <v>70</v>
      </c>
      <c r="X111" s="40"/>
    </row>
    <row r="112" spans="1:24" ht="81.75" customHeight="1" x14ac:dyDescent="0.25">
      <c r="A112" s="41"/>
      <c r="B112" s="20" t="s">
        <v>376</v>
      </c>
      <c r="C112" s="2" t="s">
        <v>14</v>
      </c>
      <c r="D112" s="17">
        <v>1203.5</v>
      </c>
      <c r="E112" s="17">
        <v>1203.5</v>
      </c>
      <c r="F112" s="17">
        <v>0</v>
      </c>
      <c r="G112" s="17">
        <v>0</v>
      </c>
      <c r="H112" s="38"/>
      <c r="I112" s="38"/>
      <c r="J112" s="38"/>
      <c r="K112" s="38"/>
      <c r="L112" s="38"/>
      <c r="M112" s="38"/>
      <c r="N112" s="38"/>
      <c r="O112" s="38"/>
      <c r="P112" s="38"/>
      <c r="Q112" s="38"/>
      <c r="R112" s="38"/>
      <c r="S112" s="38"/>
      <c r="T112" s="38"/>
      <c r="U112" s="38"/>
      <c r="V112" s="38"/>
      <c r="W112" s="40" t="s">
        <v>70</v>
      </c>
      <c r="X112" s="40"/>
    </row>
    <row r="113" spans="1:24" ht="81.75" customHeight="1" x14ac:dyDescent="0.25">
      <c r="A113" s="41"/>
      <c r="B113" s="20" t="s">
        <v>187</v>
      </c>
      <c r="C113" s="2" t="s">
        <v>14</v>
      </c>
      <c r="D113" s="17">
        <v>544.4</v>
      </c>
      <c r="E113" s="17">
        <v>544.4</v>
      </c>
      <c r="F113" s="17">
        <v>0</v>
      </c>
      <c r="G113" s="17">
        <v>0</v>
      </c>
      <c r="H113" s="38"/>
      <c r="I113" s="38"/>
      <c r="J113" s="38"/>
      <c r="K113" s="38"/>
      <c r="L113" s="38"/>
      <c r="M113" s="38"/>
      <c r="N113" s="38"/>
      <c r="O113" s="38"/>
      <c r="P113" s="38"/>
      <c r="Q113" s="38"/>
      <c r="R113" s="38"/>
      <c r="S113" s="38"/>
      <c r="T113" s="38"/>
      <c r="U113" s="38"/>
      <c r="V113" s="38"/>
      <c r="W113" s="40" t="s">
        <v>70</v>
      </c>
      <c r="X113" s="40"/>
    </row>
    <row r="114" spans="1:24" ht="36" customHeight="1" x14ac:dyDescent="0.25">
      <c r="A114" s="21"/>
      <c r="B114" s="11" t="s">
        <v>15</v>
      </c>
      <c r="C114" s="1" t="s">
        <v>17</v>
      </c>
      <c r="D114" s="22">
        <f>D116+D115</f>
        <v>8746.7000000000007</v>
      </c>
      <c r="E114" s="22">
        <f t="shared" ref="E114:G114" si="20">E116+E115</f>
        <v>8746.7000000000007</v>
      </c>
      <c r="F114" s="22">
        <f t="shared" si="20"/>
        <v>292.3</v>
      </c>
      <c r="G114" s="22">
        <f t="shared" si="20"/>
        <v>93.5</v>
      </c>
      <c r="H114" s="22" t="e">
        <f>#REF!+H116+#REF!</f>
        <v>#REF!</v>
      </c>
      <c r="I114" s="22" t="e">
        <f>#REF!+I116+#REF!</f>
        <v>#REF!</v>
      </c>
      <c r="J114" s="22" t="e">
        <f>#REF!+J116+#REF!</f>
        <v>#REF!</v>
      </c>
      <c r="K114" s="22" t="e">
        <f>#REF!+K116+#REF!</f>
        <v>#REF!</v>
      </c>
      <c r="L114" s="22" t="e">
        <f>#REF!+L116+#REF!</f>
        <v>#REF!</v>
      </c>
      <c r="M114" s="22" t="e">
        <f>#REF!+M116+#REF!</f>
        <v>#REF!</v>
      </c>
      <c r="N114" s="22" t="e">
        <f>#REF!+N116+#REF!</f>
        <v>#REF!</v>
      </c>
      <c r="O114" s="22" t="e">
        <f>#REF!+O116+#REF!</f>
        <v>#REF!</v>
      </c>
      <c r="P114" s="22" t="e">
        <f>#REF!+P116+#REF!</f>
        <v>#REF!</v>
      </c>
      <c r="Q114" s="22" t="e">
        <f>#REF!+Q116+#REF!</f>
        <v>#REF!</v>
      </c>
      <c r="R114" s="22" t="e">
        <f>#REF!+R116+#REF!</f>
        <v>#REF!</v>
      </c>
      <c r="S114" s="22" t="e">
        <f>#REF!+S116+#REF!</f>
        <v>#REF!</v>
      </c>
      <c r="T114" s="22" t="e">
        <f>#REF!+T116+#REF!</f>
        <v>#REF!</v>
      </c>
      <c r="U114" s="22" t="e">
        <f>#REF!+U116+#REF!</f>
        <v>#REF!</v>
      </c>
      <c r="V114" s="22" t="e">
        <f>#REF!+V116+#REF!</f>
        <v>#REF!</v>
      </c>
      <c r="W114" s="28" t="s">
        <v>378</v>
      </c>
      <c r="X114" s="28"/>
    </row>
    <row r="115" spans="1:24" ht="60" customHeight="1" x14ac:dyDescent="0.25">
      <c r="A115" s="24"/>
      <c r="B115" s="42"/>
      <c r="C115" s="2" t="s">
        <v>16</v>
      </c>
      <c r="D115" s="22">
        <f>D111</f>
        <v>5000</v>
      </c>
      <c r="E115" s="22">
        <f t="shared" ref="E115:G115" si="21">E111</f>
        <v>5000</v>
      </c>
      <c r="F115" s="22">
        <f t="shared" si="21"/>
        <v>0</v>
      </c>
      <c r="G115" s="22">
        <f t="shared" si="21"/>
        <v>0</v>
      </c>
      <c r="H115" s="22"/>
      <c r="I115" s="22"/>
      <c r="J115" s="22"/>
      <c r="K115" s="22"/>
      <c r="L115" s="22"/>
      <c r="M115" s="22"/>
      <c r="N115" s="22"/>
      <c r="O115" s="22"/>
      <c r="P115" s="22"/>
      <c r="Q115" s="22"/>
      <c r="R115" s="22"/>
      <c r="S115" s="22"/>
      <c r="T115" s="22"/>
      <c r="U115" s="22"/>
      <c r="V115" s="22"/>
      <c r="W115" s="40" t="s">
        <v>70</v>
      </c>
      <c r="X115" s="40"/>
    </row>
    <row r="116" spans="1:24" ht="51.75" customHeight="1" x14ac:dyDescent="0.25">
      <c r="A116" s="36"/>
      <c r="B116" s="36"/>
      <c r="C116" s="2" t="s">
        <v>14</v>
      </c>
      <c r="D116" s="17">
        <f>D109+D110+D112+D113</f>
        <v>3746.7000000000003</v>
      </c>
      <c r="E116" s="17">
        <f t="shared" ref="E116" si="22">E109+E110+E112+E113</f>
        <v>3746.7000000000003</v>
      </c>
      <c r="F116" s="17">
        <f>F109+F110+F112+F113+0.1</f>
        <v>292.3</v>
      </c>
      <c r="G116" s="17">
        <f>G109+G110+G112+G113</f>
        <v>93.5</v>
      </c>
      <c r="H116" s="23"/>
      <c r="I116" s="23"/>
      <c r="J116" s="23"/>
      <c r="K116" s="23"/>
      <c r="L116" s="23"/>
      <c r="M116" s="23"/>
      <c r="N116" s="23"/>
      <c r="O116" s="23"/>
      <c r="P116" s="23"/>
      <c r="Q116" s="23"/>
      <c r="R116" s="23"/>
      <c r="S116" s="23"/>
      <c r="T116" s="23"/>
      <c r="U116" s="23"/>
      <c r="V116" s="23"/>
      <c r="W116" s="40" t="s">
        <v>379</v>
      </c>
      <c r="X116" s="40"/>
    </row>
    <row r="117" spans="1:24" ht="24.75" customHeight="1" x14ac:dyDescent="0.25">
      <c r="A117" s="1">
        <v>5</v>
      </c>
      <c r="B117" s="3" t="s">
        <v>188</v>
      </c>
      <c r="C117" s="3"/>
      <c r="D117" s="3"/>
      <c r="E117" s="3"/>
      <c r="F117" s="3"/>
      <c r="G117" s="3"/>
      <c r="H117" s="15"/>
      <c r="I117" s="15"/>
      <c r="J117" s="15"/>
      <c r="K117" s="15"/>
      <c r="L117" s="15"/>
      <c r="M117" s="15"/>
      <c r="N117" s="15"/>
      <c r="O117" s="15"/>
      <c r="P117" s="15"/>
      <c r="Q117" s="15"/>
      <c r="R117" s="15"/>
      <c r="S117" s="15"/>
      <c r="T117" s="15"/>
      <c r="U117" s="15"/>
      <c r="V117" s="15"/>
      <c r="W117" s="15"/>
      <c r="X117" s="15"/>
    </row>
    <row r="118" spans="1:24" ht="32.25" customHeight="1" x14ac:dyDescent="0.25">
      <c r="A118" s="3" t="s">
        <v>226</v>
      </c>
      <c r="B118" s="15"/>
      <c r="C118" s="15"/>
      <c r="D118" s="15"/>
      <c r="E118" s="15"/>
      <c r="F118" s="15"/>
      <c r="G118" s="15"/>
      <c r="H118" s="15"/>
      <c r="I118" s="15"/>
      <c r="J118" s="15"/>
      <c r="K118" s="15"/>
      <c r="L118" s="15"/>
      <c r="M118" s="15"/>
      <c r="N118" s="15"/>
      <c r="O118" s="15"/>
      <c r="P118" s="15"/>
      <c r="Q118" s="15"/>
      <c r="R118" s="15"/>
      <c r="S118" s="15"/>
      <c r="T118" s="15"/>
      <c r="U118" s="15"/>
      <c r="V118" s="15"/>
      <c r="W118" s="15"/>
      <c r="X118" s="15"/>
    </row>
    <row r="119" spans="1:24" ht="99.75" customHeight="1" x14ac:dyDescent="0.25">
      <c r="A119" s="39"/>
      <c r="B119" s="2" t="s">
        <v>28</v>
      </c>
      <c r="C119" s="2" t="s">
        <v>14</v>
      </c>
      <c r="D119" s="17">
        <v>10628.1</v>
      </c>
      <c r="E119" s="17">
        <v>10628.1</v>
      </c>
      <c r="F119" s="17">
        <v>2631.9</v>
      </c>
      <c r="G119" s="17">
        <v>2631.9</v>
      </c>
      <c r="H119" s="12"/>
      <c r="I119" s="12"/>
      <c r="J119" s="12"/>
      <c r="K119" s="12"/>
      <c r="L119" s="12"/>
      <c r="M119" s="12"/>
      <c r="N119" s="12"/>
      <c r="O119" s="12"/>
      <c r="P119" s="12"/>
      <c r="Q119" s="12"/>
      <c r="R119" s="12"/>
      <c r="S119" s="12"/>
      <c r="T119" s="12"/>
      <c r="U119" s="12"/>
      <c r="V119" s="12"/>
      <c r="W119" s="18" t="s">
        <v>362</v>
      </c>
      <c r="X119" s="18"/>
    </row>
    <row r="120" spans="1:24" ht="93" customHeight="1" x14ac:dyDescent="0.25">
      <c r="A120" s="39"/>
      <c r="B120" s="2" t="s">
        <v>27</v>
      </c>
      <c r="C120" s="2" t="s">
        <v>14</v>
      </c>
      <c r="D120" s="17">
        <v>859</v>
      </c>
      <c r="E120" s="17">
        <v>859</v>
      </c>
      <c r="F120" s="17">
        <v>0</v>
      </c>
      <c r="G120" s="17">
        <v>0</v>
      </c>
      <c r="H120" s="12"/>
      <c r="I120" s="12"/>
      <c r="J120" s="12"/>
      <c r="K120" s="12"/>
      <c r="L120" s="12"/>
      <c r="M120" s="12"/>
      <c r="N120" s="12"/>
      <c r="O120" s="12"/>
      <c r="P120" s="12"/>
      <c r="Q120" s="12"/>
      <c r="R120" s="12"/>
      <c r="S120" s="12"/>
      <c r="T120" s="12"/>
      <c r="U120" s="12"/>
      <c r="V120" s="12"/>
      <c r="W120" s="18" t="s">
        <v>72</v>
      </c>
      <c r="X120" s="18"/>
    </row>
    <row r="121" spans="1:24" ht="115.5" customHeight="1" x14ac:dyDescent="0.25">
      <c r="A121" s="39"/>
      <c r="B121" s="2" t="s">
        <v>84</v>
      </c>
      <c r="C121" s="2" t="s">
        <v>16</v>
      </c>
      <c r="D121" s="17">
        <v>5209.3999999999996</v>
      </c>
      <c r="E121" s="17">
        <v>5209.3999999999996</v>
      </c>
      <c r="F121" s="17">
        <v>1302.4000000000001</v>
      </c>
      <c r="G121" s="17">
        <v>1302.4000000000001</v>
      </c>
      <c r="H121" s="12"/>
      <c r="I121" s="12"/>
      <c r="J121" s="12"/>
      <c r="K121" s="12"/>
      <c r="L121" s="12"/>
      <c r="M121" s="12"/>
      <c r="N121" s="12"/>
      <c r="O121" s="12"/>
      <c r="P121" s="12"/>
      <c r="Q121" s="12"/>
      <c r="R121" s="12"/>
      <c r="S121" s="12"/>
      <c r="T121" s="12"/>
      <c r="U121" s="12"/>
      <c r="V121" s="12"/>
      <c r="W121" s="18" t="s">
        <v>363</v>
      </c>
      <c r="X121" s="18"/>
    </row>
    <row r="122" spans="1:24" ht="121.5" customHeight="1" x14ac:dyDescent="0.25">
      <c r="A122" s="39"/>
      <c r="B122" s="2" t="s">
        <v>89</v>
      </c>
      <c r="C122" s="2" t="s">
        <v>14</v>
      </c>
      <c r="D122" s="17">
        <v>1253.9000000000001</v>
      </c>
      <c r="E122" s="17">
        <v>1253.9000000000001</v>
      </c>
      <c r="F122" s="17">
        <v>313.5</v>
      </c>
      <c r="G122" s="17">
        <v>313.5</v>
      </c>
      <c r="H122" s="12"/>
      <c r="I122" s="12"/>
      <c r="J122" s="12"/>
      <c r="K122" s="12"/>
      <c r="L122" s="12"/>
      <c r="M122" s="12"/>
      <c r="N122" s="12"/>
      <c r="O122" s="12"/>
      <c r="P122" s="12"/>
      <c r="Q122" s="12"/>
      <c r="R122" s="12"/>
      <c r="S122" s="12"/>
      <c r="T122" s="12"/>
      <c r="U122" s="12"/>
      <c r="V122" s="12"/>
      <c r="W122" s="18" t="s">
        <v>363</v>
      </c>
      <c r="X122" s="18"/>
    </row>
    <row r="123" spans="1:24" ht="140.25" customHeight="1" x14ac:dyDescent="0.25">
      <c r="A123" s="39"/>
      <c r="B123" s="2" t="s">
        <v>126</v>
      </c>
      <c r="C123" s="2" t="s">
        <v>14</v>
      </c>
      <c r="D123" s="17">
        <v>100783.8</v>
      </c>
      <c r="E123" s="17">
        <v>100783.8</v>
      </c>
      <c r="F123" s="17">
        <v>17748</v>
      </c>
      <c r="G123" s="17">
        <v>17748</v>
      </c>
      <c r="H123" s="12"/>
      <c r="I123" s="12"/>
      <c r="J123" s="12"/>
      <c r="K123" s="12"/>
      <c r="L123" s="12"/>
      <c r="M123" s="12"/>
      <c r="N123" s="12"/>
      <c r="O123" s="12"/>
      <c r="P123" s="12"/>
      <c r="Q123" s="12"/>
      <c r="R123" s="12"/>
      <c r="S123" s="12"/>
      <c r="T123" s="12"/>
      <c r="U123" s="12"/>
      <c r="V123" s="12"/>
      <c r="W123" s="18" t="s">
        <v>364</v>
      </c>
      <c r="X123" s="18"/>
    </row>
    <row r="124" spans="1:24" ht="22.5" customHeight="1" x14ac:dyDescent="0.25">
      <c r="A124" s="21"/>
      <c r="B124" s="11" t="s">
        <v>18</v>
      </c>
      <c r="C124" s="1" t="s">
        <v>17</v>
      </c>
      <c r="D124" s="22">
        <f>D125+D126</f>
        <v>118734.2</v>
      </c>
      <c r="E124" s="22">
        <f t="shared" ref="E124:G124" si="23">E125+E126</f>
        <v>118734.2</v>
      </c>
      <c r="F124" s="22">
        <f t="shared" si="23"/>
        <v>21995.700000000004</v>
      </c>
      <c r="G124" s="22">
        <f t="shared" si="23"/>
        <v>21995.700000000004</v>
      </c>
      <c r="H124" s="23"/>
      <c r="I124" s="23"/>
      <c r="J124" s="23"/>
      <c r="K124" s="23"/>
      <c r="L124" s="23"/>
      <c r="M124" s="23"/>
      <c r="N124" s="23"/>
      <c r="O124" s="23"/>
      <c r="P124" s="23"/>
      <c r="Q124" s="23"/>
      <c r="R124" s="23"/>
      <c r="S124" s="23"/>
      <c r="T124" s="23"/>
      <c r="U124" s="23"/>
      <c r="V124" s="23"/>
      <c r="W124" s="28" t="s">
        <v>365</v>
      </c>
      <c r="X124" s="18"/>
    </row>
    <row r="125" spans="1:24" ht="31.5" x14ac:dyDescent="0.25">
      <c r="A125" s="24"/>
      <c r="B125" s="25"/>
      <c r="C125" s="2" t="s">
        <v>14</v>
      </c>
      <c r="D125" s="17">
        <f>D119+D120+D122+D123</f>
        <v>113524.8</v>
      </c>
      <c r="E125" s="17">
        <f t="shared" ref="E125" si="24">E119+E120+E122+E123</f>
        <v>113524.8</v>
      </c>
      <c r="F125" s="17">
        <f>F119+F120+F122+F123-0.1</f>
        <v>20693.300000000003</v>
      </c>
      <c r="G125" s="17">
        <f>G119+G120+G122+G123-0.1</f>
        <v>20693.300000000003</v>
      </c>
      <c r="H125" s="23"/>
      <c r="I125" s="23"/>
      <c r="J125" s="23"/>
      <c r="K125" s="23"/>
      <c r="L125" s="23"/>
      <c r="M125" s="23"/>
      <c r="N125" s="23"/>
      <c r="O125" s="23"/>
      <c r="P125" s="23"/>
      <c r="Q125" s="23"/>
      <c r="R125" s="23"/>
      <c r="S125" s="23"/>
      <c r="T125" s="23"/>
      <c r="U125" s="23"/>
      <c r="V125" s="23"/>
      <c r="W125" s="18" t="s">
        <v>366</v>
      </c>
      <c r="X125" s="18"/>
    </row>
    <row r="126" spans="1:24" ht="47.25" x14ac:dyDescent="0.25">
      <c r="A126" s="24"/>
      <c r="B126" s="25"/>
      <c r="C126" s="2" t="s">
        <v>16</v>
      </c>
      <c r="D126" s="17">
        <f>D121</f>
        <v>5209.3999999999996</v>
      </c>
      <c r="E126" s="17">
        <f t="shared" ref="E126:G126" si="25">E121</f>
        <v>5209.3999999999996</v>
      </c>
      <c r="F126" s="17">
        <f t="shared" si="25"/>
        <v>1302.4000000000001</v>
      </c>
      <c r="G126" s="17">
        <f t="shared" si="25"/>
        <v>1302.4000000000001</v>
      </c>
      <c r="H126" s="23"/>
      <c r="I126" s="23"/>
      <c r="J126" s="23"/>
      <c r="K126" s="23"/>
      <c r="L126" s="23"/>
      <c r="M126" s="23"/>
      <c r="N126" s="23"/>
      <c r="O126" s="23"/>
      <c r="P126" s="23"/>
      <c r="Q126" s="23"/>
      <c r="R126" s="23"/>
      <c r="S126" s="23"/>
      <c r="T126" s="23"/>
      <c r="U126" s="23"/>
      <c r="V126" s="23"/>
      <c r="W126" s="18" t="s">
        <v>363</v>
      </c>
      <c r="X126" s="18"/>
    </row>
    <row r="127" spans="1:24" ht="32.25" customHeight="1" x14ac:dyDescent="0.25">
      <c r="A127" s="3" t="s">
        <v>114</v>
      </c>
      <c r="B127" s="15"/>
      <c r="C127" s="15"/>
      <c r="D127" s="15"/>
      <c r="E127" s="15"/>
      <c r="F127" s="15"/>
      <c r="G127" s="15"/>
      <c r="H127" s="15"/>
      <c r="I127" s="15"/>
      <c r="J127" s="15"/>
      <c r="K127" s="15"/>
      <c r="L127" s="15"/>
      <c r="M127" s="15"/>
      <c r="N127" s="15"/>
      <c r="O127" s="15"/>
      <c r="P127" s="15"/>
      <c r="Q127" s="15"/>
      <c r="R127" s="15"/>
      <c r="S127" s="15"/>
      <c r="T127" s="15"/>
      <c r="U127" s="15"/>
      <c r="V127" s="15"/>
      <c r="W127" s="15"/>
      <c r="X127" s="15"/>
    </row>
    <row r="128" spans="1:24" ht="85.5" customHeight="1" x14ac:dyDescent="0.25">
      <c r="A128" s="35"/>
      <c r="B128" s="2" t="s">
        <v>28</v>
      </c>
      <c r="C128" s="2" t="s">
        <v>14</v>
      </c>
      <c r="D128" s="17">
        <f>12436.5+10157.4</f>
        <v>22593.9</v>
      </c>
      <c r="E128" s="17">
        <f>12436.5+10157.4</f>
        <v>22593.9</v>
      </c>
      <c r="F128" s="17">
        <f>4815+905</f>
        <v>5720</v>
      </c>
      <c r="G128" s="17">
        <f>4815+905</f>
        <v>5720</v>
      </c>
      <c r="H128" s="23"/>
      <c r="I128" s="23"/>
      <c r="J128" s="23"/>
      <c r="K128" s="23"/>
      <c r="L128" s="23"/>
      <c r="M128" s="23"/>
      <c r="N128" s="23"/>
      <c r="O128" s="23"/>
      <c r="P128" s="23"/>
      <c r="Q128" s="23"/>
      <c r="R128" s="23"/>
      <c r="S128" s="23"/>
      <c r="T128" s="23"/>
      <c r="U128" s="23"/>
      <c r="V128" s="23"/>
      <c r="W128" s="18" t="s">
        <v>367</v>
      </c>
      <c r="X128" s="18"/>
    </row>
    <row r="129" spans="1:26" ht="118.5" customHeight="1" x14ac:dyDescent="0.25">
      <c r="A129" s="35"/>
      <c r="B129" s="2" t="s">
        <v>27</v>
      </c>
      <c r="C129" s="2" t="s">
        <v>14</v>
      </c>
      <c r="D129" s="17">
        <f>500+500</f>
        <v>1000</v>
      </c>
      <c r="E129" s="17">
        <f>500+500</f>
        <v>1000</v>
      </c>
      <c r="F129" s="17">
        <v>0</v>
      </c>
      <c r="G129" s="17">
        <v>0</v>
      </c>
      <c r="H129" s="23"/>
      <c r="I129" s="23"/>
      <c r="J129" s="23"/>
      <c r="K129" s="23"/>
      <c r="L129" s="23"/>
      <c r="M129" s="23"/>
      <c r="N129" s="23"/>
      <c r="O129" s="23"/>
      <c r="P129" s="23"/>
      <c r="Q129" s="23"/>
      <c r="R129" s="23"/>
      <c r="S129" s="23"/>
      <c r="T129" s="23"/>
      <c r="U129" s="23"/>
      <c r="V129" s="23"/>
      <c r="W129" s="18" t="s">
        <v>163</v>
      </c>
      <c r="X129" s="18"/>
    </row>
    <row r="130" spans="1:26" ht="91.5" customHeight="1" x14ac:dyDescent="0.25">
      <c r="A130" s="35"/>
      <c r="B130" s="2" t="s">
        <v>118</v>
      </c>
      <c r="C130" s="2" t="s">
        <v>14</v>
      </c>
      <c r="D130" s="17">
        <v>1300</v>
      </c>
      <c r="E130" s="17">
        <v>1300</v>
      </c>
      <c r="F130" s="17">
        <v>0</v>
      </c>
      <c r="G130" s="17">
        <v>0</v>
      </c>
      <c r="H130" s="23"/>
      <c r="I130" s="23"/>
      <c r="J130" s="23"/>
      <c r="K130" s="23"/>
      <c r="L130" s="23"/>
      <c r="M130" s="23"/>
      <c r="N130" s="23"/>
      <c r="O130" s="23"/>
      <c r="P130" s="23"/>
      <c r="Q130" s="23"/>
      <c r="R130" s="23"/>
      <c r="S130" s="23"/>
      <c r="T130" s="23"/>
      <c r="U130" s="23"/>
      <c r="V130" s="23"/>
      <c r="W130" s="18" t="s">
        <v>163</v>
      </c>
      <c r="X130" s="18"/>
    </row>
    <row r="131" spans="1:26" ht="91.5" customHeight="1" x14ac:dyDescent="0.25">
      <c r="A131" s="35"/>
      <c r="B131" s="2" t="s">
        <v>189</v>
      </c>
      <c r="C131" s="2" t="s">
        <v>14</v>
      </c>
      <c r="D131" s="17">
        <v>98.2</v>
      </c>
      <c r="E131" s="17">
        <v>98.2</v>
      </c>
      <c r="F131" s="17">
        <v>0</v>
      </c>
      <c r="G131" s="17">
        <v>0</v>
      </c>
      <c r="H131" s="23"/>
      <c r="I131" s="23"/>
      <c r="J131" s="23"/>
      <c r="K131" s="23"/>
      <c r="L131" s="23"/>
      <c r="M131" s="23"/>
      <c r="N131" s="23"/>
      <c r="O131" s="23"/>
      <c r="P131" s="23"/>
      <c r="Q131" s="23"/>
      <c r="R131" s="23"/>
      <c r="S131" s="23"/>
      <c r="T131" s="23"/>
      <c r="U131" s="23"/>
      <c r="V131" s="23"/>
      <c r="W131" s="18" t="s">
        <v>163</v>
      </c>
      <c r="X131" s="18"/>
    </row>
    <row r="132" spans="1:26" ht="79.5" customHeight="1" x14ac:dyDescent="0.25">
      <c r="A132" s="43"/>
      <c r="B132" s="20" t="s">
        <v>190</v>
      </c>
      <c r="C132" s="2" t="s">
        <v>14</v>
      </c>
      <c r="D132" s="17">
        <v>1000</v>
      </c>
      <c r="E132" s="17">
        <v>1000</v>
      </c>
      <c r="F132" s="17">
        <v>0</v>
      </c>
      <c r="G132" s="17">
        <v>0</v>
      </c>
      <c r="H132" s="23"/>
      <c r="I132" s="23"/>
      <c r="J132" s="23"/>
      <c r="K132" s="23"/>
      <c r="L132" s="23"/>
      <c r="M132" s="23"/>
      <c r="N132" s="23"/>
      <c r="O132" s="23"/>
      <c r="P132" s="23"/>
      <c r="Q132" s="23"/>
      <c r="R132" s="23"/>
      <c r="S132" s="23"/>
      <c r="T132" s="23"/>
      <c r="U132" s="23"/>
      <c r="V132" s="23"/>
      <c r="W132" s="18" t="s">
        <v>72</v>
      </c>
      <c r="X132" s="18"/>
    </row>
    <row r="133" spans="1:26" ht="107.25" customHeight="1" x14ac:dyDescent="0.25">
      <c r="A133" s="43"/>
      <c r="B133" s="20" t="s">
        <v>191</v>
      </c>
      <c r="C133" s="20" t="s">
        <v>16</v>
      </c>
      <c r="D133" s="44">
        <v>270</v>
      </c>
      <c r="E133" s="44">
        <v>270</v>
      </c>
      <c r="F133" s="44">
        <v>0</v>
      </c>
      <c r="G133" s="44">
        <v>0</v>
      </c>
      <c r="H133" s="45"/>
      <c r="I133" s="45"/>
      <c r="J133" s="45"/>
      <c r="K133" s="45"/>
      <c r="L133" s="45"/>
      <c r="M133" s="45"/>
      <c r="N133" s="45"/>
      <c r="O133" s="45"/>
      <c r="P133" s="45"/>
      <c r="Q133" s="45"/>
      <c r="R133" s="45"/>
      <c r="S133" s="45"/>
      <c r="T133" s="45"/>
      <c r="U133" s="45"/>
      <c r="V133" s="45"/>
      <c r="W133" s="46" t="s">
        <v>72</v>
      </c>
      <c r="X133" s="47"/>
    </row>
    <row r="134" spans="1:26" ht="108" customHeight="1" x14ac:dyDescent="0.25">
      <c r="A134" s="43"/>
      <c r="B134" s="20" t="s">
        <v>192</v>
      </c>
      <c r="C134" s="2" t="s">
        <v>14</v>
      </c>
      <c r="D134" s="44">
        <v>65</v>
      </c>
      <c r="E134" s="44">
        <v>65</v>
      </c>
      <c r="F134" s="44">
        <v>0</v>
      </c>
      <c r="G134" s="44">
        <v>0</v>
      </c>
      <c r="H134" s="12"/>
      <c r="I134" s="12"/>
      <c r="J134" s="12"/>
      <c r="K134" s="12"/>
      <c r="L134" s="12"/>
      <c r="M134" s="12"/>
      <c r="N134" s="12"/>
      <c r="O134" s="12"/>
      <c r="P134" s="12"/>
      <c r="Q134" s="12"/>
      <c r="R134" s="12"/>
      <c r="S134" s="12"/>
      <c r="T134" s="12"/>
      <c r="U134" s="12"/>
      <c r="V134" s="12"/>
      <c r="W134" s="46" t="s">
        <v>72</v>
      </c>
      <c r="X134" s="47"/>
    </row>
    <row r="135" spans="1:26" ht="132.75" customHeight="1" x14ac:dyDescent="0.25">
      <c r="A135" s="43"/>
      <c r="B135" s="20" t="s">
        <v>126</v>
      </c>
      <c r="C135" s="2" t="s">
        <v>14</v>
      </c>
      <c r="D135" s="44">
        <v>53409.8</v>
      </c>
      <c r="E135" s="44">
        <v>53409.8</v>
      </c>
      <c r="F135" s="44">
        <v>10918</v>
      </c>
      <c r="G135" s="44">
        <v>10918</v>
      </c>
      <c r="H135" s="12"/>
      <c r="I135" s="12"/>
      <c r="J135" s="12"/>
      <c r="K135" s="12"/>
      <c r="L135" s="12"/>
      <c r="M135" s="12"/>
      <c r="N135" s="12"/>
      <c r="O135" s="12"/>
      <c r="P135" s="12"/>
      <c r="Q135" s="12"/>
      <c r="R135" s="12"/>
      <c r="S135" s="12"/>
      <c r="T135" s="12"/>
      <c r="U135" s="12"/>
      <c r="V135" s="12"/>
      <c r="W135" s="46" t="s">
        <v>368</v>
      </c>
      <c r="X135" s="47"/>
    </row>
    <row r="136" spans="1:26" ht="86.25" customHeight="1" x14ac:dyDescent="0.25">
      <c r="A136" s="43"/>
      <c r="B136" s="20" t="s">
        <v>361</v>
      </c>
      <c r="C136" s="2" t="s">
        <v>136</v>
      </c>
      <c r="D136" s="44">
        <v>392.6</v>
      </c>
      <c r="E136" s="44">
        <v>392.6</v>
      </c>
      <c r="F136" s="44">
        <v>0</v>
      </c>
      <c r="G136" s="44">
        <v>0</v>
      </c>
      <c r="H136" s="12"/>
      <c r="I136" s="12"/>
      <c r="J136" s="12"/>
      <c r="K136" s="12"/>
      <c r="L136" s="12"/>
      <c r="M136" s="12"/>
      <c r="N136" s="12"/>
      <c r="O136" s="12"/>
      <c r="P136" s="12"/>
      <c r="Q136" s="12"/>
      <c r="R136" s="12"/>
      <c r="S136" s="12"/>
      <c r="T136" s="12"/>
      <c r="U136" s="12"/>
      <c r="V136" s="12"/>
      <c r="W136" s="46" t="s">
        <v>72</v>
      </c>
      <c r="X136" s="47"/>
    </row>
    <row r="137" spans="1:26" ht="86.25" customHeight="1" x14ac:dyDescent="0.25">
      <c r="A137" s="43"/>
      <c r="B137" s="20" t="s">
        <v>361</v>
      </c>
      <c r="C137" s="2" t="s">
        <v>14</v>
      </c>
      <c r="D137" s="44">
        <v>94.5</v>
      </c>
      <c r="E137" s="44">
        <v>94.5</v>
      </c>
      <c r="F137" s="44">
        <v>0</v>
      </c>
      <c r="G137" s="44">
        <v>0</v>
      </c>
      <c r="H137" s="12"/>
      <c r="I137" s="12"/>
      <c r="J137" s="12"/>
      <c r="K137" s="12"/>
      <c r="L137" s="12"/>
      <c r="M137" s="12"/>
      <c r="N137" s="12"/>
      <c r="O137" s="12"/>
      <c r="P137" s="12"/>
      <c r="Q137" s="12"/>
      <c r="R137" s="12"/>
      <c r="S137" s="12"/>
      <c r="T137" s="12"/>
      <c r="U137" s="12"/>
      <c r="V137" s="12"/>
      <c r="W137" s="46" t="s">
        <v>72</v>
      </c>
      <c r="X137" s="47"/>
    </row>
    <row r="138" spans="1:26" ht="135" customHeight="1" x14ac:dyDescent="0.25">
      <c r="A138" s="43"/>
      <c r="B138" s="20" t="s">
        <v>126</v>
      </c>
      <c r="C138" s="2" t="s">
        <v>14</v>
      </c>
      <c r="D138" s="44">
        <v>47931.4</v>
      </c>
      <c r="E138" s="44">
        <v>47931.4</v>
      </c>
      <c r="F138" s="44">
        <v>6745</v>
      </c>
      <c r="G138" s="44">
        <v>6745</v>
      </c>
      <c r="H138" s="12"/>
      <c r="I138" s="12"/>
      <c r="J138" s="12"/>
      <c r="K138" s="12"/>
      <c r="L138" s="12"/>
      <c r="M138" s="12"/>
      <c r="N138" s="12"/>
      <c r="O138" s="12"/>
      <c r="P138" s="12"/>
      <c r="Q138" s="12"/>
      <c r="R138" s="12"/>
      <c r="S138" s="12"/>
      <c r="T138" s="12"/>
      <c r="U138" s="12"/>
      <c r="V138" s="12"/>
      <c r="W138" s="46" t="s">
        <v>369</v>
      </c>
      <c r="X138" s="47"/>
    </row>
    <row r="139" spans="1:26" ht="15" customHeight="1" x14ac:dyDescent="0.25">
      <c r="A139" s="21"/>
      <c r="B139" s="11" t="s">
        <v>18</v>
      </c>
      <c r="C139" s="1" t="s">
        <v>17</v>
      </c>
      <c r="D139" s="22">
        <f>D141+D142+D140</f>
        <v>128155.40000000002</v>
      </c>
      <c r="E139" s="22">
        <f t="shared" ref="E139:G139" si="26">E141+E142+E140</f>
        <v>128155.40000000002</v>
      </c>
      <c r="F139" s="22">
        <f t="shared" si="26"/>
        <v>23383</v>
      </c>
      <c r="G139" s="22">
        <f t="shared" si="26"/>
        <v>23383</v>
      </c>
      <c r="H139" s="23"/>
      <c r="I139" s="23"/>
      <c r="J139" s="23"/>
      <c r="K139" s="23"/>
      <c r="L139" s="23"/>
      <c r="M139" s="23"/>
      <c r="N139" s="23"/>
      <c r="O139" s="23"/>
      <c r="P139" s="23"/>
      <c r="Q139" s="23"/>
      <c r="R139" s="23"/>
      <c r="S139" s="23"/>
      <c r="T139" s="23"/>
      <c r="U139" s="23"/>
      <c r="V139" s="23"/>
      <c r="W139" s="28" t="s">
        <v>370</v>
      </c>
      <c r="X139" s="18"/>
    </row>
    <row r="140" spans="1:26" ht="40.5" customHeight="1" x14ac:dyDescent="0.25">
      <c r="A140" s="24"/>
      <c r="B140" s="42"/>
      <c r="C140" s="2" t="s">
        <v>136</v>
      </c>
      <c r="D140" s="17">
        <f>D136</f>
        <v>392.6</v>
      </c>
      <c r="E140" s="17">
        <f t="shared" ref="E140:G140" si="27">E136</f>
        <v>392.6</v>
      </c>
      <c r="F140" s="17">
        <f t="shared" si="27"/>
        <v>0</v>
      </c>
      <c r="G140" s="17">
        <f t="shared" si="27"/>
        <v>0</v>
      </c>
      <c r="H140" s="23"/>
      <c r="I140" s="23"/>
      <c r="J140" s="23"/>
      <c r="K140" s="23"/>
      <c r="L140" s="23"/>
      <c r="M140" s="23"/>
      <c r="N140" s="23"/>
      <c r="O140" s="23"/>
      <c r="P140" s="23"/>
      <c r="Q140" s="23"/>
      <c r="R140" s="23"/>
      <c r="S140" s="23"/>
      <c r="T140" s="23"/>
      <c r="U140" s="23"/>
      <c r="V140" s="23"/>
      <c r="W140" s="46" t="s">
        <v>72</v>
      </c>
      <c r="X140" s="47"/>
    </row>
    <row r="141" spans="1:26" ht="51" customHeight="1" x14ac:dyDescent="0.25">
      <c r="A141" s="24"/>
      <c r="B141" s="25"/>
      <c r="C141" s="2" t="s">
        <v>14</v>
      </c>
      <c r="D141" s="17">
        <f>D128+D129+D130+D131+D132+D134+D135+D138+D137</f>
        <v>127492.80000000002</v>
      </c>
      <c r="E141" s="17">
        <f t="shared" ref="E141:G141" si="28">E128+E129+E130+E131+E132+E134+E135+E138+E137</f>
        <v>127492.80000000002</v>
      </c>
      <c r="F141" s="17">
        <f t="shared" si="28"/>
        <v>23383</v>
      </c>
      <c r="G141" s="17">
        <f t="shared" si="28"/>
        <v>23383</v>
      </c>
      <c r="H141" s="23"/>
      <c r="I141" s="23"/>
      <c r="J141" s="23"/>
      <c r="K141" s="23"/>
      <c r="L141" s="23"/>
      <c r="M141" s="23"/>
      <c r="N141" s="23"/>
      <c r="O141" s="23"/>
      <c r="P141" s="23"/>
      <c r="Q141" s="23"/>
      <c r="R141" s="23"/>
      <c r="S141" s="23"/>
      <c r="T141" s="23"/>
      <c r="U141" s="23"/>
      <c r="V141" s="23"/>
      <c r="W141" s="18" t="s">
        <v>299</v>
      </c>
      <c r="X141" s="18"/>
      <c r="Z141" s="6" t="s">
        <v>148</v>
      </c>
    </row>
    <row r="142" spans="1:26" ht="51" customHeight="1" x14ac:dyDescent="0.25">
      <c r="A142" s="36"/>
      <c r="B142" s="36"/>
      <c r="C142" s="2" t="s">
        <v>16</v>
      </c>
      <c r="D142" s="17">
        <f>D133</f>
        <v>270</v>
      </c>
      <c r="E142" s="17">
        <f t="shared" ref="E142:G142" si="29">E133</f>
        <v>270</v>
      </c>
      <c r="F142" s="17">
        <f t="shared" si="29"/>
        <v>0</v>
      </c>
      <c r="G142" s="17">
        <f t="shared" si="29"/>
        <v>0</v>
      </c>
      <c r="H142" s="23"/>
      <c r="I142" s="23"/>
      <c r="J142" s="23"/>
      <c r="K142" s="23"/>
      <c r="L142" s="23"/>
      <c r="M142" s="23"/>
      <c r="N142" s="23"/>
      <c r="O142" s="23"/>
      <c r="P142" s="23"/>
      <c r="Q142" s="23"/>
      <c r="R142" s="23"/>
      <c r="S142" s="23"/>
      <c r="T142" s="23"/>
      <c r="U142" s="23"/>
      <c r="V142" s="23"/>
      <c r="W142" s="18" t="s">
        <v>72</v>
      </c>
      <c r="X142" s="18"/>
    </row>
    <row r="143" spans="1:26" ht="12.75" customHeight="1" x14ac:dyDescent="0.25">
      <c r="A143" s="3" t="s">
        <v>115</v>
      </c>
      <c r="B143" s="15"/>
      <c r="C143" s="15"/>
      <c r="D143" s="15"/>
      <c r="E143" s="15"/>
      <c r="F143" s="15"/>
      <c r="G143" s="15"/>
      <c r="H143" s="15"/>
      <c r="I143" s="15"/>
      <c r="J143" s="15"/>
      <c r="K143" s="15"/>
      <c r="L143" s="15"/>
      <c r="M143" s="15"/>
      <c r="N143" s="15"/>
      <c r="O143" s="15"/>
      <c r="P143" s="15"/>
      <c r="Q143" s="15"/>
      <c r="R143" s="15"/>
      <c r="S143" s="15"/>
      <c r="T143" s="15"/>
      <c r="U143" s="15"/>
      <c r="V143" s="15"/>
      <c r="W143" s="15"/>
      <c r="X143" s="15"/>
    </row>
    <row r="144" spans="1:26" ht="58.5" customHeight="1" x14ac:dyDescent="0.25">
      <c r="A144" s="1"/>
      <c r="B144" s="48" t="s">
        <v>371</v>
      </c>
      <c r="C144" s="2" t="s">
        <v>136</v>
      </c>
      <c r="D144" s="44">
        <v>10000</v>
      </c>
      <c r="E144" s="44">
        <v>10000</v>
      </c>
      <c r="F144" s="44">
        <v>2398.8000000000002</v>
      </c>
      <c r="G144" s="44">
        <v>2398.8000000000002</v>
      </c>
      <c r="H144" s="38"/>
      <c r="I144" s="38"/>
      <c r="J144" s="38"/>
      <c r="K144" s="38"/>
      <c r="L144" s="38"/>
      <c r="M144" s="38"/>
      <c r="N144" s="38"/>
      <c r="O144" s="38"/>
      <c r="P144" s="38"/>
      <c r="Q144" s="38"/>
      <c r="R144" s="38"/>
      <c r="S144" s="38"/>
      <c r="T144" s="38"/>
      <c r="U144" s="38"/>
      <c r="V144" s="38"/>
      <c r="W144" s="18" t="s">
        <v>372</v>
      </c>
      <c r="X144" s="18"/>
    </row>
    <row r="145" spans="1:26" ht="30" customHeight="1" x14ac:dyDescent="0.25">
      <c r="A145" s="21"/>
      <c r="B145" s="11" t="s">
        <v>18</v>
      </c>
      <c r="C145" s="1" t="s">
        <v>17</v>
      </c>
      <c r="D145" s="22">
        <f>D146</f>
        <v>10000</v>
      </c>
      <c r="E145" s="22">
        <f t="shared" ref="E145:V145" si="30">E146</f>
        <v>10000</v>
      </c>
      <c r="F145" s="22">
        <f t="shared" si="30"/>
        <v>2398.8000000000002</v>
      </c>
      <c r="G145" s="22">
        <f t="shared" si="30"/>
        <v>2398.8000000000002</v>
      </c>
      <c r="H145" s="22">
        <f t="shared" si="30"/>
        <v>0</v>
      </c>
      <c r="I145" s="22">
        <f t="shared" si="30"/>
        <v>0</v>
      </c>
      <c r="J145" s="22">
        <f t="shared" si="30"/>
        <v>0</v>
      </c>
      <c r="K145" s="22">
        <f t="shared" si="30"/>
        <v>0</v>
      </c>
      <c r="L145" s="22">
        <f t="shared" si="30"/>
        <v>0</v>
      </c>
      <c r="M145" s="22">
        <f t="shared" si="30"/>
        <v>0</v>
      </c>
      <c r="N145" s="22">
        <f t="shared" si="30"/>
        <v>0</v>
      </c>
      <c r="O145" s="22">
        <f t="shared" si="30"/>
        <v>0</v>
      </c>
      <c r="P145" s="22">
        <f t="shared" si="30"/>
        <v>0</v>
      </c>
      <c r="Q145" s="22">
        <f t="shared" si="30"/>
        <v>0</v>
      </c>
      <c r="R145" s="22">
        <f t="shared" si="30"/>
        <v>0</v>
      </c>
      <c r="S145" s="22">
        <f t="shared" si="30"/>
        <v>0</v>
      </c>
      <c r="T145" s="22">
        <f t="shared" si="30"/>
        <v>0</v>
      </c>
      <c r="U145" s="22">
        <f t="shared" si="30"/>
        <v>0</v>
      </c>
      <c r="V145" s="22">
        <f t="shared" si="30"/>
        <v>0</v>
      </c>
      <c r="W145" s="49" t="s">
        <v>372</v>
      </c>
      <c r="X145" s="50"/>
    </row>
    <row r="146" spans="1:26" ht="48.75" customHeight="1" x14ac:dyDescent="0.25">
      <c r="A146" s="24"/>
      <c r="B146" s="42"/>
      <c r="C146" s="2" t="s">
        <v>136</v>
      </c>
      <c r="D146" s="17">
        <f>D144</f>
        <v>10000</v>
      </c>
      <c r="E146" s="17">
        <f t="shared" ref="E146:V146" si="31">E144</f>
        <v>10000</v>
      </c>
      <c r="F146" s="17">
        <f t="shared" si="31"/>
        <v>2398.8000000000002</v>
      </c>
      <c r="G146" s="17">
        <f t="shared" si="31"/>
        <v>2398.8000000000002</v>
      </c>
      <c r="H146" s="17">
        <f t="shared" si="31"/>
        <v>0</v>
      </c>
      <c r="I146" s="17">
        <f t="shared" si="31"/>
        <v>0</v>
      </c>
      <c r="J146" s="17">
        <f t="shared" si="31"/>
        <v>0</v>
      </c>
      <c r="K146" s="17">
        <f t="shared" si="31"/>
        <v>0</v>
      </c>
      <c r="L146" s="17">
        <f t="shared" si="31"/>
        <v>0</v>
      </c>
      <c r="M146" s="17">
        <f t="shared" si="31"/>
        <v>0</v>
      </c>
      <c r="N146" s="17">
        <f t="shared" si="31"/>
        <v>0</v>
      </c>
      <c r="O146" s="17">
        <f t="shared" si="31"/>
        <v>0</v>
      </c>
      <c r="P146" s="17">
        <f t="shared" si="31"/>
        <v>0</v>
      </c>
      <c r="Q146" s="17">
        <f t="shared" si="31"/>
        <v>0</v>
      </c>
      <c r="R146" s="17">
        <f t="shared" si="31"/>
        <v>0</v>
      </c>
      <c r="S146" s="17">
        <f t="shared" si="31"/>
        <v>0</v>
      </c>
      <c r="T146" s="17">
        <f t="shared" si="31"/>
        <v>0</v>
      </c>
      <c r="U146" s="17">
        <f t="shared" si="31"/>
        <v>0</v>
      </c>
      <c r="V146" s="17">
        <f t="shared" si="31"/>
        <v>0</v>
      </c>
      <c r="W146" s="49" t="s">
        <v>372</v>
      </c>
      <c r="X146" s="50"/>
    </row>
    <row r="147" spans="1:26" ht="25.5" customHeight="1" x14ac:dyDescent="0.25">
      <c r="A147" s="21"/>
      <c r="B147" s="11" t="s">
        <v>15</v>
      </c>
      <c r="C147" s="1" t="s">
        <v>17</v>
      </c>
      <c r="D147" s="22">
        <f>D149+D150+D148</f>
        <v>256889.60000000003</v>
      </c>
      <c r="E147" s="22">
        <f t="shared" ref="E147:G147" si="32">E149+E150+E148</f>
        <v>256889.60000000003</v>
      </c>
      <c r="F147" s="22">
        <f t="shared" si="32"/>
        <v>47777.400000000009</v>
      </c>
      <c r="G147" s="22">
        <f t="shared" si="32"/>
        <v>47777.400000000009</v>
      </c>
      <c r="H147" s="23"/>
      <c r="I147" s="23"/>
      <c r="J147" s="23"/>
      <c r="K147" s="23"/>
      <c r="L147" s="23"/>
      <c r="M147" s="23"/>
      <c r="N147" s="23"/>
      <c r="O147" s="23"/>
      <c r="P147" s="23"/>
      <c r="Q147" s="23"/>
      <c r="R147" s="23"/>
      <c r="S147" s="23"/>
      <c r="T147" s="23"/>
      <c r="U147" s="23"/>
      <c r="V147" s="23"/>
      <c r="W147" s="28" t="s">
        <v>300</v>
      </c>
      <c r="X147" s="18"/>
    </row>
    <row r="148" spans="1:26" ht="38.25" customHeight="1" x14ac:dyDescent="0.25">
      <c r="A148" s="24"/>
      <c r="B148" s="42"/>
      <c r="C148" s="1" t="s">
        <v>136</v>
      </c>
      <c r="D148" s="17">
        <f>D146+D140</f>
        <v>10392.6</v>
      </c>
      <c r="E148" s="17">
        <f t="shared" ref="E148:G148" si="33">E146+E140</f>
        <v>10392.6</v>
      </c>
      <c r="F148" s="17">
        <f t="shared" si="33"/>
        <v>2398.8000000000002</v>
      </c>
      <c r="G148" s="17">
        <f t="shared" si="33"/>
        <v>2398.8000000000002</v>
      </c>
      <c r="H148" s="23"/>
      <c r="I148" s="23"/>
      <c r="J148" s="23"/>
      <c r="K148" s="23"/>
      <c r="L148" s="23"/>
      <c r="M148" s="23"/>
      <c r="N148" s="23"/>
      <c r="O148" s="23"/>
      <c r="P148" s="23"/>
      <c r="Q148" s="23"/>
      <c r="R148" s="23"/>
      <c r="S148" s="23"/>
      <c r="T148" s="23"/>
      <c r="U148" s="23"/>
      <c r="V148" s="23"/>
      <c r="W148" s="18" t="s">
        <v>373</v>
      </c>
      <c r="X148" s="18"/>
    </row>
    <row r="149" spans="1:26" ht="51" customHeight="1" x14ac:dyDescent="0.25">
      <c r="A149" s="24"/>
      <c r="B149" s="25"/>
      <c r="C149" s="1" t="s">
        <v>14</v>
      </c>
      <c r="D149" s="17">
        <f>D125+D141</f>
        <v>241017.60000000003</v>
      </c>
      <c r="E149" s="17">
        <f t="shared" ref="E149" si="34">E125+E141</f>
        <v>241017.60000000003</v>
      </c>
      <c r="F149" s="17">
        <f>F125+F141-0.1</f>
        <v>44076.200000000004</v>
      </c>
      <c r="G149" s="17">
        <f>G125+G141-0.1</f>
        <v>44076.200000000004</v>
      </c>
      <c r="H149" s="23"/>
      <c r="I149" s="23"/>
      <c r="J149" s="23"/>
      <c r="K149" s="23"/>
      <c r="L149" s="23"/>
      <c r="M149" s="23"/>
      <c r="N149" s="23"/>
      <c r="O149" s="23"/>
      <c r="P149" s="23"/>
      <c r="Q149" s="23"/>
      <c r="R149" s="23"/>
      <c r="S149" s="23"/>
      <c r="T149" s="23"/>
      <c r="U149" s="23"/>
      <c r="V149" s="23"/>
      <c r="W149" s="18" t="s">
        <v>299</v>
      </c>
      <c r="X149" s="18"/>
    </row>
    <row r="150" spans="1:26" ht="47.25" x14ac:dyDescent="0.25">
      <c r="A150" s="24"/>
      <c r="B150" s="25"/>
      <c r="C150" s="1" t="s">
        <v>16</v>
      </c>
      <c r="D150" s="17">
        <f>D126+D142</f>
        <v>5479.4</v>
      </c>
      <c r="E150" s="17">
        <f t="shared" ref="E150:G150" si="35">E126+E142</f>
        <v>5479.4</v>
      </c>
      <c r="F150" s="17">
        <f t="shared" si="35"/>
        <v>1302.4000000000001</v>
      </c>
      <c r="G150" s="17">
        <f t="shared" si="35"/>
        <v>1302.4000000000001</v>
      </c>
      <c r="H150" s="23"/>
      <c r="I150" s="23"/>
      <c r="J150" s="23"/>
      <c r="K150" s="23"/>
      <c r="L150" s="23"/>
      <c r="M150" s="23"/>
      <c r="N150" s="23"/>
      <c r="O150" s="23"/>
      <c r="P150" s="23"/>
      <c r="Q150" s="23"/>
      <c r="R150" s="23"/>
      <c r="S150" s="23"/>
      <c r="T150" s="23"/>
      <c r="U150" s="23"/>
      <c r="V150" s="23"/>
      <c r="W150" s="18" t="s">
        <v>374</v>
      </c>
      <c r="X150" s="18"/>
      <c r="Z150" s="6" t="s">
        <v>148</v>
      </c>
    </row>
    <row r="151" spans="1:26" ht="15.75" customHeight="1" x14ac:dyDescent="0.25">
      <c r="A151" s="39">
        <v>6</v>
      </c>
      <c r="B151" s="3" t="s">
        <v>227</v>
      </c>
      <c r="C151" s="15"/>
      <c r="D151" s="15"/>
      <c r="E151" s="15"/>
      <c r="F151" s="15"/>
      <c r="G151" s="15"/>
      <c r="H151" s="15"/>
      <c r="I151" s="15"/>
      <c r="J151" s="15"/>
      <c r="K151" s="15"/>
      <c r="L151" s="15"/>
      <c r="M151" s="15"/>
      <c r="N151" s="15"/>
      <c r="O151" s="15"/>
      <c r="P151" s="15"/>
      <c r="Q151" s="15"/>
      <c r="R151" s="15"/>
      <c r="S151" s="15"/>
      <c r="T151" s="15"/>
      <c r="U151" s="15"/>
      <c r="V151" s="15"/>
      <c r="W151" s="15"/>
      <c r="X151" s="15"/>
    </row>
    <row r="152" spans="1:26" ht="70.5" customHeight="1" x14ac:dyDescent="0.25">
      <c r="A152" s="39"/>
      <c r="B152" s="48" t="s">
        <v>352</v>
      </c>
      <c r="C152" s="2" t="s">
        <v>14</v>
      </c>
      <c r="D152" s="17">
        <f>2427.5+270</f>
        <v>2697.5</v>
      </c>
      <c r="E152" s="17">
        <f>2427.5+270</f>
        <v>2697.5</v>
      </c>
      <c r="F152" s="17">
        <v>664.8</v>
      </c>
      <c r="G152" s="17">
        <v>598.20000000000005</v>
      </c>
      <c r="H152" s="17">
        <f t="shared" ref="H152:V152" si="36">2394.5+111</f>
        <v>2505.5</v>
      </c>
      <c r="I152" s="17">
        <f t="shared" si="36"/>
        <v>2505.5</v>
      </c>
      <c r="J152" s="17">
        <f t="shared" si="36"/>
        <v>2505.5</v>
      </c>
      <c r="K152" s="17">
        <f t="shared" si="36"/>
        <v>2505.5</v>
      </c>
      <c r="L152" s="17">
        <f t="shared" si="36"/>
        <v>2505.5</v>
      </c>
      <c r="M152" s="17">
        <f t="shared" si="36"/>
        <v>2505.5</v>
      </c>
      <c r="N152" s="17">
        <f t="shared" si="36"/>
        <v>2505.5</v>
      </c>
      <c r="O152" s="17">
        <f t="shared" si="36"/>
        <v>2505.5</v>
      </c>
      <c r="P152" s="17">
        <f t="shared" si="36"/>
        <v>2505.5</v>
      </c>
      <c r="Q152" s="17">
        <f t="shared" si="36"/>
        <v>2505.5</v>
      </c>
      <c r="R152" s="17">
        <f t="shared" si="36"/>
        <v>2505.5</v>
      </c>
      <c r="S152" s="17">
        <f t="shared" si="36"/>
        <v>2505.5</v>
      </c>
      <c r="T152" s="17">
        <f t="shared" si="36"/>
        <v>2505.5</v>
      </c>
      <c r="U152" s="17">
        <f t="shared" si="36"/>
        <v>2505.5</v>
      </c>
      <c r="V152" s="17">
        <f t="shared" si="36"/>
        <v>2505.5</v>
      </c>
      <c r="W152" s="18" t="s">
        <v>353</v>
      </c>
      <c r="X152" s="18"/>
    </row>
    <row r="153" spans="1:26" ht="66.75" customHeight="1" x14ac:dyDescent="0.25">
      <c r="A153" s="27"/>
      <c r="B153" s="3" t="s">
        <v>15</v>
      </c>
      <c r="C153" s="1" t="s">
        <v>17</v>
      </c>
      <c r="D153" s="22">
        <f>D154</f>
        <v>2697.5</v>
      </c>
      <c r="E153" s="22">
        <f t="shared" ref="E153:G153" si="37">E154</f>
        <v>2697.5</v>
      </c>
      <c r="F153" s="22">
        <f t="shared" si="37"/>
        <v>664.8</v>
      </c>
      <c r="G153" s="22">
        <f t="shared" si="37"/>
        <v>598.20000000000005</v>
      </c>
      <c r="H153" s="32"/>
      <c r="I153" s="32"/>
      <c r="J153" s="32"/>
      <c r="K153" s="32"/>
      <c r="L153" s="32"/>
      <c r="M153" s="32"/>
      <c r="N153" s="32"/>
      <c r="O153" s="32"/>
      <c r="P153" s="32"/>
      <c r="Q153" s="32"/>
      <c r="R153" s="32"/>
      <c r="S153" s="32"/>
      <c r="T153" s="32"/>
      <c r="U153" s="32"/>
      <c r="V153" s="32"/>
      <c r="W153" s="18" t="s">
        <v>353</v>
      </c>
      <c r="X153" s="18"/>
    </row>
    <row r="154" spans="1:26" ht="45.75" customHeight="1" x14ac:dyDescent="0.25">
      <c r="A154" s="27"/>
      <c r="B154" s="4"/>
      <c r="C154" s="2" t="s">
        <v>14</v>
      </c>
      <c r="D154" s="17">
        <f>D152</f>
        <v>2697.5</v>
      </c>
      <c r="E154" s="17">
        <f>E152</f>
        <v>2697.5</v>
      </c>
      <c r="F154" s="17">
        <f>F152</f>
        <v>664.8</v>
      </c>
      <c r="G154" s="17">
        <f>G152</f>
        <v>598.20000000000005</v>
      </c>
      <c r="H154" s="32"/>
      <c r="I154" s="32"/>
      <c r="J154" s="32"/>
      <c r="K154" s="32"/>
      <c r="L154" s="32"/>
      <c r="M154" s="32"/>
      <c r="N154" s="32"/>
      <c r="O154" s="32"/>
      <c r="P154" s="32"/>
      <c r="Q154" s="32"/>
      <c r="R154" s="32"/>
      <c r="S154" s="32"/>
      <c r="T154" s="32"/>
      <c r="U154" s="32"/>
      <c r="V154" s="32"/>
      <c r="W154" s="18" t="s">
        <v>353</v>
      </c>
      <c r="X154" s="18"/>
    </row>
    <row r="155" spans="1:26" ht="18.75" customHeight="1" x14ac:dyDescent="0.25">
      <c r="A155" s="39">
        <v>7</v>
      </c>
      <c r="B155" s="3" t="s">
        <v>193</v>
      </c>
      <c r="C155" s="51"/>
      <c r="D155" s="51"/>
      <c r="E155" s="51"/>
      <c r="F155" s="51"/>
      <c r="G155" s="51"/>
      <c r="H155" s="51"/>
      <c r="I155" s="51"/>
      <c r="J155" s="51"/>
      <c r="K155" s="51"/>
      <c r="L155" s="51"/>
      <c r="M155" s="51"/>
      <c r="N155" s="51"/>
      <c r="O155" s="51"/>
      <c r="P155" s="51"/>
      <c r="Q155" s="51"/>
      <c r="R155" s="51"/>
      <c r="S155" s="51"/>
      <c r="T155" s="51"/>
      <c r="U155" s="51"/>
      <c r="V155" s="51"/>
      <c r="W155" s="51"/>
      <c r="X155" s="51"/>
    </row>
    <row r="156" spans="1:26" ht="18.75" customHeight="1" x14ac:dyDescent="0.25">
      <c r="A156" s="52" t="s">
        <v>20</v>
      </c>
      <c r="B156" s="15"/>
      <c r="C156" s="15"/>
      <c r="D156" s="15"/>
      <c r="E156" s="15"/>
      <c r="F156" s="15"/>
      <c r="G156" s="15"/>
      <c r="H156" s="15"/>
      <c r="I156" s="15"/>
      <c r="J156" s="15"/>
      <c r="K156" s="15"/>
      <c r="L156" s="15"/>
      <c r="M156" s="15"/>
      <c r="N156" s="15"/>
      <c r="O156" s="15"/>
      <c r="P156" s="15"/>
      <c r="Q156" s="15"/>
      <c r="R156" s="15"/>
      <c r="S156" s="15"/>
      <c r="T156" s="15"/>
      <c r="U156" s="15"/>
      <c r="V156" s="15"/>
      <c r="W156" s="15"/>
      <c r="X156" s="15"/>
    </row>
    <row r="157" spans="1:26" ht="69" customHeight="1" x14ac:dyDescent="0.25">
      <c r="A157" s="16"/>
      <c r="B157" s="48" t="s">
        <v>66</v>
      </c>
      <c r="C157" s="2" t="s">
        <v>14</v>
      </c>
      <c r="D157" s="17">
        <v>283.5</v>
      </c>
      <c r="E157" s="17">
        <v>283.5</v>
      </c>
      <c r="F157" s="17">
        <v>8</v>
      </c>
      <c r="G157" s="17">
        <v>5.5</v>
      </c>
      <c r="H157" s="12"/>
      <c r="I157" s="12"/>
      <c r="J157" s="12"/>
      <c r="K157" s="12"/>
      <c r="L157" s="12"/>
      <c r="M157" s="12"/>
      <c r="N157" s="12"/>
      <c r="O157" s="12"/>
      <c r="P157" s="12"/>
      <c r="Q157" s="12"/>
      <c r="R157" s="12"/>
      <c r="S157" s="12"/>
      <c r="T157" s="12"/>
      <c r="U157" s="12"/>
      <c r="V157" s="12"/>
      <c r="W157" s="18" t="s">
        <v>354</v>
      </c>
      <c r="X157" s="18"/>
    </row>
    <row r="158" spans="1:26" s="56" customFormat="1" ht="63" customHeight="1" x14ac:dyDescent="0.25">
      <c r="A158" s="53"/>
      <c r="B158" s="1" t="s">
        <v>18</v>
      </c>
      <c r="C158" s="1" t="s">
        <v>14</v>
      </c>
      <c r="D158" s="22">
        <f>D157</f>
        <v>283.5</v>
      </c>
      <c r="E158" s="22">
        <f t="shared" ref="E158:G158" si="38">E157</f>
        <v>283.5</v>
      </c>
      <c r="F158" s="22">
        <f t="shared" si="38"/>
        <v>8</v>
      </c>
      <c r="G158" s="22">
        <f t="shared" si="38"/>
        <v>5.5</v>
      </c>
      <c r="H158" s="54"/>
      <c r="I158" s="54"/>
      <c r="J158" s="54"/>
      <c r="K158" s="54"/>
      <c r="L158" s="54"/>
      <c r="M158" s="54"/>
      <c r="N158" s="54"/>
      <c r="O158" s="54"/>
      <c r="P158" s="54"/>
      <c r="Q158" s="54"/>
      <c r="R158" s="54"/>
      <c r="S158" s="54"/>
      <c r="T158" s="54"/>
      <c r="U158" s="54"/>
      <c r="V158" s="54"/>
      <c r="W158" s="55"/>
      <c r="X158" s="55"/>
    </row>
    <row r="159" spans="1:26" ht="18.75" customHeight="1" x14ac:dyDescent="0.25">
      <c r="A159" s="57" t="s">
        <v>90</v>
      </c>
      <c r="B159" s="58"/>
      <c r="C159" s="58"/>
      <c r="D159" s="58"/>
      <c r="E159" s="58"/>
      <c r="F159" s="58"/>
      <c r="G159" s="58"/>
      <c r="H159" s="58"/>
      <c r="I159" s="58"/>
      <c r="J159" s="58"/>
      <c r="K159" s="58"/>
      <c r="L159" s="58"/>
      <c r="M159" s="58"/>
      <c r="N159" s="58"/>
      <c r="O159" s="58"/>
      <c r="P159" s="58"/>
      <c r="Q159" s="58"/>
      <c r="R159" s="58"/>
      <c r="S159" s="58"/>
      <c r="T159" s="58"/>
      <c r="U159" s="58"/>
      <c r="V159" s="58"/>
      <c r="W159" s="58"/>
      <c r="X159" s="59"/>
    </row>
    <row r="160" spans="1:26" s="56" customFormat="1" ht="63" customHeight="1" x14ac:dyDescent="0.25">
      <c r="A160" s="53"/>
      <c r="B160" s="48" t="s">
        <v>91</v>
      </c>
      <c r="C160" s="2" t="s">
        <v>14</v>
      </c>
      <c r="D160" s="17">
        <v>9823.7000000000007</v>
      </c>
      <c r="E160" s="17">
        <v>9823.7000000000007</v>
      </c>
      <c r="F160" s="17">
        <v>0</v>
      </c>
      <c r="G160" s="17">
        <v>0</v>
      </c>
      <c r="H160" s="54"/>
      <c r="I160" s="54"/>
      <c r="J160" s="54"/>
      <c r="K160" s="54"/>
      <c r="L160" s="54"/>
      <c r="M160" s="54"/>
      <c r="N160" s="54"/>
      <c r="O160" s="54"/>
      <c r="P160" s="54"/>
      <c r="Q160" s="54"/>
      <c r="R160" s="54"/>
      <c r="S160" s="54"/>
      <c r="T160" s="54"/>
      <c r="U160" s="54"/>
      <c r="V160" s="54"/>
      <c r="W160" s="18" t="s">
        <v>72</v>
      </c>
      <c r="X160" s="18"/>
    </row>
    <row r="161" spans="1:24" s="56" customFormat="1" ht="93.75" customHeight="1" x14ac:dyDescent="0.25">
      <c r="A161" s="53"/>
      <c r="B161" s="48" t="s">
        <v>149</v>
      </c>
      <c r="C161" s="2" t="s">
        <v>16</v>
      </c>
      <c r="D161" s="17">
        <v>11998.8</v>
      </c>
      <c r="E161" s="17">
        <v>11998.8</v>
      </c>
      <c r="F161" s="17">
        <v>0</v>
      </c>
      <c r="G161" s="17">
        <v>0</v>
      </c>
      <c r="H161" s="54"/>
      <c r="I161" s="54"/>
      <c r="J161" s="54"/>
      <c r="K161" s="54"/>
      <c r="L161" s="54"/>
      <c r="M161" s="54"/>
      <c r="N161" s="54"/>
      <c r="O161" s="54"/>
      <c r="P161" s="54"/>
      <c r="Q161" s="54"/>
      <c r="R161" s="54"/>
      <c r="S161" s="54"/>
      <c r="T161" s="54"/>
      <c r="U161" s="54"/>
      <c r="V161" s="54"/>
      <c r="W161" s="18" t="s">
        <v>72</v>
      </c>
      <c r="X161" s="18"/>
    </row>
    <row r="162" spans="1:24" s="56" customFormat="1" ht="93.75" customHeight="1" x14ac:dyDescent="0.25">
      <c r="A162" s="53"/>
      <c r="B162" s="48" t="s">
        <v>356</v>
      </c>
      <c r="C162" s="2" t="s">
        <v>16</v>
      </c>
      <c r="D162" s="17">
        <v>19800</v>
      </c>
      <c r="E162" s="17">
        <v>19800</v>
      </c>
      <c r="F162" s="17">
        <v>0</v>
      </c>
      <c r="G162" s="17">
        <v>0</v>
      </c>
      <c r="H162" s="54"/>
      <c r="I162" s="54"/>
      <c r="J162" s="54"/>
      <c r="K162" s="54"/>
      <c r="L162" s="54"/>
      <c r="M162" s="54"/>
      <c r="N162" s="54"/>
      <c r="O162" s="54"/>
      <c r="P162" s="54"/>
      <c r="Q162" s="54"/>
      <c r="R162" s="54"/>
      <c r="S162" s="54"/>
      <c r="T162" s="54"/>
      <c r="U162" s="54"/>
      <c r="V162" s="54"/>
      <c r="W162" s="18" t="s">
        <v>72</v>
      </c>
      <c r="X162" s="18"/>
    </row>
    <row r="163" spans="1:24" s="56" customFormat="1" ht="96.75" customHeight="1" x14ac:dyDescent="0.25">
      <c r="A163" s="53"/>
      <c r="B163" s="48" t="s">
        <v>155</v>
      </c>
      <c r="C163" s="2" t="s">
        <v>14</v>
      </c>
      <c r="D163" s="17">
        <v>2889</v>
      </c>
      <c r="E163" s="17">
        <v>2889</v>
      </c>
      <c r="F163" s="17">
        <v>0</v>
      </c>
      <c r="G163" s="17">
        <v>0</v>
      </c>
      <c r="H163" s="54"/>
      <c r="I163" s="54"/>
      <c r="J163" s="54"/>
      <c r="K163" s="54"/>
      <c r="L163" s="54"/>
      <c r="M163" s="54"/>
      <c r="N163" s="54"/>
      <c r="O163" s="54"/>
      <c r="P163" s="54"/>
      <c r="Q163" s="54"/>
      <c r="R163" s="54"/>
      <c r="S163" s="54"/>
      <c r="T163" s="54"/>
      <c r="U163" s="54"/>
      <c r="V163" s="54"/>
      <c r="W163" s="18" t="s">
        <v>72</v>
      </c>
      <c r="X163" s="18"/>
    </row>
    <row r="164" spans="1:24" s="56" customFormat="1" ht="151.5" customHeight="1" x14ac:dyDescent="0.25">
      <c r="A164" s="60"/>
      <c r="B164" s="61" t="s">
        <v>134</v>
      </c>
      <c r="C164" s="2" t="s">
        <v>14</v>
      </c>
      <c r="D164" s="17">
        <v>11438</v>
      </c>
      <c r="E164" s="17">
        <v>11438</v>
      </c>
      <c r="F164" s="17">
        <v>2399</v>
      </c>
      <c r="G164" s="17">
        <v>2399</v>
      </c>
      <c r="H164" s="54"/>
      <c r="I164" s="54"/>
      <c r="J164" s="54"/>
      <c r="K164" s="54"/>
      <c r="L164" s="54"/>
      <c r="M164" s="54"/>
      <c r="N164" s="54"/>
      <c r="O164" s="54"/>
      <c r="P164" s="54"/>
      <c r="Q164" s="54"/>
      <c r="R164" s="54"/>
      <c r="S164" s="54"/>
      <c r="T164" s="54"/>
      <c r="U164" s="54"/>
      <c r="V164" s="54"/>
      <c r="W164" s="18" t="s">
        <v>360</v>
      </c>
      <c r="X164" s="18"/>
    </row>
    <row r="165" spans="1:24" s="56" customFormat="1" ht="89.25" customHeight="1" x14ac:dyDescent="0.25">
      <c r="A165" s="60"/>
      <c r="B165" s="61" t="s">
        <v>355</v>
      </c>
      <c r="C165" s="2" t="s">
        <v>14</v>
      </c>
      <c r="D165" s="17">
        <v>200</v>
      </c>
      <c r="E165" s="17">
        <v>200</v>
      </c>
      <c r="F165" s="17">
        <v>0</v>
      </c>
      <c r="G165" s="17">
        <v>0</v>
      </c>
      <c r="H165" s="54"/>
      <c r="I165" s="54"/>
      <c r="J165" s="54"/>
      <c r="K165" s="54"/>
      <c r="L165" s="54"/>
      <c r="M165" s="54"/>
      <c r="N165" s="54"/>
      <c r="O165" s="54"/>
      <c r="P165" s="54"/>
      <c r="Q165" s="54"/>
      <c r="R165" s="54"/>
      <c r="S165" s="54"/>
      <c r="T165" s="54"/>
      <c r="U165" s="54"/>
      <c r="V165" s="54"/>
      <c r="W165" s="18" t="s">
        <v>72</v>
      </c>
      <c r="X165" s="18"/>
    </row>
    <row r="166" spans="1:24" s="56" customFormat="1" ht="35.25" customHeight="1" x14ac:dyDescent="0.25">
      <c r="A166" s="62"/>
      <c r="B166" s="11" t="s">
        <v>18</v>
      </c>
      <c r="C166" s="1" t="s">
        <v>112</v>
      </c>
      <c r="D166" s="22">
        <f>D168+D167</f>
        <v>56149.4</v>
      </c>
      <c r="E166" s="22">
        <f t="shared" ref="E166:F166" si="39">E168+E167</f>
        <v>56149.4</v>
      </c>
      <c r="F166" s="22">
        <f t="shared" si="39"/>
        <v>2399</v>
      </c>
      <c r="G166" s="22">
        <f t="shared" ref="G166" si="40">G168+G167</f>
        <v>2399</v>
      </c>
      <c r="H166" s="54"/>
      <c r="I166" s="54"/>
      <c r="J166" s="54"/>
      <c r="K166" s="54"/>
      <c r="L166" s="54"/>
      <c r="M166" s="54"/>
      <c r="N166" s="54"/>
      <c r="O166" s="54"/>
      <c r="P166" s="54"/>
      <c r="Q166" s="54"/>
      <c r="R166" s="54"/>
      <c r="S166" s="54"/>
      <c r="T166" s="54"/>
      <c r="U166" s="54"/>
      <c r="V166" s="54"/>
      <c r="W166" s="18" t="s">
        <v>357</v>
      </c>
      <c r="X166" s="18"/>
    </row>
    <row r="167" spans="1:24" s="56" customFormat="1" ht="50.25" customHeight="1" x14ac:dyDescent="0.25">
      <c r="A167" s="63"/>
      <c r="B167" s="42"/>
      <c r="C167" s="1" t="s">
        <v>16</v>
      </c>
      <c r="D167" s="17">
        <f>D161+D162</f>
        <v>31798.799999999999</v>
      </c>
      <c r="E167" s="17">
        <f t="shared" ref="E167:G167" si="41">E161+E162</f>
        <v>31798.799999999999</v>
      </c>
      <c r="F167" s="17">
        <f t="shared" si="41"/>
        <v>0</v>
      </c>
      <c r="G167" s="17">
        <f t="shared" si="41"/>
        <v>0</v>
      </c>
      <c r="H167" s="54"/>
      <c r="I167" s="54"/>
      <c r="J167" s="54"/>
      <c r="K167" s="54"/>
      <c r="L167" s="54"/>
      <c r="M167" s="54"/>
      <c r="N167" s="54"/>
      <c r="O167" s="54"/>
      <c r="P167" s="54"/>
      <c r="Q167" s="54"/>
      <c r="R167" s="54"/>
      <c r="S167" s="54"/>
      <c r="T167" s="54"/>
      <c r="U167" s="54"/>
      <c r="V167" s="54"/>
      <c r="W167" s="18" t="s">
        <v>72</v>
      </c>
      <c r="X167" s="18"/>
    </row>
    <row r="168" spans="1:24" s="56" customFormat="1" ht="63" customHeight="1" x14ac:dyDescent="0.25">
      <c r="A168" s="64"/>
      <c r="B168" s="65"/>
      <c r="C168" s="1" t="s">
        <v>14</v>
      </c>
      <c r="D168" s="17">
        <f>D160+D163+D164+D165-0.1</f>
        <v>24350.600000000002</v>
      </c>
      <c r="E168" s="17">
        <f>E160+E163+E164+E165-0.1</f>
        <v>24350.600000000002</v>
      </c>
      <c r="F168" s="17">
        <f t="shared" ref="F168:G168" si="42">F160+F163+F164+F165</f>
        <v>2399</v>
      </c>
      <c r="G168" s="17">
        <f t="shared" si="42"/>
        <v>2399</v>
      </c>
      <c r="H168" s="17">
        <f t="shared" ref="H168:V168" si="43">H160+H163+H164</f>
        <v>0</v>
      </c>
      <c r="I168" s="17">
        <f t="shared" si="43"/>
        <v>0</v>
      </c>
      <c r="J168" s="17">
        <f t="shared" si="43"/>
        <v>0</v>
      </c>
      <c r="K168" s="17">
        <f t="shared" si="43"/>
        <v>0</v>
      </c>
      <c r="L168" s="17">
        <f t="shared" si="43"/>
        <v>0</v>
      </c>
      <c r="M168" s="17">
        <f t="shared" si="43"/>
        <v>0</v>
      </c>
      <c r="N168" s="17">
        <f t="shared" si="43"/>
        <v>0</v>
      </c>
      <c r="O168" s="17">
        <f t="shared" si="43"/>
        <v>0</v>
      </c>
      <c r="P168" s="17">
        <f t="shared" si="43"/>
        <v>0</v>
      </c>
      <c r="Q168" s="17">
        <f t="shared" si="43"/>
        <v>0</v>
      </c>
      <c r="R168" s="17">
        <f t="shared" si="43"/>
        <v>0</v>
      </c>
      <c r="S168" s="17">
        <f t="shared" si="43"/>
        <v>0</v>
      </c>
      <c r="T168" s="17">
        <f t="shared" si="43"/>
        <v>0</v>
      </c>
      <c r="U168" s="17">
        <f t="shared" si="43"/>
        <v>0</v>
      </c>
      <c r="V168" s="17">
        <f t="shared" si="43"/>
        <v>0</v>
      </c>
      <c r="W168" s="18" t="s">
        <v>358</v>
      </c>
      <c r="X168" s="18"/>
    </row>
    <row r="169" spans="1:24" ht="36" customHeight="1" x14ac:dyDescent="0.25">
      <c r="A169" s="27"/>
      <c r="B169" s="3" t="s">
        <v>15</v>
      </c>
      <c r="C169" s="1" t="s">
        <v>17</v>
      </c>
      <c r="D169" s="22">
        <f>D170+D171</f>
        <v>56432.9</v>
      </c>
      <c r="E169" s="22">
        <f t="shared" ref="E169" si="44">E170+E171</f>
        <v>56432.9</v>
      </c>
      <c r="F169" s="22">
        <f t="shared" ref="F169:G169" si="45">F170+F171</f>
        <v>2407</v>
      </c>
      <c r="G169" s="22">
        <f t="shared" si="45"/>
        <v>2404.5</v>
      </c>
      <c r="H169" s="32"/>
      <c r="I169" s="32"/>
      <c r="J169" s="32"/>
      <c r="K169" s="32"/>
      <c r="L169" s="32"/>
      <c r="M169" s="32"/>
      <c r="N169" s="32"/>
      <c r="O169" s="32"/>
      <c r="P169" s="32"/>
      <c r="Q169" s="32"/>
      <c r="R169" s="32"/>
      <c r="S169" s="32"/>
      <c r="T169" s="32"/>
      <c r="U169" s="32"/>
      <c r="V169" s="32"/>
      <c r="W169" s="18" t="s">
        <v>357</v>
      </c>
      <c r="X169" s="18"/>
    </row>
    <row r="170" spans="1:24" ht="31.5" x14ac:dyDescent="0.25">
      <c r="A170" s="27"/>
      <c r="B170" s="4"/>
      <c r="C170" s="2" t="s">
        <v>14</v>
      </c>
      <c r="D170" s="17">
        <f t="shared" ref="D170:V170" si="46">D158+D168</f>
        <v>24634.100000000002</v>
      </c>
      <c r="E170" s="17">
        <f t="shared" si="46"/>
        <v>24634.100000000002</v>
      </c>
      <c r="F170" s="17">
        <f t="shared" si="46"/>
        <v>2407</v>
      </c>
      <c r="G170" s="17">
        <f t="shared" si="46"/>
        <v>2404.5</v>
      </c>
      <c r="H170" s="17">
        <f t="shared" si="46"/>
        <v>0</v>
      </c>
      <c r="I170" s="17">
        <f t="shared" si="46"/>
        <v>0</v>
      </c>
      <c r="J170" s="17">
        <f t="shared" si="46"/>
        <v>0</v>
      </c>
      <c r="K170" s="17">
        <f t="shared" si="46"/>
        <v>0</v>
      </c>
      <c r="L170" s="17">
        <f t="shared" si="46"/>
        <v>0</v>
      </c>
      <c r="M170" s="17">
        <f t="shared" si="46"/>
        <v>0</v>
      </c>
      <c r="N170" s="17">
        <f t="shared" si="46"/>
        <v>0</v>
      </c>
      <c r="O170" s="17">
        <f t="shared" si="46"/>
        <v>0</v>
      </c>
      <c r="P170" s="17">
        <f t="shared" si="46"/>
        <v>0</v>
      </c>
      <c r="Q170" s="17">
        <f t="shared" si="46"/>
        <v>0</v>
      </c>
      <c r="R170" s="17">
        <f t="shared" si="46"/>
        <v>0</v>
      </c>
      <c r="S170" s="17">
        <f t="shared" si="46"/>
        <v>0</v>
      </c>
      <c r="T170" s="17">
        <f t="shared" si="46"/>
        <v>0</v>
      </c>
      <c r="U170" s="17">
        <f t="shared" si="46"/>
        <v>0</v>
      </c>
      <c r="V170" s="17">
        <f t="shared" si="46"/>
        <v>0</v>
      </c>
      <c r="W170" s="18" t="s">
        <v>359</v>
      </c>
      <c r="X170" s="18"/>
    </row>
    <row r="171" spans="1:24" ht="65.25" customHeight="1" x14ac:dyDescent="0.25">
      <c r="A171" s="27"/>
      <c r="B171" s="4"/>
      <c r="C171" s="2" t="s">
        <v>16</v>
      </c>
      <c r="D171" s="17">
        <f>D167</f>
        <v>31798.799999999999</v>
      </c>
      <c r="E171" s="17">
        <f>E167</f>
        <v>31798.799999999999</v>
      </c>
      <c r="F171" s="17">
        <f t="shared" ref="F171:G171" si="47">F167</f>
        <v>0</v>
      </c>
      <c r="G171" s="17">
        <f t="shared" si="47"/>
        <v>0</v>
      </c>
      <c r="H171" s="17" t="e">
        <f>#REF!+#REF!</f>
        <v>#REF!</v>
      </c>
      <c r="I171" s="17" t="e">
        <f>#REF!+#REF!</f>
        <v>#REF!</v>
      </c>
      <c r="J171" s="17" t="e">
        <f>#REF!+#REF!</f>
        <v>#REF!</v>
      </c>
      <c r="K171" s="17" t="e">
        <f>#REF!+#REF!</f>
        <v>#REF!</v>
      </c>
      <c r="L171" s="17" t="e">
        <f>#REF!+#REF!</f>
        <v>#REF!</v>
      </c>
      <c r="M171" s="17" t="e">
        <f>#REF!+#REF!</f>
        <v>#REF!</v>
      </c>
      <c r="N171" s="17" t="e">
        <f>#REF!+#REF!</f>
        <v>#REF!</v>
      </c>
      <c r="O171" s="17" t="e">
        <f>#REF!+#REF!</f>
        <v>#REF!</v>
      </c>
      <c r="P171" s="17" t="e">
        <f>#REF!+#REF!</f>
        <v>#REF!</v>
      </c>
      <c r="Q171" s="17" t="e">
        <f>#REF!+#REF!</f>
        <v>#REF!</v>
      </c>
      <c r="R171" s="17" t="e">
        <f>#REF!+#REF!</f>
        <v>#REF!</v>
      </c>
      <c r="S171" s="17" t="e">
        <f>#REF!+#REF!</f>
        <v>#REF!</v>
      </c>
      <c r="T171" s="17" t="e">
        <f>#REF!+#REF!</f>
        <v>#REF!</v>
      </c>
      <c r="U171" s="17" t="e">
        <f>#REF!+#REF!</f>
        <v>#REF!</v>
      </c>
      <c r="V171" s="17" t="e">
        <f>#REF!+#REF!</f>
        <v>#REF!</v>
      </c>
      <c r="W171" s="18" t="s">
        <v>70</v>
      </c>
      <c r="X171" s="18"/>
    </row>
    <row r="172" spans="1:24" ht="33" customHeight="1" x14ac:dyDescent="0.25">
      <c r="A172" s="39">
        <v>8</v>
      </c>
      <c r="B172" s="10" t="s">
        <v>194</v>
      </c>
      <c r="C172" s="10"/>
      <c r="D172" s="10"/>
      <c r="E172" s="10"/>
      <c r="F172" s="10"/>
      <c r="G172" s="10"/>
      <c r="H172" s="51"/>
      <c r="I172" s="51"/>
      <c r="J172" s="51"/>
      <c r="K172" s="51"/>
      <c r="L172" s="51"/>
      <c r="M172" s="51"/>
      <c r="N172" s="51"/>
      <c r="O172" s="51"/>
      <c r="P172" s="51"/>
      <c r="Q172" s="51"/>
      <c r="R172" s="51"/>
      <c r="S172" s="51"/>
      <c r="T172" s="51"/>
      <c r="U172" s="51"/>
      <c r="V172" s="51"/>
      <c r="W172" s="51"/>
      <c r="X172" s="51"/>
    </row>
    <row r="173" spans="1:24" ht="15" customHeight="1" x14ac:dyDescent="0.25">
      <c r="A173" s="10" t="s">
        <v>69</v>
      </c>
      <c r="B173" s="51"/>
      <c r="C173" s="51"/>
      <c r="D173" s="51"/>
      <c r="E173" s="51"/>
      <c r="F173" s="51"/>
      <c r="G173" s="51"/>
      <c r="H173" s="51"/>
      <c r="I173" s="51"/>
      <c r="J173" s="51"/>
      <c r="K173" s="51"/>
      <c r="L173" s="51"/>
      <c r="M173" s="51"/>
      <c r="N173" s="51"/>
      <c r="O173" s="51"/>
      <c r="P173" s="51"/>
      <c r="Q173" s="51"/>
      <c r="R173" s="51"/>
      <c r="S173" s="51"/>
      <c r="T173" s="51"/>
      <c r="U173" s="51"/>
      <c r="V173" s="51"/>
      <c r="W173" s="51"/>
      <c r="X173" s="51"/>
    </row>
    <row r="174" spans="1:24" ht="68.25" customHeight="1" x14ac:dyDescent="0.25">
      <c r="A174" s="66"/>
      <c r="B174" s="67" t="s">
        <v>92</v>
      </c>
      <c r="C174" s="2" t="s">
        <v>14</v>
      </c>
      <c r="D174" s="17">
        <v>3650</v>
      </c>
      <c r="E174" s="17">
        <v>3650</v>
      </c>
      <c r="F174" s="17">
        <v>0</v>
      </c>
      <c r="G174" s="17">
        <v>0</v>
      </c>
      <c r="H174" s="32"/>
      <c r="I174" s="32"/>
      <c r="J174" s="32"/>
      <c r="K174" s="32"/>
      <c r="L174" s="32"/>
      <c r="M174" s="32"/>
      <c r="N174" s="32"/>
      <c r="O174" s="32"/>
      <c r="P174" s="32"/>
      <c r="Q174" s="32"/>
      <c r="R174" s="32"/>
      <c r="S174" s="32"/>
      <c r="T174" s="32"/>
      <c r="U174" s="32"/>
      <c r="V174" s="32"/>
      <c r="W174" s="18" t="s">
        <v>70</v>
      </c>
      <c r="X174" s="18"/>
    </row>
    <row r="175" spans="1:24" ht="44.25" customHeight="1" x14ac:dyDescent="0.25">
      <c r="A175" s="21"/>
      <c r="B175" s="11" t="s">
        <v>18</v>
      </c>
      <c r="C175" s="1" t="s">
        <v>17</v>
      </c>
      <c r="D175" s="22">
        <f>D176</f>
        <v>3650</v>
      </c>
      <c r="E175" s="22">
        <f t="shared" ref="E175:G175" si="48">E176</f>
        <v>3650</v>
      </c>
      <c r="F175" s="22">
        <f t="shared" si="48"/>
        <v>0</v>
      </c>
      <c r="G175" s="22">
        <f t="shared" si="48"/>
        <v>0</v>
      </c>
      <c r="H175" s="32"/>
      <c r="I175" s="32"/>
      <c r="J175" s="32"/>
      <c r="K175" s="32"/>
      <c r="L175" s="32"/>
      <c r="M175" s="32"/>
      <c r="N175" s="32"/>
      <c r="O175" s="32"/>
      <c r="P175" s="32"/>
      <c r="Q175" s="32"/>
      <c r="R175" s="32"/>
      <c r="S175" s="32"/>
      <c r="T175" s="32"/>
      <c r="U175" s="32"/>
      <c r="V175" s="32"/>
      <c r="W175" s="28" t="s">
        <v>70</v>
      </c>
      <c r="X175" s="28"/>
    </row>
    <row r="176" spans="1:24" ht="48" customHeight="1" x14ac:dyDescent="0.25">
      <c r="A176" s="24"/>
      <c r="B176" s="25"/>
      <c r="C176" s="2" t="s">
        <v>14</v>
      </c>
      <c r="D176" s="17">
        <f>D174</f>
        <v>3650</v>
      </c>
      <c r="E176" s="17">
        <f t="shared" ref="E176:G176" si="49">E174</f>
        <v>3650</v>
      </c>
      <c r="F176" s="17">
        <f t="shared" si="49"/>
        <v>0</v>
      </c>
      <c r="G176" s="17">
        <f t="shared" si="49"/>
        <v>0</v>
      </c>
      <c r="H176" s="32"/>
      <c r="I176" s="32"/>
      <c r="J176" s="32"/>
      <c r="K176" s="32"/>
      <c r="L176" s="32"/>
      <c r="M176" s="32"/>
      <c r="N176" s="32"/>
      <c r="O176" s="32"/>
      <c r="P176" s="32"/>
      <c r="Q176" s="32"/>
      <c r="R176" s="32"/>
      <c r="S176" s="32"/>
      <c r="T176" s="32"/>
      <c r="U176" s="32"/>
      <c r="V176" s="32"/>
      <c r="W176" s="18" t="s">
        <v>70</v>
      </c>
      <c r="X176" s="18"/>
    </row>
    <row r="177" spans="1:24" s="31" customFormat="1" x14ac:dyDescent="0.25">
      <c r="A177" s="35"/>
      <c r="B177" s="10" t="s">
        <v>222</v>
      </c>
      <c r="C177" s="68"/>
      <c r="D177" s="68"/>
      <c r="E177" s="68"/>
      <c r="F177" s="68"/>
      <c r="G177" s="68"/>
      <c r="H177" s="68"/>
      <c r="I177" s="68"/>
      <c r="J177" s="68"/>
      <c r="K177" s="68"/>
      <c r="L177" s="68"/>
      <c r="M177" s="68"/>
      <c r="N177" s="68"/>
      <c r="O177" s="68"/>
      <c r="P177" s="68"/>
      <c r="Q177" s="68"/>
      <c r="R177" s="68"/>
      <c r="S177" s="68"/>
      <c r="T177" s="68"/>
      <c r="U177" s="68"/>
      <c r="V177" s="68"/>
      <c r="W177" s="68"/>
      <c r="X177" s="68"/>
    </row>
    <row r="178" spans="1:24" s="31" customFormat="1" ht="40.5" customHeight="1" x14ac:dyDescent="0.25">
      <c r="A178" s="35"/>
      <c r="B178" s="67" t="s">
        <v>130</v>
      </c>
      <c r="C178" s="2" t="s">
        <v>14</v>
      </c>
      <c r="D178" s="17">
        <v>300</v>
      </c>
      <c r="E178" s="17">
        <v>300</v>
      </c>
      <c r="F178" s="17">
        <v>300</v>
      </c>
      <c r="G178" s="17">
        <v>300</v>
      </c>
      <c r="H178" s="32"/>
      <c r="I178" s="32"/>
      <c r="J178" s="32"/>
      <c r="K178" s="32"/>
      <c r="L178" s="32"/>
      <c r="M178" s="32"/>
      <c r="N178" s="32"/>
      <c r="O178" s="32"/>
      <c r="P178" s="32"/>
      <c r="Q178" s="32"/>
      <c r="R178" s="32"/>
      <c r="S178" s="32"/>
      <c r="T178" s="32"/>
      <c r="U178" s="32"/>
      <c r="V178" s="32"/>
      <c r="W178" s="18" t="s">
        <v>221</v>
      </c>
      <c r="X178" s="18"/>
    </row>
    <row r="179" spans="1:24" s="31" customFormat="1" ht="177.75" customHeight="1" x14ac:dyDescent="0.25">
      <c r="A179" s="35"/>
      <c r="B179" s="67" t="s">
        <v>195</v>
      </c>
      <c r="C179" s="2" t="s">
        <v>14</v>
      </c>
      <c r="D179" s="17">
        <v>200</v>
      </c>
      <c r="E179" s="17">
        <v>200</v>
      </c>
      <c r="F179" s="17">
        <v>200</v>
      </c>
      <c r="G179" s="17">
        <v>200</v>
      </c>
      <c r="H179" s="32"/>
      <c r="I179" s="32"/>
      <c r="J179" s="32"/>
      <c r="K179" s="32"/>
      <c r="L179" s="32"/>
      <c r="M179" s="32"/>
      <c r="N179" s="32"/>
      <c r="O179" s="32"/>
      <c r="P179" s="32"/>
      <c r="Q179" s="32"/>
      <c r="R179" s="32"/>
      <c r="S179" s="32"/>
      <c r="T179" s="32"/>
      <c r="U179" s="32"/>
      <c r="V179" s="32"/>
      <c r="W179" s="18" t="s">
        <v>221</v>
      </c>
      <c r="X179" s="18"/>
    </row>
    <row r="180" spans="1:24" s="31" customFormat="1" ht="177.75" customHeight="1" x14ac:dyDescent="0.25">
      <c r="A180" s="35"/>
      <c r="B180" s="67" t="s">
        <v>196</v>
      </c>
      <c r="C180" s="2" t="s">
        <v>14</v>
      </c>
      <c r="D180" s="17">
        <v>200</v>
      </c>
      <c r="E180" s="17">
        <v>200</v>
      </c>
      <c r="F180" s="17">
        <v>0</v>
      </c>
      <c r="G180" s="17">
        <v>0</v>
      </c>
      <c r="H180" s="32"/>
      <c r="I180" s="32"/>
      <c r="J180" s="32"/>
      <c r="K180" s="32"/>
      <c r="L180" s="32"/>
      <c r="M180" s="32"/>
      <c r="N180" s="32"/>
      <c r="O180" s="32"/>
      <c r="P180" s="32"/>
      <c r="Q180" s="32"/>
      <c r="R180" s="32"/>
      <c r="S180" s="32"/>
      <c r="T180" s="32"/>
      <c r="U180" s="32"/>
      <c r="V180" s="32"/>
      <c r="W180" s="18" t="s">
        <v>70</v>
      </c>
      <c r="X180" s="18"/>
    </row>
    <row r="181" spans="1:24" s="31" customFormat="1" ht="68.25" customHeight="1" x14ac:dyDescent="0.25">
      <c r="A181" s="27"/>
      <c r="B181" s="3" t="s">
        <v>18</v>
      </c>
      <c r="C181" s="69" t="s">
        <v>17</v>
      </c>
      <c r="D181" s="70">
        <f>D182</f>
        <v>700</v>
      </c>
      <c r="E181" s="70">
        <f t="shared" ref="E181:G181" si="50">E182</f>
        <v>700</v>
      </c>
      <c r="F181" s="70">
        <f t="shared" si="50"/>
        <v>500</v>
      </c>
      <c r="G181" s="70">
        <f t="shared" si="50"/>
        <v>500</v>
      </c>
      <c r="H181" s="32"/>
      <c r="I181" s="32"/>
      <c r="J181" s="32"/>
      <c r="K181" s="32"/>
      <c r="L181" s="32"/>
      <c r="M181" s="32"/>
      <c r="N181" s="32"/>
      <c r="O181" s="32"/>
      <c r="P181" s="32"/>
      <c r="Q181" s="32"/>
      <c r="R181" s="32"/>
      <c r="S181" s="32"/>
      <c r="T181" s="32"/>
      <c r="U181" s="32"/>
      <c r="V181" s="32"/>
      <c r="W181" s="28" t="s">
        <v>347</v>
      </c>
      <c r="X181" s="28"/>
    </row>
    <row r="182" spans="1:24" s="31" customFormat="1" ht="63" customHeight="1" x14ac:dyDescent="0.25">
      <c r="A182" s="4"/>
      <c r="B182" s="4"/>
      <c r="C182" s="2" t="s">
        <v>14</v>
      </c>
      <c r="D182" s="17">
        <f>D178+D179+D180</f>
        <v>700</v>
      </c>
      <c r="E182" s="17">
        <f t="shared" ref="E182:G182" si="51">E178+E179+E180</f>
        <v>700</v>
      </c>
      <c r="F182" s="17">
        <f t="shared" si="51"/>
        <v>500</v>
      </c>
      <c r="G182" s="17">
        <f t="shared" si="51"/>
        <v>500</v>
      </c>
      <c r="H182" s="17" t="e">
        <f>H178+H179+H180+#REF!</f>
        <v>#REF!</v>
      </c>
      <c r="I182" s="17" t="e">
        <f>I178+I179+I180+#REF!</f>
        <v>#REF!</v>
      </c>
      <c r="J182" s="17" t="e">
        <f>J178+J179+J180+#REF!</f>
        <v>#REF!</v>
      </c>
      <c r="K182" s="17" t="e">
        <f>K178+K179+K180+#REF!</f>
        <v>#REF!</v>
      </c>
      <c r="L182" s="17" t="e">
        <f>L178+L179+L180+#REF!</f>
        <v>#REF!</v>
      </c>
      <c r="M182" s="17" t="e">
        <f>M178+M179+M180+#REF!</f>
        <v>#REF!</v>
      </c>
      <c r="N182" s="17" t="e">
        <f>N178+N179+N180+#REF!</f>
        <v>#REF!</v>
      </c>
      <c r="O182" s="17" t="e">
        <f>O178+O179+O180+#REF!</f>
        <v>#REF!</v>
      </c>
      <c r="P182" s="17" t="e">
        <f>P178+P179+P180+#REF!</f>
        <v>#REF!</v>
      </c>
      <c r="Q182" s="17" t="e">
        <f>Q178+Q179+Q180+#REF!</f>
        <v>#REF!</v>
      </c>
      <c r="R182" s="17" t="e">
        <f>R178+R179+R180+#REF!</f>
        <v>#REF!</v>
      </c>
      <c r="S182" s="17" t="e">
        <f>S178+S179+S180+#REF!</f>
        <v>#REF!</v>
      </c>
      <c r="T182" s="17" t="e">
        <f>T178+T179+T180+#REF!</f>
        <v>#REF!</v>
      </c>
      <c r="U182" s="17" t="e">
        <f>U178+U179+U180+#REF!</f>
        <v>#REF!</v>
      </c>
      <c r="V182" s="17" t="e">
        <f>V178+V179+V180+#REF!</f>
        <v>#REF!</v>
      </c>
      <c r="W182" s="18" t="s">
        <v>347</v>
      </c>
      <c r="X182" s="18"/>
    </row>
    <row r="183" spans="1:24" s="31" customFormat="1" ht="26.25" customHeight="1" x14ac:dyDescent="0.25">
      <c r="A183" s="35"/>
      <c r="B183" s="10" t="s">
        <v>142</v>
      </c>
      <c r="C183" s="68"/>
      <c r="D183" s="68"/>
      <c r="E183" s="68"/>
      <c r="F183" s="68"/>
      <c r="G183" s="68"/>
      <c r="H183" s="68"/>
      <c r="I183" s="68"/>
      <c r="J183" s="68"/>
      <c r="K183" s="68"/>
      <c r="L183" s="68"/>
      <c r="M183" s="68"/>
      <c r="N183" s="68"/>
      <c r="O183" s="68"/>
      <c r="P183" s="68"/>
      <c r="Q183" s="68"/>
      <c r="R183" s="68"/>
      <c r="S183" s="68"/>
      <c r="T183" s="68"/>
      <c r="U183" s="68"/>
      <c r="V183" s="68"/>
      <c r="W183" s="68"/>
      <c r="X183" s="68"/>
    </row>
    <row r="184" spans="1:24" s="31" customFormat="1" ht="40.5" customHeight="1" x14ac:dyDescent="0.25">
      <c r="A184" s="35"/>
      <c r="B184" s="67" t="s">
        <v>143</v>
      </c>
      <c r="C184" s="2" t="s">
        <v>14</v>
      </c>
      <c r="D184" s="17">
        <v>50</v>
      </c>
      <c r="E184" s="17">
        <v>50</v>
      </c>
      <c r="F184" s="17">
        <v>0</v>
      </c>
      <c r="G184" s="17">
        <v>0</v>
      </c>
      <c r="H184" s="32"/>
      <c r="I184" s="32"/>
      <c r="J184" s="32"/>
      <c r="K184" s="32"/>
      <c r="L184" s="32"/>
      <c r="M184" s="32"/>
      <c r="N184" s="32"/>
      <c r="O184" s="32"/>
      <c r="P184" s="32"/>
      <c r="Q184" s="32"/>
      <c r="R184" s="32"/>
      <c r="S184" s="32"/>
      <c r="T184" s="32"/>
      <c r="U184" s="32"/>
      <c r="V184" s="32"/>
      <c r="W184" s="18" t="s">
        <v>70</v>
      </c>
      <c r="X184" s="18"/>
    </row>
    <row r="185" spans="1:24" s="31" customFormat="1" ht="86.25" customHeight="1" x14ac:dyDescent="0.25">
      <c r="A185" s="35"/>
      <c r="B185" s="48" t="s">
        <v>144</v>
      </c>
      <c r="C185" s="2" t="s">
        <v>14</v>
      </c>
      <c r="D185" s="17">
        <v>40</v>
      </c>
      <c r="E185" s="17">
        <v>40</v>
      </c>
      <c r="F185" s="17">
        <v>20</v>
      </c>
      <c r="G185" s="17">
        <v>20</v>
      </c>
      <c r="H185" s="32"/>
      <c r="I185" s="32"/>
      <c r="J185" s="32"/>
      <c r="K185" s="32"/>
      <c r="L185" s="32"/>
      <c r="M185" s="32"/>
      <c r="N185" s="32"/>
      <c r="O185" s="32"/>
      <c r="P185" s="32"/>
      <c r="Q185" s="32"/>
      <c r="R185" s="32"/>
      <c r="S185" s="32"/>
      <c r="T185" s="32"/>
      <c r="U185" s="32"/>
      <c r="V185" s="32"/>
      <c r="W185" s="18" t="s">
        <v>349</v>
      </c>
      <c r="X185" s="18"/>
    </row>
    <row r="186" spans="1:24" s="31" customFormat="1" ht="132.75" customHeight="1" x14ac:dyDescent="0.25">
      <c r="A186" s="35"/>
      <c r="B186" s="48" t="s">
        <v>348</v>
      </c>
      <c r="C186" s="2" t="s">
        <v>14</v>
      </c>
      <c r="D186" s="17">
        <v>50</v>
      </c>
      <c r="E186" s="17">
        <v>50</v>
      </c>
      <c r="F186" s="17">
        <v>0</v>
      </c>
      <c r="G186" s="17">
        <v>0</v>
      </c>
      <c r="H186" s="32"/>
      <c r="I186" s="32"/>
      <c r="J186" s="32"/>
      <c r="K186" s="32"/>
      <c r="L186" s="32"/>
      <c r="M186" s="32"/>
      <c r="N186" s="32"/>
      <c r="O186" s="32"/>
      <c r="P186" s="32"/>
      <c r="Q186" s="32"/>
      <c r="R186" s="32"/>
      <c r="S186" s="32"/>
      <c r="T186" s="32"/>
      <c r="U186" s="32"/>
      <c r="V186" s="32"/>
      <c r="W186" s="18" t="s">
        <v>70</v>
      </c>
      <c r="X186" s="18"/>
    </row>
    <row r="187" spans="1:24" s="31" customFormat="1" ht="68.25" customHeight="1" x14ac:dyDescent="0.25">
      <c r="A187" s="27"/>
      <c r="B187" s="3" t="s">
        <v>18</v>
      </c>
      <c r="C187" s="69" t="s">
        <v>17</v>
      </c>
      <c r="D187" s="70">
        <f>D188</f>
        <v>140</v>
      </c>
      <c r="E187" s="70">
        <f t="shared" ref="E187:G187" si="52">E188</f>
        <v>140</v>
      </c>
      <c r="F187" s="70">
        <f t="shared" si="52"/>
        <v>20</v>
      </c>
      <c r="G187" s="70">
        <f t="shared" si="52"/>
        <v>20</v>
      </c>
      <c r="H187" s="32"/>
      <c r="I187" s="32"/>
      <c r="J187" s="32"/>
      <c r="K187" s="32"/>
      <c r="L187" s="32"/>
      <c r="M187" s="32"/>
      <c r="N187" s="32"/>
      <c r="O187" s="32"/>
      <c r="P187" s="32"/>
      <c r="Q187" s="32"/>
      <c r="R187" s="32"/>
      <c r="S187" s="32"/>
      <c r="T187" s="32"/>
      <c r="U187" s="32"/>
      <c r="V187" s="32"/>
      <c r="W187" s="28" t="s">
        <v>350</v>
      </c>
      <c r="X187" s="28"/>
    </row>
    <row r="188" spans="1:24" s="31" customFormat="1" ht="63" customHeight="1" x14ac:dyDescent="0.25">
      <c r="A188" s="4"/>
      <c r="B188" s="4"/>
      <c r="C188" s="2" t="s">
        <v>14</v>
      </c>
      <c r="D188" s="17">
        <f>D184+D185+D186</f>
        <v>140</v>
      </c>
      <c r="E188" s="17">
        <f t="shared" ref="E188:G188" si="53">E184+E185+E186</f>
        <v>140</v>
      </c>
      <c r="F188" s="17">
        <f t="shared" si="53"/>
        <v>20</v>
      </c>
      <c r="G188" s="17">
        <f t="shared" si="53"/>
        <v>20</v>
      </c>
      <c r="H188" s="17" t="e">
        <f t="shared" ref="H188:V188" si="54">H182+H183+H184+H185</f>
        <v>#REF!</v>
      </c>
      <c r="I188" s="17" t="e">
        <f t="shared" si="54"/>
        <v>#REF!</v>
      </c>
      <c r="J188" s="17" t="e">
        <f t="shared" si="54"/>
        <v>#REF!</v>
      </c>
      <c r="K188" s="17" t="e">
        <f t="shared" si="54"/>
        <v>#REF!</v>
      </c>
      <c r="L188" s="17" t="e">
        <f t="shared" si="54"/>
        <v>#REF!</v>
      </c>
      <c r="M188" s="17" t="e">
        <f t="shared" si="54"/>
        <v>#REF!</v>
      </c>
      <c r="N188" s="17" t="e">
        <f t="shared" si="54"/>
        <v>#REF!</v>
      </c>
      <c r="O188" s="17" t="e">
        <f t="shared" si="54"/>
        <v>#REF!</v>
      </c>
      <c r="P188" s="17" t="e">
        <f t="shared" si="54"/>
        <v>#REF!</v>
      </c>
      <c r="Q188" s="17" t="e">
        <f t="shared" si="54"/>
        <v>#REF!</v>
      </c>
      <c r="R188" s="17" t="e">
        <f t="shared" si="54"/>
        <v>#REF!</v>
      </c>
      <c r="S188" s="17" t="e">
        <f t="shared" si="54"/>
        <v>#REF!</v>
      </c>
      <c r="T188" s="17" t="e">
        <f t="shared" si="54"/>
        <v>#REF!</v>
      </c>
      <c r="U188" s="17" t="e">
        <f t="shared" si="54"/>
        <v>#REF!</v>
      </c>
      <c r="V188" s="17" t="e">
        <f t="shared" si="54"/>
        <v>#REF!</v>
      </c>
      <c r="W188" s="18" t="s">
        <v>350</v>
      </c>
      <c r="X188" s="18"/>
    </row>
    <row r="189" spans="1:24" s="31" customFormat="1" ht="68.25" customHeight="1" x14ac:dyDescent="0.25">
      <c r="A189" s="71"/>
      <c r="B189" s="11" t="s">
        <v>15</v>
      </c>
      <c r="C189" s="69" t="s">
        <v>17</v>
      </c>
      <c r="D189" s="70">
        <f>D190</f>
        <v>4490</v>
      </c>
      <c r="E189" s="70">
        <f t="shared" ref="E189:V189" si="55">E190</f>
        <v>4490</v>
      </c>
      <c r="F189" s="70">
        <f t="shared" si="55"/>
        <v>520</v>
      </c>
      <c r="G189" s="70">
        <f t="shared" si="55"/>
        <v>520</v>
      </c>
      <c r="H189" s="70" t="e">
        <f t="shared" si="55"/>
        <v>#REF!</v>
      </c>
      <c r="I189" s="70" t="e">
        <f t="shared" si="55"/>
        <v>#REF!</v>
      </c>
      <c r="J189" s="70" t="e">
        <f t="shared" si="55"/>
        <v>#REF!</v>
      </c>
      <c r="K189" s="70" t="e">
        <f t="shared" si="55"/>
        <v>#REF!</v>
      </c>
      <c r="L189" s="70" t="e">
        <f t="shared" si="55"/>
        <v>#REF!</v>
      </c>
      <c r="M189" s="70" t="e">
        <f t="shared" si="55"/>
        <v>#REF!</v>
      </c>
      <c r="N189" s="70" t="e">
        <f t="shared" si="55"/>
        <v>#REF!</v>
      </c>
      <c r="O189" s="70" t="e">
        <f t="shared" si="55"/>
        <v>#REF!</v>
      </c>
      <c r="P189" s="70" t="e">
        <f t="shared" si="55"/>
        <v>#REF!</v>
      </c>
      <c r="Q189" s="70" t="e">
        <f t="shared" si="55"/>
        <v>#REF!</v>
      </c>
      <c r="R189" s="70" t="e">
        <f t="shared" si="55"/>
        <v>#REF!</v>
      </c>
      <c r="S189" s="70" t="e">
        <f t="shared" si="55"/>
        <v>#REF!</v>
      </c>
      <c r="T189" s="70" t="e">
        <f t="shared" si="55"/>
        <v>#REF!</v>
      </c>
      <c r="U189" s="70" t="e">
        <f t="shared" si="55"/>
        <v>#REF!</v>
      </c>
      <c r="V189" s="70" t="e">
        <f t="shared" si="55"/>
        <v>#REF!</v>
      </c>
      <c r="W189" s="28" t="s">
        <v>351</v>
      </c>
      <c r="X189" s="28"/>
    </row>
    <row r="190" spans="1:24" s="31" customFormat="1" ht="63" customHeight="1" x14ac:dyDescent="0.25">
      <c r="A190" s="72"/>
      <c r="B190" s="73"/>
      <c r="C190" s="1" t="s">
        <v>14</v>
      </c>
      <c r="D190" s="22">
        <f>D176+D182+D188</f>
        <v>4490</v>
      </c>
      <c r="E190" s="22">
        <f t="shared" ref="E190:V190" si="56">E176+E182+E188</f>
        <v>4490</v>
      </c>
      <c r="F190" s="22">
        <f t="shared" si="56"/>
        <v>520</v>
      </c>
      <c r="G190" s="22">
        <f t="shared" si="56"/>
        <v>520</v>
      </c>
      <c r="H190" s="22" t="e">
        <f t="shared" si="56"/>
        <v>#REF!</v>
      </c>
      <c r="I190" s="22" t="e">
        <f t="shared" si="56"/>
        <v>#REF!</v>
      </c>
      <c r="J190" s="22" t="e">
        <f t="shared" si="56"/>
        <v>#REF!</v>
      </c>
      <c r="K190" s="22" t="e">
        <f t="shared" si="56"/>
        <v>#REF!</v>
      </c>
      <c r="L190" s="22" t="e">
        <f t="shared" si="56"/>
        <v>#REF!</v>
      </c>
      <c r="M190" s="22" t="e">
        <f t="shared" si="56"/>
        <v>#REF!</v>
      </c>
      <c r="N190" s="22" t="e">
        <f t="shared" si="56"/>
        <v>#REF!</v>
      </c>
      <c r="O190" s="22" t="e">
        <f t="shared" si="56"/>
        <v>#REF!</v>
      </c>
      <c r="P190" s="22" t="e">
        <f t="shared" si="56"/>
        <v>#REF!</v>
      </c>
      <c r="Q190" s="22" t="e">
        <f t="shared" si="56"/>
        <v>#REF!</v>
      </c>
      <c r="R190" s="22" t="e">
        <f t="shared" si="56"/>
        <v>#REF!</v>
      </c>
      <c r="S190" s="22" t="e">
        <f t="shared" si="56"/>
        <v>#REF!</v>
      </c>
      <c r="T190" s="22" t="e">
        <f t="shared" si="56"/>
        <v>#REF!</v>
      </c>
      <c r="U190" s="22" t="e">
        <f t="shared" si="56"/>
        <v>#REF!</v>
      </c>
      <c r="V190" s="22" t="e">
        <f t="shared" si="56"/>
        <v>#REF!</v>
      </c>
      <c r="W190" s="28" t="s">
        <v>351</v>
      </c>
      <c r="X190" s="28"/>
    </row>
    <row r="191" spans="1:24" ht="20.25" customHeight="1" x14ac:dyDescent="0.25">
      <c r="A191" s="39">
        <v>9</v>
      </c>
      <c r="B191" s="74" t="s">
        <v>197</v>
      </c>
      <c r="C191" s="74"/>
      <c r="D191" s="74"/>
      <c r="E191" s="74"/>
      <c r="F191" s="74"/>
      <c r="G191" s="74"/>
      <c r="H191" s="51"/>
      <c r="I191" s="51"/>
      <c r="J191" s="51"/>
      <c r="K191" s="51"/>
      <c r="L191" s="51"/>
      <c r="M191" s="51"/>
      <c r="N191" s="51"/>
      <c r="O191" s="51"/>
      <c r="P191" s="51"/>
      <c r="Q191" s="51"/>
      <c r="R191" s="51"/>
      <c r="S191" s="51"/>
      <c r="T191" s="51"/>
      <c r="U191" s="51"/>
      <c r="V191" s="51"/>
      <c r="W191" s="51"/>
      <c r="X191" s="51"/>
    </row>
    <row r="192" spans="1:24" ht="20.25" customHeight="1" x14ac:dyDescent="0.25">
      <c r="A192" s="39"/>
      <c r="B192" s="75" t="s">
        <v>67</v>
      </c>
      <c r="C192" s="76"/>
      <c r="D192" s="76"/>
      <c r="E192" s="76"/>
      <c r="F192" s="76"/>
      <c r="G192" s="76"/>
      <c r="H192" s="76"/>
      <c r="I192" s="76"/>
      <c r="J192" s="76"/>
      <c r="K192" s="76"/>
      <c r="L192" s="76"/>
      <c r="M192" s="76"/>
      <c r="N192" s="76"/>
      <c r="O192" s="76"/>
      <c r="P192" s="76"/>
      <c r="Q192" s="76"/>
      <c r="R192" s="76"/>
      <c r="S192" s="76"/>
      <c r="T192" s="76"/>
      <c r="U192" s="76"/>
      <c r="V192" s="76"/>
      <c r="W192" s="76"/>
      <c r="X192" s="77"/>
    </row>
    <row r="193" spans="1:24" ht="38.25" customHeight="1" x14ac:dyDescent="0.25">
      <c r="A193" s="39"/>
      <c r="B193" s="78" t="s">
        <v>13</v>
      </c>
      <c r="C193" s="2" t="s">
        <v>14</v>
      </c>
      <c r="D193" s="79">
        <f>16657.5+13.5+8.5</f>
        <v>16679.5</v>
      </c>
      <c r="E193" s="79">
        <f>16657.5+13.5+8.5</f>
        <v>16679.5</v>
      </c>
      <c r="F193" s="79">
        <f>552.3+7.8+3.6</f>
        <v>563.69999999999993</v>
      </c>
      <c r="G193" s="79">
        <f>552.3+7.8+3.6</f>
        <v>563.69999999999993</v>
      </c>
      <c r="H193" s="80"/>
      <c r="I193" s="80"/>
      <c r="J193" s="80"/>
      <c r="K193" s="80"/>
      <c r="L193" s="80"/>
      <c r="M193" s="80"/>
      <c r="N193" s="80"/>
      <c r="O193" s="80"/>
      <c r="P193" s="80"/>
      <c r="Q193" s="80"/>
      <c r="R193" s="80"/>
      <c r="S193" s="80"/>
      <c r="T193" s="80"/>
      <c r="U193" s="80"/>
      <c r="V193" s="80"/>
      <c r="W193" s="18" t="s">
        <v>335</v>
      </c>
      <c r="X193" s="18"/>
    </row>
    <row r="194" spans="1:24" ht="32.25" customHeight="1" x14ac:dyDescent="0.25">
      <c r="A194" s="21"/>
      <c r="B194" s="11" t="s">
        <v>18</v>
      </c>
      <c r="C194" s="1" t="s">
        <v>17</v>
      </c>
      <c r="D194" s="22">
        <f>D195</f>
        <v>16679.5</v>
      </c>
      <c r="E194" s="22">
        <f t="shared" ref="E194:G194" si="57">E195</f>
        <v>16679.5</v>
      </c>
      <c r="F194" s="22">
        <f t="shared" si="57"/>
        <v>563.69999999999993</v>
      </c>
      <c r="G194" s="22">
        <f t="shared" si="57"/>
        <v>563.69999999999993</v>
      </c>
      <c r="H194" s="22" t="e">
        <f>H195+#REF!</f>
        <v>#REF!</v>
      </c>
      <c r="I194" s="22" t="e">
        <f>I195+#REF!</f>
        <v>#REF!</v>
      </c>
      <c r="J194" s="22" t="e">
        <f>J195+#REF!</f>
        <v>#REF!</v>
      </c>
      <c r="K194" s="22" t="e">
        <f>K195+#REF!</f>
        <v>#REF!</v>
      </c>
      <c r="L194" s="22" t="e">
        <f>L195+#REF!</f>
        <v>#REF!</v>
      </c>
      <c r="M194" s="22" t="e">
        <f>M195+#REF!</f>
        <v>#REF!</v>
      </c>
      <c r="N194" s="22" t="e">
        <f>N195+#REF!</f>
        <v>#REF!</v>
      </c>
      <c r="O194" s="22" t="e">
        <f>O195+#REF!</f>
        <v>#REF!</v>
      </c>
      <c r="P194" s="22" t="e">
        <f>P195+#REF!</f>
        <v>#REF!</v>
      </c>
      <c r="Q194" s="22" t="e">
        <f>Q195+#REF!</f>
        <v>#REF!</v>
      </c>
      <c r="R194" s="22" t="e">
        <f>R195+#REF!</f>
        <v>#REF!</v>
      </c>
      <c r="S194" s="22" t="e">
        <f>S195+#REF!</f>
        <v>#REF!</v>
      </c>
      <c r="T194" s="22" t="e">
        <f>T195+#REF!</f>
        <v>#REF!</v>
      </c>
      <c r="U194" s="22" t="e">
        <f>U195+#REF!</f>
        <v>#REF!</v>
      </c>
      <c r="V194" s="22" t="e">
        <f>V195+#REF!</f>
        <v>#REF!</v>
      </c>
      <c r="W194" s="18" t="s">
        <v>335</v>
      </c>
      <c r="X194" s="18"/>
    </row>
    <row r="195" spans="1:24" ht="31.5" x14ac:dyDescent="0.25">
      <c r="A195" s="24"/>
      <c r="B195" s="25"/>
      <c r="C195" s="2" t="s">
        <v>14</v>
      </c>
      <c r="D195" s="17">
        <f>D193</f>
        <v>16679.5</v>
      </c>
      <c r="E195" s="17">
        <f t="shared" ref="E195:G195" si="58">E193</f>
        <v>16679.5</v>
      </c>
      <c r="F195" s="17">
        <f t="shared" si="58"/>
        <v>563.69999999999993</v>
      </c>
      <c r="G195" s="17">
        <f t="shared" si="58"/>
        <v>563.69999999999993</v>
      </c>
      <c r="H195" s="17" t="e">
        <f>H189+H190+H192+H193+#REF!</f>
        <v>#REF!</v>
      </c>
      <c r="I195" s="17" t="e">
        <f>I189+I190+I192+I193+#REF!</f>
        <v>#REF!</v>
      </c>
      <c r="J195" s="17" t="e">
        <f>J189+J190+J192+J193+#REF!</f>
        <v>#REF!</v>
      </c>
      <c r="K195" s="17" t="e">
        <f>K189+K190+K192+K193+#REF!</f>
        <v>#REF!</v>
      </c>
      <c r="L195" s="17" t="e">
        <f>L189+L190+L192+L193+#REF!</f>
        <v>#REF!</v>
      </c>
      <c r="M195" s="17" t="e">
        <f>M189+M190+M192+M193+#REF!</f>
        <v>#REF!</v>
      </c>
      <c r="N195" s="17" t="e">
        <f>N189+N190+N192+N193+#REF!</f>
        <v>#REF!</v>
      </c>
      <c r="O195" s="17" t="e">
        <f>O189+O190+O192+O193+#REF!</f>
        <v>#REF!</v>
      </c>
      <c r="P195" s="17" t="e">
        <f>P189+P190+P192+P193+#REF!</f>
        <v>#REF!</v>
      </c>
      <c r="Q195" s="17" t="e">
        <f>Q189+Q190+Q192+Q193+#REF!</f>
        <v>#REF!</v>
      </c>
      <c r="R195" s="17" t="e">
        <f>R189+R190+R192+R193+#REF!</f>
        <v>#REF!</v>
      </c>
      <c r="S195" s="17" t="e">
        <f>S189+S190+S192+S193+#REF!</f>
        <v>#REF!</v>
      </c>
      <c r="T195" s="17" t="e">
        <f>T189+T190+T192+T193+#REF!</f>
        <v>#REF!</v>
      </c>
      <c r="U195" s="17" t="e">
        <f>U189+U190+U192+U193+#REF!</f>
        <v>#REF!</v>
      </c>
      <c r="V195" s="17" t="e">
        <f>V189+V190+V192+V193+#REF!</f>
        <v>#REF!</v>
      </c>
      <c r="W195" s="18" t="s">
        <v>336</v>
      </c>
      <c r="X195" s="18"/>
    </row>
    <row r="196" spans="1:24" ht="43.5" customHeight="1" x14ac:dyDescent="0.25">
      <c r="A196" s="39"/>
      <c r="B196" s="75" t="s">
        <v>12</v>
      </c>
      <c r="C196" s="81"/>
      <c r="D196" s="81"/>
      <c r="E196" s="81"/>
      <c r="F196" s="81"/>
      <c r="G196" s="81"/>
      <c r="H196" s="81"/>
      <c r="I196" s="81"/>
      <c r="J196" s="81"/>
      <c r="K196" s="81"/>
      <c r="L196" s="81"/>
      <c r="M196" s="81"/>
      <c r="N196" s="81"/>
      <c r="O196" s="81"/>
      <c r="P196" s="81"/>
      <c r="Q196" s="81"/>
      <c r="R196" s="81"/>
      <c r="S196" s="81"/>
      <c r="T196" s="81"/>
      <c r="U196" s="81"/>
      <c r="V196" s="81"/>
      <c r="W196" s="81"/>
      <c r="X196" s="82"/>
    </row>
    <row r="197" spans="1:24" ht="132" customHeight="1" x14ac:dyDescent="0.25">
      <c r="A197" s="83"/>
      <c r="B197" s="84" t="s">
        <v>178</v>
      </c>
      <c r="C197" s="2" t="s">
        <v>16</v>
      </c>
      <c r="D197" s="33">
        <f>60046.5</f>
        <v>60046.5</v>
      </c>
      <c r="E197" s="33">
        <v>60046.5</v>
      </c>
      <c r="F197" s="33">
        <v>16116.4</v>
      </c>
      <c r="G197" s="33">
        <v>16116.4</v>
      </c>
      <c r="H197" s="85"/>
      <c r="I197" s="85"/>
      <c r="J197" s="85"/>
      <c r="K197" s="85"/>
      <c r="L197" s="85"/>
      <c r="M197" s="85"/>
      <c r="N197" s="85"/>
      <c r="O197" s="85"/>
      <c r="P197" s="85"/>
      <c r="Q197" s="85"/>
      <c r="R197" s="85"/>
      <c r="S197" s="85"/>
      <c r="T197" s="85"/>
      <c r="U197" s="85"/>
      <c r="V197" s="85"/>
      <c r="W197" s="49" t="s">
        <v>337</v>
      </c>
      <c r="X197" s="50"/>
    </row>
    <row r="198" spans="1:24" ht="86.25" customHeight="1" x14ac:dyDescent="0.25">
      <c r="A198" s="83"/>
      <c r="B198" s="84" t="s">
        <v>93</v>
      </c>
      <c r="C198" s="2" t="s">
        <v>16</v>
      </c>
      <c r="D198" s="33">
        <v>42619.3</v>
      </c>
      <c r="E198" s="33">
        <v>42619.3</v>
      </c>
      <c r="F198" s="33">
        <v>13576.9</v>
      </c>
      <c r="G198" s="33">
        <v>13576.9</v>
      </c>
      <c r="H198" s="85"/>
      <c r="I198" s="85"/>
      <c r="J198" s="85"/>
      <c r="K198" s="85"/>
      <c r="L198" s="85"/>
      <c r="M198" s="85"/>
      <c r="N198" s="85"/>
      <c r="O198" s="85"/>
      <c r="P198" s="85"/>
      <c r="Q198" s="85"/>
      <c r="R198" s="85"/>
      <c r="S198" s="85"/>
      <c r="T198" s="85"/>
      <c r="U198" s="85"/>
      <c r="V198" s="85"/>
      <c r="W198" s="18" t="s">
        <v>338</v>
      </c>
      <c r="X198" s="18"/>
    </row>
    <row r="199" spans="1:24" ht="72" customHeight="1" x14ac:dyDescent="0.25">
      <c r="A199" s="83"/>
      <c r="B199" s="84" t="s">
        <v>198</v>
      </c>
      <c r="C199" s="2" t="s">
        <v>14</v>
      </c>
      <c r="D199" s="33">
        <v>14454.1</v>
      </c>
      <c r="E199" s="33">
        <v>14454.1</v>
      </c>
      <c r="F199" s="33">
        <v>3828.3</v>
      </c>
      <c r="G199" s="33">
        <v>3828.3</v>
      </c>
      <c r="H199" s="85"/>
      <c r="I199" s="85"/>
      <c r="J199" s="85"/>
      <c r="K199" s="85"/>
      <c r="L199" s="85"/>
      <c r="M199" s="85"/>
      <c r="N199" s="85"/>
      <c r="O199" s="85"/>
      <c r="P199" s="85"/>
      <c r="Q199" s="85"/>
      <c r="R199" s="85"/>
      <c r="S199" s="85"/>
      <c r="T199" s="85"/>
      <c r="U199" s="85"/>
      <c r="V199" s="85"/>
      <c r="W199" s="18" t="s">
        <v>339</v>
      </c>
      <c r="X199" s="18"/>
    </row>
    <row r="200" spans="1:24" ht="85.5" customHeight="1" x14ac:dyDescent="0.25">
      <c r="A200" s="83"/>
      <c r="B200" s="84" t="s">
        <v>139</v>
      </c>
      <c r="C200" s="2" t="s">
        <v>14</v>
      </c>
      <c r="D200" s="33">
        <v>38701.1</v>
      </c>
      <c r="E200" s="33">
        <v>38701.1</v>
      </c>
      <c r="F200" s="33">
        <v>7016.5</v>
      </c>
      <c r="G200" s="33">
        <v>6192.6</v>
      </c>
      <c r="H200" s="85"/>
      <c r="I200" s="85"/>
      <c r="J200" s="85"/>
      <c r="K200" s="85"/>
      <c r="L200" s="85"/>
      <c r="M200" s="85"/>
      <c r="N200" s="85"/>
      <c r="O200" s="85"/>
      <c r="P200" s="85"/>
      <c r="Q200" s="85"/>
      <c r="R200" s="85"/>
      <c r="S200" s="85"/>
      <c r="T200" s="85"/>
      <c r="U200" s="85"/>
      <c r="V200" s="85"/>
      <c r="W200" s="18" t="s">
        <v>340</v>
      </c>
      <c r="X200" s="18"/>
    </row>
    <row r="201" spans="1:24" ht="84" customHeight="1" x14ac:dyDescent="0.25">
      <c r="A201" s="83"/>
      <c r="B201" s="84" t="s">
        <v>94</v>
      </c>
      <c r="C201" s="2" t="s">
        <v>16</v>
      </c>
      <c r="D201" s="33">
        <v>35140.699999999997</v>
      </c>
      <c r="E201" s="33">
        <v>35140.699999999997</v>
      </c>
      <c r="F201" s="33">
        <v>8698.2000000000007</v>
      </c>
      <c r="G201" s="33">
        <v>8698.2000000000007</v>
      </c>
      <c r="H201" s="85"/>
      <c r="I201" s="85"/>
      <c r="J201" s="85"/>
      <c r="K201" s="85"/>
      <c r="L201" s="85"/>
      <c r="M201" s="85"/>
      <c r="N201" s="85"/>
      <c r="O201" s="85"/>
      <c r="P201" s="85"/>
      <c r="Q201" s="85"/>
      <c r="R201" s="85"/>
      <c r="S201" s="85"/>
      <c r="T201" s="85"/>
      <c r="U201" s="85"/>
      <c r="V201" s="85"/>
      <c r="W201" s="18" t="s">
        <v>341</v>
      </c>
      <c r="X201" s="18"/>
    </row>
    <row r="202" spans="1:24" ht="81.75" customHeight="1" x14ac:dyDescent="0.25">
      <c r="A202" s="86"/>
      <c r="B202" s="78" t="s">
        <v>230</v>
      </c>
      <c r="C202" s="2" t="s">
        <v>16</v>
      </c>
      <c r="D202" s="33">
        <v>27849.599999999999</v>
      </c>
      <c r="E202" s="33">
        <v>27849.599999999999</v>
      </c>
      <c r="F202" s="33">
        <v>0</v>
      </c>
      <c r="G202" s="33">
        <v>0</v>
      </c>
      <c r="H202" s="85"/>
      <c r="I202" s="85"/>
      <c r="J202" s="85"/>
      <c r="K202" s="85"/>
      <c r="L202" s="85"/>
      <c r="M202" s="85"/>
      <c r="N202" s="85"/>
      <c r="O202" s="85"/>
      <c r="P202" s="85"/>
      <c r="Q202" s="85"/>
      <c r="R202" s="85"/>
      <c r="S202" s="85"/>
      <c r="T202" s="85"/>
      <c r="U202" s="85"/>
      <c r="V202" s="85"/>
      <c r="W202" s="18" t="s">
        <v>70</v>
      </c>
      <c r="X202" s="18"/>
    </row>
    <row r="203" spans="1:24" ht="81.75" customHeight="1" x14ac:dyDescent="0.25">
      <c r="A203" s="86"/>
      <c r="B203" s="87" t="s">
        <v>230</v>
      </c>
      <c r="C203" s="2" t="s">
        <v>14</v>
      </c>
      <c r="D203" s="33">
        <v>30000</v>
      </c>
      <c r="E203" s="33">
        <v>30000</v>
      </c>
      <c r="F203" s="33">
        <v>0</v>
      </c>
      <c r="G203" s="33">
        <v>0</v>
      </c>
      <c r="H203" s="85"/>
      <c r="I203" s="85"/>
      <c r="J203" s="85"/>
      <c r="K203" s="85"/>
      <c r="L203" s="85"/>
      <c r="M203" s="85"/>
      <c r="N203" s="85"/>
      <c r="O203" s="85"/>
      <c r="P203" s="85"/>
      <c r="Q203" s="85"/>
      <c r="R203" s="85"/>
      <c r="S203" s="85"/>
      <c r="T203" s="85"/>
      <c r="U203" s="85"/>
      <c r="V203" s="85"/>
      <c r="W203" s="18" t="s">
        <v>70</v>
      </c>
      <c r="X203" s="18"/>
    </row>
    <row r="204" spans="1:24" ht="32.25" customHeight="1" x14ac:dyDescent="0.25">
      <c r="A204" s="21"/>
      <c r="B204" s="11" t="s">
        <v>18</v>
      </c>
      <c r="C204" s="1" t="s">
        <v>17</v>
      </c>
      <c r="D204" s="22">
        <f>D205+D206</f>
        <v>248811.3</v>
      </c>
      <c r="E204" s="22">
        <f t="shared" ref="E204:G204" si="59">E205+E206</f>
        <v>248811.3</v>
      </c>
      <c r="F204" s="22">
        <f t="shared" si="59"/>
        <v>49236.3</v>
      </c>
      <c r="G204" s="22">
        <f t="shared" si="59"/>
        <v>48412.4</v>
      </c>
      <c r="H204" s="22" t="e">
        <f t="shared" ref="H204:V204" si="60">H205+H206</f>
        <v>#REF!</v>
      </c>
      <c r="I204" s="22" t="e">
        <f t="shared" si="60"/>
        <v>#REF!</v>
      </c>
      <c r="J204" s="22" t="e">
        <f t="shared" si="60"/>
        <v>#REF!</v>
      </c>
      <c r="K204" s="22" t="e">
        <f t="shared" si="60"/>
        <v>#REF!</v>
      </c>
      <c r="L204" s="22" t="e">
        <f t="shared" si="60"/>
        <v>#REF!</v>
      </c>
      <c r="M204" s="22" t="e">
        <f t="shared" si="60"/>
        <v>#REF!</v>
      </c>
      <c r="N204" s="22" t="e">
        <f t="shared" si="60"/>
        <v>#REF!</v>
      </c>
      <c r="O204" s="22" t="e">
        <f t="shared" si="60"/>
        <v>#REF!</v>
      </c>
      <c r="P204" s="22" t="e">
        <f t="shared" si="60"/>
        <v>#REF!</v>
      </c>
      <c r="Q204" s="22" t="e">
        <f t="shared" si="60"/>
        <v>#REF!</v>
      </c>
      <c r="R204" s="22" t="e">
        <f t="shared" si="60"/>
        <v>#REF!</v>
      </c>
      <c r="S204" s="22" t="e">
        <f t="shared" si="60"/>
        <v>#REF!</v>
      </c>
      <c r="T204" s="22" t="e">
        <f t="shared" si="60"/>
        <v>#REF!</v>
      </c>
      <c r="U204" s="22" t="e">
        <f t="shared" si="60"/>
        <v>#REF!</v>
      </c>
      <c r="V204" s="22" t="e">
        <f t="shared" si="60"/>
        <v>#REF!</v>
      </c>
      <c r="W204" s="18" t="s">
        <v>342</v>
      </c>
      <c r="X204" s="18"/>
    </row>
    <row r="205" spans="1:24" ht="31.5" x14ac:dyDescent="0.25">
      <c r="A205" s="24"/>
      <c r="B205" s="25"/>
      <c r="C205" s="2" t="s">
        <v>14</v>
      </c>
      <c r="D205" s="17">
        <f>D199+D200+E203</f>
        <v>83155.199999999997</v>
      </c>
      <c r="E205" s="17">
        <f>E199++E200+E203</f>
        <v>83155.199999999997</v>
      </c>
      <c r="F205" s="17">
        <f t="shared" ref="F205:G205" si="61">F199+F200+G203</f>
        <v>10844.8</v>
      </c>
      <c r="G205" s="17">
        <f t="shared" si="61"/>
        <v>10020.900000000001</v>
      </c>
      <c r="H205" s="17" t="e">
        <f>H199+H200+H202+#REF!+#REF!</f>
        <v>#REF!</v>
      </c>
      <c r="I205" s="17" t="e">
        <f>I199+I200+I202+#REF!+#REF!</f>
        <v>#REF!</v>
      </c>
      <c r="J205" s="17" t="e">
        <f>J199+J200+J202+#REF!+#REF!</f>
        <v>#REF!</v>
      </c>
      <c r="K205" s="17" t="e">
        <f>K199+K200+K202+#REF!+#REF!</f>
        <v>#REF!</v>
      </c>
      <c r="L205" s="17" t="e">
        <f>L199+L200+L202+#REF!+#REF!</f>
        <v>#REF!</v>
      </c>
      <c r="M205" s="17" t="e">
        <f>M199+M200+M202+#REF!+#REF!</f>
        <v>#REF!</v>
      </c>
      <c r="N205" s="17" t="e">
        <f>N199+N200+N202+#REF!+#REF!</f>
        <v>#REF!</v>
      </c>
      <c r="O205" s="17" t="e">
        <f>O199+O200+O202+#REF!+#REF!</f>
        <v>#REF!</v>
      </c>
      <c r="P205" s="17" t="e">
        <f>P199+P200+P202+#REF!+#REF!</f>
        <v>#REF!</v>
      </c>
      <c r="Q205" s="17" t="e">
        <f>Q199+Q200+Q202+#REF!+#REF!</f>
        <v>#REF!</v>
      </c>
      <c r="R205" s="17" t="e">
        <f>R199+R200+R202+#REF!+#REF!</f>
        <v>#REF!</v>
      </c>
      <c r="S205" s="17" t="e">
        <f>S199+S200+S202+#REF!+#REF!</f>
        <v>#REF!</v>
      </c>
      <c r="T205" s="17" t="e">
        <f>T199+T200+T202+#REF!+#REF!</f>
        <v>#REF!</v>
      </c>
      <c r="U205" s="17" t="e">
        <f>U199+U200+U202+#REF!+#REF!</f>
        <v>#REF!</v>
      </c>
      <c r="V205" s="17" t="e">
        <f>V199+V200+V202+#REF!+#REF!</f>
        <v>#REF!</v>
      </c>
      <c r="W205" s="18" t="s">
        <v>343</v>
      </c>
      <c r="X205" s="18"/>
    </row>
    <row r="206" spans="1:24" ht="57.75" customHeight="1" x14ac:dyDescent="0.25">
      <c r="A206" s="24"/>
      <c r="B206" s="25"/>
      <c r="C206" s="2" t="s">
        <v>16</v>
      </c>
      <c r="D206" s="17">
        <f>D197+D198+D201+D202</f>
        <v>165656.1</v>
      </c>
      <c r="E206" s="17">
        <f t="shared" ref="E206:G206" si="62">E197+E198+E201+E202</f>
        <v>165656.1</v>
      </c>
      <c r="F206" s="17">
        <f t="shared" si="62"/>
        <v>38391.5</v>
      </c>
      <c r="G206" s="17">
        <f t="shared" si="62"/>
        <v>38391.5</v>
      </c>
      <c r="H206" s="88">
        <f t="shared" ref="H206:V206" si="63">H197+H198+H201</f>
        <v>0</v>
      </c>
      <c r="I206" s="88">
        <f t="shared" si="63"/>
        <v>0</v>
      </c>
      <c r="J206" s="88">
        <f t="shared" si="63"/>
        <v>0</v>
      </c>
      <c r="K206" s="88">
        <f t="shared" si="63"/>
        <v>0</v>
      </c>
      <c r="L206" s="88">
        <f t="shared" si="63"/>
        <v>0</v>
      </c>
      <c r="M206" s="88">
        <f t="shared" si="63"/>
        <v>0</v>
      </c>
      <c r="N206" s="88">
        <f t="shared" si="63"/>
        <v>0</v>
      </c>
      <c r="O206" s="88">
        <f t="shared" si="63"/>
        <v>0</v>
      </c>
      <c r="P206" s="88">
        <f t="shared" si="63"/>
        <v>0</v>
      </c>
      <c r="Q206" s="88">
        <f t="shared" si="63"/>
        <v>0</v>
      </c>
      <c r="R206" s="88">
        <f t="shared" si="63"/>
        <v>0</v>
      </c>
      <c r="S206" s="88">
        <f t="shared" si="63"/>
        <v>0</v>
      </c>
      <c r="T206" s="88">
        <f t="shared" si="63"/>
        <v>0</v>
      </c>
      <c r="U206" s="88">
        <f t="shared" si="63"/>
        <v>0</v>
      </c>
      <c r="V206" s="88">
        <f t="shared" si="63"/>
        <v>0</v>
      </c>
      <c r="W206" s="18" t="s">
        <v>344</v>
      </c>
      <c r="X206" s="18"/>
    </row>
    <row r="207" spans="1:24" ht="31.5" x14ac:dyDescent="0.25">
      <c r="A207" s="89"/>
      <c r="B207" s="11" t="s">
        <v>15</v>
      </c>
      <c r="C207" s="1" t="s">
        <v>3</v>
      </c>
      <c r="D207" s="22">
        <f>D208+D209</f>
        <v>265490.8</v>
      </c>
      <c r="E207" s="22">
        <f t="shared" ref="E207:G207" si="64">E208+E209</f>
        <v>265490.8</v>
      </c>
      <c r="F207" s="22">
        <f t="shared" si="64"/>
        <v>49800</v>
      </c>
      <c r="G207" s="22">
        <f t="shared" si="64"/>
        <v>48976.100000000006</v>
      </c>
      <c r="H207" s="12"/>
      <c r="I207" s="12"/>
      <c r="J207" s="12"/>
      <c r="K207" s="12"/>
      <c r="L207" s="12"/>
      <c r="M207" s="12"/>
      <c r="N207" s="12"/>
      <c r="O207" s="12"/>
      <c r="P207" s="12"/>
      <c r="Q207" s="12"/>
      <c r="R207" s="12"/>
      <c r="S207" s="12"/>
      <c r="T207" s="12"/>
      <c r="U207" s="12"/>
      <c r="V207" s="12"/>
      <c r="W207" s="18" t="s">
        <v>345</v>
      </c>
      <c r="X207" s="18"/>
    </row>
    <row r="208" spans="1:24" ht="50.25" customHeight="1" x14ac:dyDescent="0.25">
      <c r="A208" s="90"/>
      <c r="B208" s="42"/>
      <c r="C208" s="2" t="s">
        <v>14</v>
      </c>
      <c r="D208" s="17">
        <f>D195+D205</f>
        <v>99834.7</v>
      </c>
      <c r="E208" s="17">
        <f t="shared" ref="E208:G208" si="65">E195+E205</f>
        <v>99834.7</v>
      </c>
      <c r="F208" s="17">
        <f t="shared" si="65"/>
        <v>11408.5</v>
      </c>
      <c r="G208" s="17">
        <f t="shared" si="65"/>
        <v>10584.600000000002</v>
      </c>
      <c r="H208" s="12"/>
      <c r="I208" s="12"/>
      <c r="J208" s="12"/>
      <c r="K208" s="12"/>
      <c r="L208" s="12"/>
      <c r="M208" s="12"/>
      <c r="N208" s="12"/>
      <c r="O208" s="12"/>
      <c r="P208" s="12"/>
      <c r="Q208" s="12"/>
      <c r="R208" s="12"/>
      <c r="S208" s="12"/>
      <c r="T208" s="12"/>
      <c r="U208" s="12"/>
      <c r="V208" s="12"/>
      <c r="W208" s="91" t="s">
        <v>346</v>
      </c>
      <c r="X208" s="92"/>
    </row>
    <row r="209" spans="1:24" ht="47.25" x14ac:dyDescent="0.25">
      <c r="A209" s="64"/>
      <c r="B209" s="72"/>
      <c r="C209" s="2" t="s">
        <v>16</v>
      </c>
      <c r="D209" s="17">
        <f>D206</f>
        <v>165656.1</v>
      </c>
      <c r="E209" s="17">
        <f t="shared" ref="E209:G209" si="66">E206</f>
        <v>165656.1</v>
      </c>
      <c r="F209" s="17">
        <f t="shared" si="66"/>
        <v>38391.5</v>
      </c>
      <c r="G209" s="17">
        <f t="shared" si="66"/>
        <v>38391.5</v>
      </c>
      <c r="H209" s="12"/>
      <c r="I209" s="12"/>
      <c r="J209" s="12"/>
      <c r="K209" s="12"/>
      <c r="L209" s="12"/>
      <c r="M209" s="12"/>
      <c r="N209" s="12"/>
      <c r="O209" s="12"/>
      <c r="P209" s="12"/>
      <c r="Q209" s="12"/>
      <c r="R209" s="12"/>
      <c r="S209" s="12"/>
      <c r="T209" s="12"/>
      <c r="U209" s="12"/>
      <c r="V209" s="12"/>
      <c r="W209" s="91" t="s">
        <v>344</v>
      </c>
      <c r="X209" s="92"/>
    </row>
    <row r="210" spans="1:24" ht="15.75" customHeight="1" x14ac:dyDescent="0.25">
      <c r="A210" s="39">
        <v>10</v>
      </c>
      <c r="B210" s="3" t="s">
        <v>145</v>
      </c>
      <c r="C210" s="15"/>
      <c r="D210" s="15"/>
      <c r="E210" s="15"/>
      <c r="F210" s="15"/>
      <c r="G210" s="15"/>
      <c r="H210" s="15"/>
      <c r="I210" s="15"/>
      <c r="J210" s="15"/>
      <c r="K210" s="15"/>
      <c r="L210" s="15"/>
      <c r="M210" s="15"/>
      <c r="N210" s="15"/>
      <c r="O210" s="15"/>
      <c r="P210" s="15"/>
      <c r="Q210" s="15"/>
      <c r="R210" s="15"/>
      <c r="S210" s="15"/>
      <c r="T210" s="15"/>
      <c r="U210" s="15"/>
      <c r="V210" s="15"/>
      <c r="W210" s="15"/>
      <c r="X210" s="15"/>
    </row>
    <row r="211" spans="1:24" ht="74.25" customHeight="1" x14ac:dyDescent="0.25">
      <c r="A211" s="37"/>
      <c r="B211" s="48" t="s">
        <v>21</v>
      </c>
      <c r="C211" s="2" t="s">
        <v>14</v>
      </c>
      <c r="D211" s="17">
        <v>1225.2</v>
      </c>
      <c r="E211" s="17">
        <v>1225.2</v>
      </c>
      <c r="F211" s="17">
        <v>383.9</v>
      </c>
      <c r="G211" s="17">
        <v>376.2</v>
      </c>
      <c r="H211" s="12"/>
      <c r="I211" s="12"/>
      <c r="J211" s="12"/>
      <c r="K211" s="12"/>
      <c r="L211" s="12"/>
      <c r="M211" s="12"/>
      <c r="N211" s="12"/>
      <c r="O211" s="12"/>
      <c r="P211" s="12"/>
      <c r="Q211" s="12"/>
      <c r="R211" s="12"/>
      <c r="S211" s="12"/>
      <c r="T211" s="12"/>
      <c r="U211" s="12"/>
      <c r="V211" s="12"/>
      <c r="W211" s="18" t="s">
        <v>332</v>
      </c>
      <c r="X211" s="18"/>
    </row>
    <row r="212" spans="1:24" ht="71.25" customHeight="1" x14ac:dyDescent="0.25">
      <c r="A212" s="37"/>
      <c r="B212" s="48" t="s">
        <v>119</v>
      </c>
      <c r="C212" s="2" t="s">
        <v>14</v>
      </c>
      <c r="D212" s="17">
        <v>320</v>
      </c>
      <c r="E212" s="17">
        <v>320</v>
      </c>
      <c r="F212" s="17">
        <v>74.2</v>
      </c>
      <c r="G212" s="17">
        <v>46.5</v>
      </c>
      <c r="H212" s="12"/>
      <c r="I212" s="12"/>
      <c r="J212" s="12"/>
      <c r="K212" s="12"/>
      <c r="L212" s="12"/>
      <c r="M212" s="12"/>
      <c r="N212" s="12"/>
      <c r="O212" s="12"/>
      <c r="P212" s="12"/>
      <c r="Q212" s="12"/>
      <c r="R212" s="12"/>
      <c r="S212" s="12"/>
      <c r="T212" s="12"/>
      <c r="U212" s="12"/>
      <c r="V212" s="12"/>
      <c r="W212" s="18" t="s">
        <v>333</v>
      </c>
      <c r="X212" s="18"/>
    </row>
    <row r="213" spans="1:24" ht="116.25" customHeight="1" x14ac:dyDescent="0.25">
      <c r="A213" s="93"/>
      <c r="B213" s="61" t="s">
        <v>228</v>
      </c>
      <c r="C213" s="2" t="s">
        <v>14</v>
      </c>
      <c r="D213" s="17">
        <v>12614</v>
      </c>
      <c r="E213" s="17">
        <v>12614</v>
      </c>
      <c r="F213" s="17">
        <v>12614</v>
      </c>
      <c r="G213" s="17">
        <v>12614</v>
      </c>
      <c r="H213" s="12"/>
      <c r="I213" s="12"/>
      <c r="J213" s="12"/>
      <c r="K213" s="12"/>
      <c r="L213" s="12"/>
      <c r="M213" s="12"/>
      <c r="N213" s="12"/>
      <c r="O213" s="12"/>
      <c r="P213" s="12"/>
      <c r="Q213" s="12"/>
      <c r="R213" s="12"/>
      <c r="S213" s="12"/>
      <c r="T213" s="12"/>
      <c r="U213" s="12"/>
      <c r="V213" s="12"/>
      <c r="W213" s="18" t="s">
        <v>229</v>
      </c>
      <c r="X213" s="18"/>
    </row>
    <row r="214" spans="1:24" ht="32.25" customHeight="1" x14ac:dyDescent="0.25">
      <c r="A214" s="21"/>
      <c r="B214" s="11" t="s">
        <v>15</v>
      </c>
      <c r="C214" s="1" t="s">
        <v>17</v>
      </c>
      <c r="D214" s="22">
        <f>D215</f>
        <v>14159.2</v>
      </c>
      <c r="E214" s="22">
        <f t="shared" ref="E214:G214" si="67">E215</f>
        <v>14159.2</v>
      </c>
      <c r="F214" s="22">
        <f t="shared" si="67"/>
        <v>13072.1</v>
      </c>
      <c r="G214" s="22">
        <f t="shared" si="67"/>
        <v>13036.7</v>
      </c>
      <c r="H214" s="22">
        <f t="shared" ref="H214:V214" si="68">H215</f>
        <v>0</v>
      </c>
      <c r="I214" s="22">
        <f t="shared" si="68"/>
        <v>0</v>
      </c>
      <c r="J214" s="22">
        <f t="shared" si="68"/>
        <v>0</v>
      </c>
      <c r="K214" s="22">
        <f t="shared" si="68"/>
        <v>0</v>
      </c>
      <c r="L214" s="22">
        <f t="shared" si="68"/>
        <v>0</v>
      </c>
      <c r="M214" s="22">
        <f t="shared" si="68"/>
        <v>0</v>
      </c>
      <c r="N214" s="22">
        <f t="shared" si="68"/>
        <v>0</v>
      </c>
      <c r="O214" s="22">
        <f t="shared" si="68"/>
        <v>0</v>
      </c>
      <c r="P214" s="22">
        <f t="shared" si="68"/>
        <v>0</v>
      </c>
      <c r="Q214" s="22">
        <f t="shared" si="68"/>
        <v>0</v>
      </c>
      <c r="R214" s="22">
        <f t="shared" si="68"/>
        <v>0</v>
      </c>
      <c r="S214" s="22">
        <f t="shared" si="68"/>
        <v>0</v>
      </c>
      <c r="T214" s="22">
        <f t="shared" si="68"/>
        <v>0</v>
      </c>
      <c r="U214" s="22">
        <f t="shared" si="68"/>
        <v>0</v>
      </c>
      <c r="V214" s="22">
        <f t="shared" si="68"/>
        <v>0</v>
      </c>
      <c r="W214" s="28" t="s">
        <v>334</v>
      </c>
      <c r="X214" s="18"/>
    </row>
    <row r="215" spans="1:24" s="94" customFormat="1" ht="45.75" customHeight="1" x14ac:dyDescent="0.25">
      <c r="A215" s="24"/>
      <c r="B215" s="25"/>
      <c r="C215" s="2" t="s">
        <v>14</v>
      </c>
      <c r="D215" s="17">
        <f>D211+D212+D213</f>
        <v>14159.2</v>
      </c>
      <c r="E215" s="17">
        <f t="shared" ref="E215:F215" si="69">E211+E212+E213</f>
        <v>14159.2</v>
      </c>
      <c r="F215" s="17">
        <f t="shared" si="69"/>
        <v>13072.1</v>
      </c>
      <c r="G215" s="17">
        <f>G211+G212+G213</f>
        <v>13036.7</v>
      </c>
      <c r="H215" s="32"/>
      <c r="I215" s="32"/>
      <c r="J215" s="32"/>
      <c r="K215" s="32"/>
      <c r="L215" s="32"/>
      <c r="M215" s="32"/>
      <c r="N215" s="32"/>
      <c r="O215" s="32"/>
      <c r="P215" s="32"/>
      <c r="Q215" s="32"/>
      <c r="R215" s="32"/>
      <c r="S215" s="32"/>
      <c r="T215" s="32"/>
      <c r="U215" s="32"/>
      <c r="V215" s="32"/>
      <c r="W215" s="18" t="s">
        <v>334</v>
      </c>
      <c r="X215" s="18"/>
    </row>
    <row r="216" spans="1:24" ht="33" customHeight="1" x14ac:dyDescent="0.25">
      <c r="A216" s="1">
        <v>11</v>
      </c>
      <c r="B216" s="3" t="s">
        <v>199</v>
      </c>
      <c r="C216" s="3"/>
      <c r="D216" s="3"/>
      <c r="E216" s="3"/>
      <c r="F216" s="3"/>
      <c r="G216" s="3"/>
      <c r="H216" s="15"/>
      <c r="I216" s="15"/>
      <c r="J216" s="15"/>
      <c r="K216" s="15"/>
      <c r="L216" s="15"/>
      <c r="M216" s="15"/>
      <c r="N216" s="15"/>
      <c r="O216" s="15"/>
      <c r="P216" s="15"/>
      <c r="Q216" s="15"/>
      <c r="R216" s="15"/>
      <c r="S216" s="15"/>
      <c r="T216" s="15"/>
      <c r="U216" s="15"/>
      <c r="V216" s="15"/>
      <c r="W216" s="15"/>
      <c r="X216" s="15"/>
    </row>
    <row r="217" spans="1:24" ht="61.5" customHeight="1" x14ac:dyDescent="0.25">
      <c r="A217" s="1"/>
      <c r="B217" s="67" t="s">
        <v>329</v>
      </c>
      <c r="C217" s="2" t="s">
        <v>14</v>
      </c>
      <c r="D217" s="2">
        <v>786.2</v>
      </c>
      <c r="E217" s="2">
        <v>786.2</v>
      </c>
      <c r="F217" s="17">
        <v>0</v>
      </c>
      <c r="G217" s="17">
        <v>0</v>
      </c>
      <c r="H217" s="38"/>
      <c r="I217" s="38"/>
      <c r="J217" s="38"/>
      <c r="K217" s="38"/>
      <c r="L217" s="38"/>
      <c r="M217" s="38"/>
      <c r="N217" s="38"/>
      <c r="O217" s="38"/>
      <c r="P217" s="38"/>
      <c r="Q217" s="38"/>
      <c r="R217" s="38"/>
      <c r="S217" s="38"/>
      <c r="T217" s="38"/>
      <c r="U217" s="38"/>
      <c r="V217" s="38"/>
      <c r="W217" s="49" t="s">
        <v>70</v>
      </c>
      <c r="X217" s="50"/>
    </row>
    <row r="218" spans="1:24" ht="55.5" customHeight="1" x14ac:dyDescent="0.25">
      <c r="A218" s="1"/>
      <c r="B218" s="67" t="s">
        <v>154</v>
      </c>
      <c r="C218" s="2" t="s">
        <v>14</v>
      </c>
      <c r="D218" s="17">
        <v>1381</v>
      </c>
      <c r="E218" s="17">
        <v>1381</v>
      </c>
      <c r="F218" s="17">
        <v>17.399999999999999</v>
      </c>
      <c r="G218" s="17">
        <v>17.399999999999999</v>
      </c>
      <c r="H218" s="38"/>
      <c r="I218" s="38"/>
      <c r="J218" s="38"/>
      <c r="K218" s="38"/>
      <c r="L218" s="38"/>
      <c r="M218" s="38"/>
      <c r="N218" s="38"/>
      <c r="O218" s="38"/>
      <c r="P218" s="38"/>
      <c r="Q218" s="38"/>
      <c r="R218" s="38"/>
      <c r="S218" s="38"/>
      <c r="T218" s="38"/>
      <c r="U218" s="38"/>
      <c r="V218" s="38"/>
      <c r="W218" s="49" t="s">
        <v>330</v>
      </c>
      <c r="X218" s="50"/>
    </row>
    <row r="219" spans="1:24" ht="47.25" x14ac:dyDescent="0.25">
      <c r="A219" s="66"/>
      <c r="B219" s="67" t="s">
        <v>150</v>
      </c>
      <c r="C219" s="20" t="s">
        <v>16</v>
      </c>
      <c r="D219" s="17">
        <v>6408</v>
      </c>
      <c r="E219" s="17">
        <v>6408</v>
      </c>
      <c r="F219" s="17">
        <v>0</v>
      </c>
      <c r="G219" s="17">
        <v>0</v>
      </c>
      <c r="H219" s="23"/>
      <c r="I219" s="23"/>
      <c r="J219" s="23"/>
      <c r="K219" s="23"/>
      <c r="L219" s="23"/>
      <c r="M219" s="23"/>
      <c r="N219" s="23"/>
      <c r="O219" s="23"/>
      <c r="P219" s="23"/>
      <c r="Q219" s="23"/>
      <c r="R219" s="23"/>
      <c r="S219" s="23"/>
      <c r="T219" s="23"/>
      <c r="U219" s="23"/>
      <c r="V219" s="23"/>
      <c r="W219" s="49" t="s">
        <v>70</v>
      </c>
      <c r="X219" s="50"/>
    </row>
    <row r="220" spans="1:24" ht="63" x14ac:dyDescent="0.25">
      <c r="A220" s="95"/>
      <c r="B220" s="67" t="s">
        <v>71</v>
      </c>
      <c r="C220" s="2" t="s">
        <v>14</v>
      </c>
      <c r="D220" s="17">
        <v>2195.1</v>
      </c>
      <c r="E220" s="17">
        <v>2195.1</v>
      </c>
      <c r="F220" s="17">
        <v>0</v>
      </c>
      <c r="G220" s="17">
        <v>0</v>
      </c>
      <c r="H220" s="23"/>
      <c r="I220" s="23"/>
      <c r="J220" s="23"/>
      <c r="K220" s="23"/>
      <c r="L220" s="23"/>
      <c r="M220" s="23"/>
      <c r="N220" s="23"/>
      <c r="O220" s="23"/>
      <c r="P220" s="23"/>
      <c r="Q220" s="23"/>
      <c r="R220" s="23"/>
      <c r="S220" s="23"/>
      <c r="T220" s="23"/>
      <c r="U220" s="23"/>
      <c r="V220" s="23"/>
      <c r="W220" s="49" t="s">
        <v>70</v>
      </c>
      <c r="X220" s="50"/>
    </row>
    <row r="221" spans="1:24" ht="63" x14ac:dyDescent="0.25">
      <c r="A221" s="95"/>
      <c r="B221" s="96" t="s">
        <v>129</v>
      </c>
      <c r="C221" s="2" t="s">
        <v>14</v>
      </c>
      <c r="D221" s="17">
        <v>1200</v>
      </c>
      <c r="E221" s="17">
        <v>1200</v>
      </c>
      <c r="F221" s="17">
        <v>0</v>
      </c>
      <c r="G221" s="17">
        <v>0</v>
      </c>
      <c r="H221" s="23"/>
      <c r="I221" s="23"/>
      <c r="J221" s="23"/>
      <c r="K221" s="23"/>
      <c r="L221" s="23"/>
      <c r="M221" s="23"/>
      <c r="N221" s="23"/>
      <c r="O221" s="23"/>
      <c r="P221" s="23"/>
      <c r="Q221" s="23"/>
      <c r="R221" s="23"/>
      <c r="S221" s="23"/>
      <c r="T221" s="23"/>
      <c r="U221" s="23"/>
      <c r="V221" s="23"/>
      <c r="W221" s="49" t="s">
        <v>70</v>
      </c>
      <c r="X221" s="50"/>
    </row>
    <row r="222" spans="1:24" ht="63" x14ac:dyDescent="0.25">
      <c r="A222" s="95"/>
      <c r="B222" s="96" t="s">
        <v>129</v>
      </c>
      <c r="C222" s="2" t="s">
        <v>14</v>
      </c>
      <c r="D222" s="17">
        <v>35000</v>
      </c>
      <c r="E222" s="17">
        <v>35000</v>
      </c>
      <c r="F222" s="17">
        <v>0</v>
      </c>
      <c r="G222" s="17">
        <v>0</v>
      </c>
      <c r="H222" s="17">
        <f t="shared" ref="H222:V222" si="70">721.6+1683.7</f>
        <v>2405.3000000000002</v>
      </c>
      <c r="I222" s="17">
        <f t="shared" si="70"/>
        <v>2405.3000000000002</v>
      </c>
      <c r="J222" s="17">
        <f t="shared" si="70"/>
        <v>2405.3000000000002</v>
      </c>
      <c r="K222" s="17">
        <f t="shared" si="70"/>
        <v>2405.3000000000002</v>
      </c>
      <c r="L222" s="17">
        <f t="shared" si="70"/>
        <v>2405.3000000000002</v>
      </c>
      <c r="M222" s="17">
        <f t="shared" si="70"/>
        <v>2405.3000000000002</v>
      </c>
      <c r="N222" s="17">
        <f t="shared" si="70"/>
        <v>2405.3000000000002</v>
      </c>
      <c r="O222" s="17">
        <f t="shared" si="70"/>
        <v>2405.3000000000002</v>
      </c>
      <c r="P222" s="17">
        <f t="shared" si="70"/>
        <v>2405.3000000000002</v>
      </c>
      <c r="Q222" s="17">
        <f t="shared" si="70"/>
        <v>2405.3000000000002</v>
      </c>
      <c r="R222" s="17">
        <f t="shared" si="70"/>
        <v>2405.3000000000002</v>
      </c>
      <c r="S222" s="17">
        <f t="shared" si="70"/>
        <v>2405.3000000000002</v>
      </c>
      <c r="T222" s="17">
        <f t="shared" si="70"/>
        <v>2405.3000000000002</v>
      </c>
      <c r="U222" s="17">
        <f t="shared" si="70"/>
        <v>2405.3000000000002</v>
      </c>
      <c r="V222" s="17">
        <f t="shared" si="70"/>
        <v>2405.3000000000002</v>
      </c>
      <c r="W222" s="49" t="s">
        <v>70</v>
      </c>
      <c r="X222" s="50"/>
    </row>
    <row r="223" spans="1:24" ht="63" x14ac:dyDescent="0.25">
      <c r="A223" s="95"/>
      <c r="B223" s="96" t="s">
        <v>129</v>
      </c>
      <c r="C223" s="20" t="s">
        <v>16</v>
      </c>
      <c r="D223" s="17">
        <v>472875.2</v>
      </c>
      <c r="E223" s="17">
        <v>472875.2</v>
      </c>
      <c r="F223" s="17">
        <v>0</v>
      </c>
      <c r="G223" s="17">
        <v>0</v>
      </c>
      <c r="H223" s="17">
        <f t="shared" ref="H223:V223" si="71">13710.4+31990.9</f>
        <v>45701.3</v>
      </c>
      <c r="I223" s="17">
        <f t="shared" si="71"/>
        <v>45701.3</v>
      </c>
      <c r="J223" s="17">
        <f t="shared" si="71"/>
        <v>45701.3</v>
      </c>
      <c r="K223" s="17">
        <f t="shared" si="71"/>
        <v>45701.3</v>
      </c>
      <c r="L223" s="17">
        <f t="shared" si="71"/>
        <v>45701.3</v>
      </c>
      <c r="M223" s="17">
        <f t="shared" si="71"/>
        <v>45701.3</v>
      </c>
      <c r="N223" s="17">
        <f t="shared" si="71"/>
        <v>45701.3</v>
      </c>
      <c r="O223" s="17">
        <f t="shared" si="71"/>
        <v>45701.3</v>
      </c>
      <c r="P223" s="17">
        <f t="shared" si="71"/>
        <v>45701.3</v>
      </c>
      <c r="Q223" s="17">
        <f t="shared" si="71"/>
        <v>45701.3</v>
      </c>
      <c r="R223" s="17">
        <f t="shared" si="71"/>
        <v>45701.3</v>
      </c>
      <c r="S223" s="17">
        <f t="shared" si="71"/>
        <v>45701.3</v>
      </c>
      <c r="T223" s="17">
        <f t="shared" si="71"/>
        <v>45701.3</v>
      </c>
      <c r="U223" s="17">
        <f t="shared" si="71"/>
        <v>45701.3</v>
      </c>
      <c r="V223" s="17">
        <f t="shared" si="71"/>
        <v>45701.3</v>
      </c>
      <c r="W223" s="49" t="s">
        <v>70</v>
      </c>
      <c r="X223" s="50"/>
    </row>
    <row r="224" spans="1:24" ht="74.25" customHeight="1" x14ac:dyDescent="0.25">
      <c r="A224" s="95"/>
      <c r="B224" s="96" t="s">
        <v>129</v>
      </c>
      <c r="C224" s="2" t="s">
        <v>136</v>
      </c>
      <c r="D224" s="17">
        <v>192124.79999999999</v>
      </c>
      <c r="E224" s="17">
        <v>192124.79999999999</v>
      </c>
      <c r="F224" s="17">
        <v>0</v>
      </c>
      <c r="G224" s="17">
        <v>0</v>
      </c>
      <c r="H224" s="17">
        <v>30901.7</v>
      </c>
      <c r="I224" s="17">
        <v>30902.7</v>
      </c>
      <c r="J224" s="17">
        <v>30903.7</v>
      </c>
      <c r="K224" s="17">
        <v>30904.7</v>
      </c>
      <c r="L224" s="17">
        <v>30905.7</v>
      </c>
      <c r="M224" s="17">
        <v>30906.7</v>
      </c>
      <c r="N224" s="17">
        <v>30907.7</v>
      </c>
      <c r="O224" s="17">
        <v>30908.7</v>
      </c>
      <c r="P224" s="17">
        <v>30909.7</v>
      </c>
      <c r="Q224" s="17">
        <v>30910.7</v>
      </c>
      <c r="R224" s="17">
        <v>30911.7</v>
      </c>
      <c r="S224" s="17">
        <v>30912.7</v>
      </c>
      <c r="T224" s="17">
        <v>30913.7</v>
      </c>
      <c r="U224" s="17">
        <v>30914.7</v>
      </c>
      <c r="V224" s="17">
        <v>30915.7</v>
      </c>
      <c r="W224" s="49" t="s">
        <v>70</v>
      </c>
      <c r="X224" s="50"/>
    </row>
    <row r="225" spans="1:24" ht="52.5" customHeight="1" x14ac:dyDescent="0.25">
      <c r="A225" s="97"/>
      <c r="B225" s="11" t="s">
        <v>15</v>
      </c>
      <c r="C225" s="1" t="s">
        <v>17</v>
      </c>
      <c r="D225" s="22">
        <f>D227+D228+D226</f>
        <v>711970.3</v>
      </c>
      <c r="E225" s="22">
        <f t="shared" ref="E225:G225" si="72">E227+E228+E226</f>
        <v>711970.3</v>
      </c>
      <c r="F225" s="22">
        <f t="shared" si="72"/>
        <v>17.399999999999999</v>
      </c>
      <c r="G225" s="22">
        <f t="shared" si="72"/>
        <v>17.399999999999999</v>
      </c>
      <c r="H225" s="22">
        <f t="shared" ref="H225:V225" si="73">H227+H228+H226</f>
        <v>79008.3</v>
      </c>
      <c r="I225" s="22">
        <f t="shared" si="73"/>
        <v>79009.3</v>
      </c>
      <c r="J225" s="22">
        <f t="shared" si="73"/>
        <v>79010.3</v>
      </c>
      <c r="K225" s="22">
        <f t="shared" si="73"/>
        <v>79011.3</v>
      </c>
      <c r="L225" s="22">
        <f t="shared" si="73"/>
        <v>79012.3</v>
      </c>
      <c r="M225" s="22">
        <f t="shared" si="73"/>
        <v>79013.3</v>
      </c>
      <c r="N225" s="22">
        <f t="shared" si="73"/>
        <v>79014.3</v>
      </c>
      <c r="O225" s="22">
        <f t="shared" si="73"/>
        <v>79015.3</v>
      </c>
      <c r="P225" s="22">
        <f t="shared" si="73"/>
        <v>79016.3</v>
      </c>
      <c r="Q225" s="22">
        <f t="shared" si="73"/>
        <v>79017.3</v>
      </c>
      <c r="R225" s="22">
        <f t="shared" si="73"/>
        <v>79018.3</v>
      </c>
      <c r="S225" s="22">
        <f t="shared" si="73"/>
        <v>79019.3</v>
      </c>
      <c r="T225" s="22">
        <f t="shared" si="73"/>
        <v>79020.3</v>
      </c>
      <c r="U225" s="22">
        <f t="shared" si="73"/>
        <v>79021.3</v>
      </c>
      <c r="V225" s="22">
        <f t="shared" si="73"/>
        <v>79022.3</v>
      </c>
      <c r="W225" s="98" t="s">
        <v>70</v>
      </c>
      <c r="X225" s="99"/>
    </row>
    <row r="226" spans="1:24" ht="52.5" customHeight="1" x14ac:dyDescent="0.25">
      <c r="A226" s="100"/>
      <c r="B226" s="42"/>
      <c r="C226" s="2" t="s">
        <v>136</v>
      </c>
      <c r="D226" s="17">
        <f>D224</f>
        <v>192124.79999999999</v>
      </c>
      <c r="E226" s="17">
        <f t="shared" ref="E226:G226" si="74">E224</f>
        <v>192124.79999999999</v>
      </c>
      <c r="F226" s="17">
        <f t="shared" si="74"/>
        <v>0</v>
      </c>
      <c r="G226" s="17">
        <f t="shared" si="74"/>
        <v>0</v>
      </c>
      <c r="H226" s="17">
        <f t="shared" ref="H226:V226" si="75">H224</f>
        <v>30901.7</v>
      </c>
      <c r="I226" s="17">
        <f t="shared" si="75"/>
        <v>30902.7</v>
      </c>
      <c r="J226" s="17">
        <f t="shared" si="75"/>
        <v>30903.7</v>
      </c>
      <c r="K226" s="17">
        <f t="shared" si="75"/>
        <v>30904.7</v>
      </c>
      <c r="L226" s="17">
        <f t="shared" si="75"/>
        <v>30905.7</v>
      </c>
      <c r="M226" s="17">
        <f t="shared" si="75"/>
        <v>30906.7</v>
      </c>
      <c r="N226" s="17">
        <f t="shared" si="75"/>
        <v>30907.7</v>
      </c>
      <c r="O226" s="17">
        <f t="shared" si="75"/>
        <v>30908.7</v>
      </c>
      <c r="P226" s="17">
        <f t="shared" si="75"/>
        <v>30909.7</v>
      </c>
      <c r="Q226" s="17">
        <f t="shared" si="75"/>
        <v>30910.7</v>
      </c>
      <c r="R226" s="17">
        <f t="shared" si="75"/>
        <v>30911.7</v>
      </c>
      <c r="S226" s="17">
        <f t="shared" si="75"/>
        <v>30912.7</v>
      </c>
      <c r="T226" s="17">
        <f t="shared" si="75"/>
        <v>30913.7</v>
      </c>
      <c r="U226" s="17">
        <f t="shared" si="75"/>
        <v>30914.7</v>
      </c>
      <c r="V226" s="17">
        <f t="shared" si="75"/>
        <v>30915.7</v>
      </c>
      <c r="W226" s="101" t="s">
        <v>72</v>
      </c>
      <c r="X226" s="101"/>
    </row>
    <row r="227" spans="1:24" ht="40.5" customHeight="1" x14ac:dyDescent="0.25">
      <c r="A227" s="102"/>
      <c r="B227" s="103"/>
      <c r="C227" s="2" t="s">
        <v>14</v>
      </c>
      <c r="D227" s="17">
        <f>D218+D220+D221+D222+D217</f>
        <v>40562.299999999996</v>
      </c>
      <c r="E227" s="17">
        <f t="shared" ref="E227:G227" si="76">E218+E220+E221+E222+E217</f>
        <v>40562.299999999996</v>
      </c>
      <c r="F227" s="17">
        <f t="shared" si="76"/>
        <v>17.399999999999999</v>
      </c>
      <c r="G227" s="17">
        <f t="shared" si="76"/>
        <v>17.399999999999999</v>
      </c>
      <c r="H227" s="17">
        <f t="shared" ref="H227:V227" si="77">H221+H222+H220</f>
        <v>2405.3000000000002</v>
      </c>
      <c r="I227" s="17">
        <f t="shared" si="77"/>
        <v>2405.3000000000002</v>
      </c>
      <c r="J227" s="17">
        <f t="shared" si="77"/>
        <v>2405.3000000000002</v>
      </c>
      <c r="K227" s="17">
        <f t="shared" si="77"/>
        <v>2405.3000000000002</v>
      </c>
      <c r="L227" s="17">
        <f t="shared" si="77"/>
        <v>2405.3000000000002</v>
      </c>
      <c r="M227" s="17">
        <f t="shared" si="77"/>
        <v>2405.3000000000002</v>
      </c>
      <c r="N227" s="17">
        <f t="shared" si="77"/>
        <v>2405.3000000000002</v>
      </c>
      <c r="O227" s="17">
        <f t="shared" si="77"/>
        <v>2405.3000000000002</v>
      </c>
      <c r="P227" s="17">
        <f t="shared" si="77"/>
        <v>2405.3000000000002</v>
      </c>
      <c r="Q227" s="17">
        <f t="shared" si="77"/>
        <v>2405.3000000000002</v>
      </c>
      <c r="R227" s="17">
        <f t="shared" si="77"/>
        <v>2405.3000000000002</v>
      </c>
      <c r="S227" s="17">
        <f t="shared" si="77"/>
        <v>2405.3000000000002</v>
      </c>
      <c r="T227" s="17">
        <f t="shared" si="77"/>
        <v>2405.3000000000002</v>
      </c>
      <c r="U227" s="17">
        <f t="shared" si="77"/>
        <v>2405.3000000000002</v>
      </c>
      <c r="V227" s="17">
        <f t="shared" si="77"/>
        <v>2405.3000000000002</v>
      </c>
      <c r="W227" s="101" t="s">
        <v>331</v>
      </c>
      <c r="X227" s="101"/>
    </row>
    <row r="228" spans="1:24" ht="51.75" customHeight="1" x14ac:dyDescent="0.25">
      <c r="A228" s="104"/>
      <c r="B228" s="105"/>
      <c r="C228" s="2" t="s">
        <v>16</v>
      </c>
      <c r="D228" s="17">
        <f>D219+D223</f>
        <v>479283.20000000001</v>
      </c>
      <c r="E228" s="17">
        <f t="shared" ref="E228:G228" si="78">E219+E223</f>
        <v>479283.20000000001</v>
      </c>
      <c r="F228" s="17">
        <f t="shared" si="78"/>
        <v>0</v>
      </c>
      <c r="G228" s="17">
        <f t="shared" si="78"/>
        <v>0</v>
      </c>
      <c r="H228" s="17">
        <f t="shared" ref="H228:V228" si="79">H219+H223</f>
        <v>45701.3</v>
      </c>
      <c r="I228" s="17">
        <f t="shared" si="79"/>
        <v>45701.3</v>
      </c>
      <c r="J228" s="17">
        <f t="shared" si="79"/>
        <v>45701.3</v>
      </c>
      <c r="K228" s="17">
        <f t="shared" si="79"/>
        <v>45701.3</v>
      </c>
      <c r="L228" s="17">
        <f t="shared" si="79"/>
        <v>45701.3</v>
      </c>
      <c r="M228" s="17">
        <f t="shared" si="79"/>
        <v>45701.3</v>
      </c>
      <c r="N228" s="17">
        <f t="shared" si="79"/>
        <v>45701.3</v>
      </c>
      <c r="O228" s="17">
        <f t="shared" si="79"/>
        <v>45701.3</v>
      </c>
      <c r="P228" s="17">
        <f t="shared" si="79"/>
        <v>45701.3</v>
      </c>
      <c r="Q228" s="17">
        <f t="shared" si="79"/>
        <v>45701.3</v>
      </c>
      <c r="R228" s="17">
        <f t="shared" si="79"/>
        <v>45701.3</v>
      </c>
      <c r="S228" s="17">
        <f t="shared" si="79"/>
        <v>45701.3</v>
      </c>
      <c r="T228" s="17">
        <f t="shared" si="79"/>
        <v>45701.3</v>
      </c>
      <c r="U228" s="17">
        <f t="shared" si="79"/>
        <v>45701.3</v>
      </c>
      <c r="V228" s="17">
        <f t="shared" si="79"/>
        <v>45701.3</v>
      </c>
      <c r="W228" s="49" t="s">
        <v>70</v>
      </c>
      <c r="X228" s="50"/>
    </row>
    <row r="229" spans="1:24" ht="20.25" customHeight="1" x14ac:dyDescent="0.25">
      <c r="A229" s="39">
        <v>12</v>
      </c>
      <c r="B229" s="74" t="s">
        <v>200</v>
      </c>
      <c r="C229" s="74"/>
      <c r="D229" s="74"/>
      <c r="E229" s="74"/>
      <c r="F229" s="74"/>
      <c r="G229" s="74"/>
      <c r="H229" s="51"/>
      <c r="I229" s="51"/>
      <c r="J229" s="51"/>
      <c r="K229" s="51"/>
      <c r="L229" s="51"/>
      <c r="M229" s="51"/>
      <c r="N229" s="51"/>
      <c r="O229" s="51"/>
      <c r="P229" s="51"/>
      <c r="Q229" s="51"/>
      <c r="R229" s="51"/>
      <c r="S229" s="51"/>
      <c r="T229" s="51"/>
      <c r="U229" s="51"/>
      <c r="V229" s="51"/>
      <c r="W229" s="51"/>
      <c r="X229" s="51"/>
    </row>
    <row r="230" spans="1:24" ht="30" customHeight="1" x14ac:dyDescent="0.25">
      <c r="A230" s="39"/>
      <c r="B230" s="74" t="s">
        <v>95</v>
      </c>
      <c r="C230" s="74"/>
      <c r="D230" s="74"/>
      <c r="E230" s="74"/>
      <c r="F230" s="74"/>
      <c r="G230" s="74"/>
      <c r="H230" s="51"/>
      <c r="I230" s="51"/>
      <c r="J230" s="51"/>
      <c r="K230" s="51"/>
      <c r="L230" s="51"/>
      <c r="M230" s="51"/>
      <c r="N230" s="51"/>
      <c r="O230" s="51"/>
      <c r="P230" s="51"/>
      <c r="Q230" s="51"/>
      <c r="R230" s="51"/>
      <c r="S230" s="51"/>
      <c r="T230" s="51"/>
      <c r="U230" s="51"/>
      <c r="V230" s="51"/>
      <c r="W230" s="51"/>
      <c r="X230" s="51"/>
    </row>
    <row r="231" spans="1:24" ht="89.25" customHeight="1" x14ac:dyDescent="0.25">
      <c r="A231" s="39"/>
      <c r="B231" s="2" t="s">
        <v>24</v>
      </c>
      <c r="C231" s="2" t="s">
        <v>14</v>
      </c>
      <c r="D231" s="106">
        <f>68.7+47.7+97.6</f>
        <v>214</v>
      </c>
      <c r="E231" s="106">
        <f>68.7+47.7+97.6</f>
        <v>214</v>
      </c>
      <c r="F231" s="106">
        <v>0</v>
      </c>
      <c r="G231" s="106">
        <v>0</v>
      </c>
      <c r="H231" s="38"/>
      <c r="I231" s="38"/>
      <c r="J231" s="38"/>
      <c r="K231" s="38"/>
      <c r="L231" s="38"/>
      <c r="M231" s="38"/>
      <c r="N231" s="38"/>
      <c r="O231" s="38"/>
      <c r="P231" s="38"/>
      <c r="Q231" s="38"/>
      <c r="R231" s="38"/>
      <c r="S231" s="38"/>
      <c r="T231" s="38"/>
      <c r="U231" s="38"/>
      <c r="V231" s="38"/>
      <c r="W231" s="18" t="s">
        <v>72</v>
      </c>
      <c r="X231" s="18"/>
    </row>
    <row r="232" spans="1:24" ht="85.5" customHeight="1" x14ac:dyDescent="0.25">
      <c r="A232" s="39"/>
      <c r="B232" s="2" t="s">
        <v>25</v>
      </c>
      <c r="C232" s="2" t="s">
        <v>14</v>
      </c>
      <c r="D232" s="106">
        <f>397+85</f>
        <v>482</v>
      </c>
      <c r="E232" s="106">
        <f>397+85</f>
        <v>482</v>
      </c>
      <c r="F232" s="106">
        <v>0</v>
      </c>
      <c r="G232" s="106">
        <v>0</v>
      </c>
      <c r="H232" s="38"/>
      <c r="I232" s="38"/>
      <c r="J232" s="38"/>
      <c r="K232" s="38"/>
      <c r="L232" s="38"/>
      <c r="M232" s="38"/>
      <c r="N232" s="38"/>
      <c r="O232" s="38"/>
      <c r="P232" s="38"/>
      <c r="Q232" s="38"/>
      <c r="R232" s="38"/>
      <c r="S232" s="38"/>
      <c r="T232" s="38"/>
      <c r="U232" s="38"/>
      <c r="V232" s="38"/>
      <c r="W232" s="18" t="s">
        <v>72</v>
      </c>
      <c r="X232" s="18"/>
    </row>
    <row r="233" spans="1:24" ht="73.5" customHeight="1" x14ac:dyDescent="0.25">
      <c r="A233" s="39"/>
      <c r="B233" s="2" t="s">
        <v>73</v>
      </c>
      <c r="C233" s="2" t="s">
        <v>14</v>
      </c>
      <c r="D233" s="106">
        <f>2.7+5</f>
        <v>7.7</v>
      </c>
      <c r="E233" s="106">
        <f>2.7+5</f>
        <v>7.7</v>
      </c>
      <c r="F233" s="106">
        <v>0</v>
      </c>
      <c r="G233" s="106">
        <v>0</v>
      </c>
      <c r="H233" s="38"/>
      <c r="I233" s="38"/>
      <c r="J233" s="38"/>
      <c r="K233" s="38"/>
      <c r="L233" s="38"/>
      <c r="M233" s="38"/>
      <c r="N233" s="38"/>
      <c r="O233" s="38"/>
      <c r="P233" s="38"/>
      <c r="Q233" s="38"/>
      <c r="R233" s="38"/>
      <c r="S233" s="38"/>
      <c r="T233" s="38"/>
      <c r="U233" s="38"/>
      <c r="V233" s="38"/>
      <c r="W233" s="18" t="s">
        <v>72</v>
      </c>
      <c r="X233" s="18"/>
    </row>
    <row r="234" spans="1:24" ht="57.75" customHeight="1" x14ac:dyDescent="0.25">
      <c r="A234" s="39"/>
      <c r="B234" s="1" t="s">
        <v>18</v>
      </c>
      <c r="C234" s="2" t="s">
        <v>14</v>
      </c>
      <c r="D234" s="22">
        <f>D231+D232+D233</f>
        <v>703.7</v>
      </c>
      <c r="E234" s="22">
        <f>E231+E232+E233</f>
        <v>703.7</v>
      </c>
      <c r="F234" s="22">
        <f>F231+F232+F233</f>
        <v>0</v>
      </c>
      <c r="G234" s="22">
        <f>G231+G232+G233</f>
        <v>0</v>
      </c>
      <c r="H234" s="38"/>
      <c r="I234" s="38"/>
      <c r="J234" s="38"/>
      <c r="K234" s="38"/>
      <c r="L234" s="38"/>
      <c r="M234" s="38"/>
      <c r="N234" s="38"/>
      <c r="O234" s="38"/>
      <c r="P234" s="38"/>
      <c r="Q234" s="38"/>
      <c r="R234" s="38"/>
      <c r="S234" s="38"/>
      <c r="T234" s="38"/>
      <c r="U234" s="38"/>
      <c r="V234" s="38"/>
      <c r="W234" s="28" t="s">
        <v>72</v>
      </c>
      <c r="X234" s="28"/>
    </row>
    <row r="235" spans="1:24" ht="25.5" customHeight="1" x14ac:dyDescent="0.25">
      <c r="A235" s="39"/>
      <c r="B235" s="74" t="s">
        <v>96</v>
      </c>
      <c r="C235" s="74"/>
      <c r="D235" s="74"/>
      <c r="E235" s="74"/>
      <c r="F235" s="74"/>
      <c r="G235" s="74"/>
      <c r="H235" s="51"/>
      <c r="I235" s="51"/>
      <c r="J235" s="51"/>
      <c r="K235" s="51"/>
      <c r="L235" s="51"/>
      <c r="M235" s="51"/>
      <c r="N235" s="51"/>
      <c r="O235" s="51"/>
      <c r="P235" s="51"/>
      <c r="Q235" s="51"/>
      <c r="R235" s="51"/>
      <c r="S235" s="51"/>
      <c r="T235" s="51"/>
      <c r="U235" s="51"/>
      <c r="V235" s="51"/>
      <c r="W235" s="51"/>
      <c r="X235" s="51"/>
    </row>
    <row r="236" spans="1:24" ht="98.25" customHeight="1" x14ac:dyDescent="0.25">
      <c r="A236" s="39"/>
      <c r="B236" s="2" t="s">
        <v>111</v>
      </c>
      <c r="C236" s="2" t="s">
        <v>14</v>
      </c>
      <c r="D236" s="106">
        <f>358.6+95.4</f>
        <v>454</v>
      </c>
      <c r="E236" s="106">
        <f>358.6+95.4</f>
        <v>454</v>
      </c>
      <c r="F236" s="106">
        <v>0</v>
      </c>
      <c r="G236" s="106">
        <v>0</v>
      </c>
      <c r="H236" s="38"/>
      <c r="I236" s="38"/>
      <c r="J236" s="38"/>
      <c r="K236" s="38"/>
      <c r="L236" s="38"/>
      <c r="M236" s="38"/>
      <c r="N236" s="38"/>
      <c r="O236" s="38"/>
      <c r="P236" s="38"/>
      <c r="Q236" s="38"/>
      <c r="R236" s="38"/>
      <c r="S236" s="38"/>
      <c r="T236" s="38"/>
      <c r="U236" s="38"/>
      <c r="V236" s="38"/>
      <c r="W236" s="18" t="s">
        <v>70</v>
      </c>
      <c r="X236" s="18"/>
    </row>
    <row r="237" spans="1:24" ht="98.25" customHeight="1" x14ac:dyDescent="0.25">
      <c r="A237" s="39"/>
      <c r="B237" s="2" t="s">
        <v>325</v>
      </c>
      <c r="C237" s="2" t="s">
        <v>14</v>
      </c>
      <c r="D237" s="106">
        <v>1.4</v>
      </c>
      <c r="E237" s="106">
        <v>1.4</v>
      </c>
      <c r="F237" s="106">
        <v>0</v>
      </c>
      <c r="G237" s="106">
        <v>0</v>
      </c>
      <c r="H237" s="38"/>
      <c r="I237" s="38"/>
      <c r="J237" s="38"/>
      <c r="K237" s="38"/>
      <c r="L237" s="38"/>
      <c r="M237" s="38"/>
      <c r="N237" s="38"/>
      <c r="O237" s="38"/>
      <c r="P237" s="38"/>
      <c r="Q237" s="38"/>
      <c r="R237" s="38"/>
      <c r="S237" s="38"/>
      <c r="T237" s="38"/>
      <c r="U237" s="38"/>
      <c r="V237" s="38"/>
      <c r="W237" s="18" t="s">
        <v>70</v>
      </c>
      <c r="X237" s="18"/>
    </row>
    <row r="238" spans="1:24" ht="71.25" customHeight="1" x14ac:dyDescent="0.25">
      <c r="A238" s="39"/>
      <c r="B238" s="2" t="s">
        <v>78</v>
      </c>
      <c r="C238" s="2" t="s">
        <v>14</v>
      </c>
      <c r="D238" s="106">
        <v>20.7</v>
      </c>
      <c r="E238" s="106">
        <v>20.7</v>
      </c>
      <c r="F238" s="106">
        <v>0</v>
      </c>
      <c r="G238" s="106">
        <v>0</v>
      </c>
      <c r="H238" s="38"/>
      <c r="I238" s="38"/>
      <c r="J238" s="38"/>
      <c r="K238" s="38"/>
      <c r="L238" s="38"/>
      <c r="M238" s="38"/>
      <c r="N238" s="38"/>
      <c r="O238" s="38"/>
      <c r="P238" s="38"/>
      <c r="Q238" s="38"/>
      <c r="R238" s="38"/>
      <c r="S238" s="38"/>
      <c r="T238" s="38"/>
      <c r="U238" s="38"/>
      <c r="V238" s="38"/>
      <c r="W238" s="18" t="s">
        <v>70</v>
      </c>
      <c r="X238" s="18"/>
    </row>
    <row r="239" spans="1:24" ht="71.25" customHeight="1" x14ac:dyDescent="0.25">
      <c r="A239" s="39"/>
      <c r="B239" s="2" t="s">
        <v>232</v>
      </c>
      <c r="C239" s="2" t="s">
        <v>14</v>
      </c>
      <c r="D239" s="106">
        <v>100</v>
      </c>
      <c r="E239" s="106">
        <v>100</v>
      </c>
      <c r="F239" s="106">
        <v>100</v>
      </c>
      <c r="G239" s="106">
        <v>26</v>
      </c>
      <c r="H239" s="38"/>
      <c r="I239" s="38"/>
      <c r="J239" s="38"/>
      <c r="K239" s="38"/>
      <c r="L239" s="38"/>
      <c r="M239" s="38"/>
      <c r="N239" s="38"/>
      <c r="O239" s="38"/>
      <c r="P239" s="38"/>
      <c r="Q239" s="38"/>
      <c r="R239" s="38"/>
      <c r="S239" s="38"/>
      <c r="T239" s="38"/>
      <c r="U239" s="38"/>
      <c r="V239" s="38"/>
      <c r="W239" s="18" t="s">
        <v>326</v>
      </c>
      <c r="X239" s="18"/>
    </row>
    <row r="240" spans="1:24" ht="47.25" x14ac:dyDescent="0.25">
      <c r="A240" s="39"/>
      <c r="B240" s="1" t="s">
        <v>18</v>
      </c>
      <c r="C240" s="1" t="s">
        <v>14</v>
      </c>
      <c r="D240" s="22">
        <f>D236+D237+D238+D239</f>
        <v>576.09999999999991</v>
      </c>
      <c r="E240" s="22">
        <f t="shared" ref="E240:G240" si="80">E236+E237+E238+E239</f>
        <v>576.09999999999991</v>
      </c>
      <c r="F240" s="22">
        <f t="shared" si="80"/>
        <v>100</v>
      </c>
      <c r="G240" s="22">
        <f t="shared" si="80"/>
        <v>26</v>
      </c>
      <c r="H240" s="107"/>
      <c r="I240" s="107"/>
      <c r="J240" s="107"/>
      <c r="K240" s="107"/>
      <c r="L240" s="107"/>
      <c r="M240" s="107"/>
      <c r="N240" s="107"/>
      <c r="O240" s="107"/>
      <c r="P240" s="107"/>
      <c r="Q240" s="107"/>
      <c r="R240" s="107"/>
      <c r="S240" s="107"/>
      <c r="T240" s="107"/>
      <c r="U240" s="107"/>
      <c r="V240" s="107"/>
      <c r="W240" s="28" t="s">
        <v>327</v>
      </c>
      <c r="X240" s="28"/>
    </row>
    <row r="241" spans="1:24" ht="39" customHeight="1" x14ac:dyDescent="0.25">
      <c r="A241" s="39"/>
      <c r="B241" s="74" t="s">
        <v>131</v>
      </c>
      <c r="C241" s="74"/>
      <c r="D241" s="74"/>
      <c r="E241" s="74"/>
      <c r="F241" s="74"/>
      <c r="G241" s="74"/>
      <c r="H241" s="51"/>
      <c r="I241" s="51"/>
      <c r="J241" s="51"/>
      <c r="K241" s="51"/>
      <c r="L241" s="51"/>
      <c r="M241" s="51"/>
      <c r="N241" s="51"/>
      <c r="O241" s="51"/>
      <c r="P241" s="51"/>
      <c r="Q241" s="51"/>
      <c r="R241" s="51"/>
      <c r="S241" s="51"/>
      <c r="T241" s="51"/>
      <c r="U241" s="51"/>
      <c r="V241" s="51"/>
      <c r="W241" s="51"/>
      <c r="X241" s="51"/>
    </row>
    <row r="242" spans="1:24" ht="84.75" customHeight="1" x14ac:dyDescent="0.25">
      <c r="A242" s="39"/>
      <c r="B242" s="2" t="s">
        <v>132</v>
      </c>
      <c r="C242" s="2" t="s">
        <v>14</v>
      </c>
      <c r="D242" s="106">
        <v>20</v>
      </c>
      <c r="E242" s="106">
        <v>20</v>
      </c>
      <c r="F242" s="106">
        <v>0</v>
      </c>
      <c r="G242" s="106">
        <v>0</v>
      </c>
      <c r="H242" s="38"/>
      <c r="I242" s="38"/>
      <c r="J242" s="38"/>
      <c r="K242" s="38"/>
      <c r="L242" s="38"/>
      <c r="M242" s="38"/>
      <c r="N242" s="38"/>
      <c r="O242" s="38"/>
      <c r="P242" s="38"/>
      <c r="Q242" s="38"/>
      <c r="R242" s="38"/>
      <c r="S242" s="38"/>
      <c r="T242" s="38"/>
      <c r="U242" s="38"/>
      <c r="V242" s="38"/>
      <c r="W242" s="101" t="s">
        <v>72</v>
      </c>
      <c r="X242" s="101"/>
    </row>
    <row r="243" spans="1:24" ht="91.5" customHeight="1" x14ac:dyDescent="0.25">
      <c r="A243" s="39"/>
      <c r="B243" s="2" t="s">
        <v>133</v>
      </c>
      <c r="C243" s="2" t="s">
        <v>14</v>
      </c>
      <c r="D243" s="106">
        <v>27.6</v>
      </c>
      <c r="E243" s="106">
        <v>27.6</v>
      </c>
      <c r="F243" s="106">
        <v>0</v>
      </c>
      <c r="G243" s="106">
        <v>0</v>
      </c>
      <c r="H243" s="38"/>
      <c r="I243" s="38"/>
      <c r="J243" s="38"/>
      <c r="K243" s="38"/>
      <c r="L243" s="38"/>
      <c r="M243" s="38"/>
      <c r="N243" s="38"/>
      <c r="O243" s="38"/>
      <c r="P243" s="38"/>
      <c r="Q243" s="38"/>
      <c r="R243" s="38"/>
      <c r="S243" s="38"/>
      <c r="T243" s="38"/>
      <c r="U243" s="38"/>
      <c r="V243" s="38"/>
      <c r="W243" s="101" t="s">
        <v>72</v>
      </c>
      <c r="X243" s="101"/>
    </row>
    <row r="244" spans="1:24" ht="47.25" x14ac:dyDescent="0.25">
      <c r="A244" s="39"/>
      <c r="B244" s="1" t="s">
        <v>18</v>
      </c>
      <c r="C244" s="1" t="s">
        <v>14</v>
      </c>
      <c r="D244" s="22">
        <f>D242+D243</f>
        <v>47.6</v>
      </c>
      <c r="E244" s="22">
        <f t="shared" ref="E244:G244" si="81">E242+E243</f>
        <v>47.6</v>
      </c>
      <c r="F244" s="22">
        <f t="shared" si="81"/>
        <v>0</v>
      </c>
      <c r="G244" s="22">
        <f t="shared" si="81"/>
        <v>0</v>
      </c>
      <c r="H244" s="107"/>
      <c r="I244" s="107"/>
      <c r="J244" s="107"/>
      <c r="K244" s="107"/>
      <c r="L244" s="107"/>
      <c r="M244" s="107"/>
      <c r="N244" s="107"/>
      <c r="O244" s="107"/>
      <c r="P244" s="107"/>
      <c r="Q244" s="107"/>
      <c r="R244" s="107"/>
      <c r="S244" s="107"/>
      <c r="T244" s="107"/>
      <c r="U244" s="107"/>
      <c r="V244" s="107"/>
      <c r="W244" s="108" t="s">
        <v>72</v>
      </c>
      <c r="X244" s="108"/>
    </row>
    <row r="245" spans="1:24" ht="47.25" x14ac:dyDescent="0.25">
      <c r="A245" s="39"/>
      <c r="B245" s="1" t="s">
        <v>15</v>
      </c>
      <c r="C245" s="1" t="s">
        <v>14</v>
      </c>
      <c r="D245" s="22">
        <f>D234+D240+D244</f>
        <v>1327.3999999999999</v>
      </c>
      <c r="E245" s="22">
        <f>E234+E240+E244</f>
        <v>1327.3999999999999</v>
      </c>
      <c r="F245" s="22">
        <f>F234+F240+F244</f>
        <v>100</v>
      </c>
      <c r="G245" s="22">
        <f>G234+G240+G244</f>
        <v>26</v>
      </c>
      <c r="H245" s="12"/>
      <c r="I245" s="12"/>
      <c r="J245" s="12"/>
      <c r="K245" s="12"/>
      <c r="L245" s="12"/>
      <c r="M245" s="12"/>
      <c r="N245" s="12"/>
      <c r="O245" s="12"/>
      <c r="P245" s="12"/>
      <c r="Q245" s="12"/>
      <c r="R245" s="12"/>
      <c r="S245" s="12"/>
      <c r="T245" s="12"/>
      <c r="U245" s="12"/>
      <c r="V245" s="12"/>
      <c r="W245" s="108" t="s">
        <v>328</v>
      </c>
      <c r="X245" s="108"/>
    </row>
    <row r="246" spans="1:24" ht="20.25" customHeight="1" x14ac:dyDescent="0.25">
      <c r="A246" s="39" t="s">
        <v>47</v>
      </c>
      <c r="B246" s="74" t="s">
        <v>201</v>
      </c>
      <c r="C246" s="74"/>
      <c r="D246" s="74"/>
      <c r="E246" s="74"/>
      <c r="F246" s="74"/>
      <c r="G246" s="74"/>
      <c r="H246" s="51"/>
      <c r="I246" s="51"/>
      <c r="J246" s="51"/>
      <c r="K246" s="51"/>
      <c r="L246" s="51"/>
      <c r="M246" s="51"/>
      <c r="N246" s="51"/>
      <c r="O246" s="51"/>
      <c r="P246" s="51"/>
      <c r="Q246" s="51"/>
      <c r="R246" s="51"/>
      <c r="S246" s="51"/>
      <c r="T246" s="51"/>
      <c r="U246" s="51"/>
      <c r="V246" s="51"/>
      <c r="W246" s="51"/>
      <c r="X246" s="51"/>
    </row>
    <row r="247" spans="1:24" ht="25.5" customHeight="1" x14ac:dyDescent="0.25">
      <c r="A247" s="39"/>
      <c r="B247" s="74" t="s">
        <v>48</v>
      </c>
      <c r="C247" s="74"/>
      <c r="D247" s="74"/>
      <c r="E247" s="74"/>
      <c r="F247" s="74"/>
      <c r="G247" s="74"/>
      <c r="H247" s="51"/>
      <c r="I247" s="51"/>
      <c r="J247" s="51"/>
      <c r="K247" s="51"/>
      <c r="L247" s="51"/>
      <c r="M247" s="51"/>
      <c r="N247" s="51"/>
      <c r="O247" s="51"/>
      <c r="P247" s="51"/>
      <c r="Q247" s="51"/>
      <c r="R247" s="51"/>
      <c r="S247" s="51"/>
      <c r="T247" s="51"/>
      <c r="U247" s="51"/>
      <c r="V247" s="51"/>
      <c r="W247" s="51"/>
      <c r="X247" s="51"/>
    </row>
    <row r="248" spans="1:24" ht="31.5" customHeight="1" x14ac:dyDescent="0.25">
      <c r="A248" s="39"/>
      <c r="B248" s="78" t="s">
        <v>49</v>
      </c>
      <c r="C248" s="2" t="s">
        <v>14</v>
      </c>
      <c r="D248" s="109">
        <v>5494.1</v>
      </c>
      <c r="E248" s="109">
        <v>5494.1</v>
      </c>
      <c r="F248" s="109">
        <v>1244.8</v>
      </c>
      <c r="G248" s="109">
        <v>1239.8</v>
      </c>
      <c r="H248" s="110"/>
      <c r="I248" s="110"/>
      <c r="J248" s="110"/>
      <c r="K248" s="110"/>
      <c r="L248" s="110"/>
      <c r="M248" s="110"/>
      <c r="N248" s="110"/>
      <c r="O248" s="110"/>
      <c r="P248" s="110"/>
      <c r="Q248" s="110"/>
      <c r="R248" s="110"/>
      <c r="S248" s="110"/>
      <c r="T248" s="110"/>
      <c r="U248" s="110"/>
      <c r="V248" s="110"/>
      <c r="W248" s="101" t="s">
        <v>286</v>
      </c>
      <c r="X248" s="101"/>
    </row>
    <row r="249" spans="1:24" ht="51" customHeight="1" x14ac:dyDescent="0.25">
      <c r="A249" s="39"/>
      <c r="B249" s="78" t="s">
        <v>50</v>
      </c>
      <c r="C249" s="2" t="s">
        <v>14</v>
      </c>
      <c r="D249" s="109">
        <v>121012.3</v>
      </c>
      <c r="E249" s="109">
        <v>121012.3</v>
      </c>
      <c r="F249" s="109">
        <v>26490.3</v>
      </c>
      <c r="G249" s="109">
        <v>23424.2</v>
      </c>
      <c r="H249" s="110"/>
      <c r="I249" s="110"/>
      <c r="J249" s="110"/>
      <c r="K249" s="110"/>
      <c r="L249" s="110"/>
      <c r="M249" s="110"/>
      <c r="N249" s="110"/>
      <c r="O249" s="110"/>
      <c r="P249" s="110"/>
      <c r="Q249" s="110"/>
      <c r="R249" s="110"/>
      <c r="S249" s="110"/>
      <c r="T249" s="110"/>
      <c r="U249" s="110"/>
      <c r="V249" s="110"/>
      <c r="W249" s="101" t="s">
        <v>287</v>
      </c>
      <c r="X249" s="101"/>
    </row>
    <row r="250" spans="1:24" ht="65.25" customHeight="1" x14ac:dyDescent="0.25">
      <c r="A250" s="39"/>
      <c r="B250" s="78" t="s">
        <v>110</v>
      </c>
      <c r="C250" s="2" t="s">
        <v>113</v>
      </c>
      <c r="D250" s="109">
        <v>1051.2</v>
      </c>
      <c r="E250" s="109">
        <v>1051.2</v>
      </c>
      <c r="F250" s="109">
        <v>216</v>
      </c>
      <c r="G250" s="109">
        <v>88.5</v>
      </c>
      <c r="H250" s="110"/>
      <c r="I250" s="110"/>
      <c r="J250" s="110"/>
      <c r="K250" s="110"/>
      <c r="L250" s="110"/>
      <c r="M250" s="110"/>
      <c r="N250" s="110"/>
      <c r="O250" s="110"/>
      <c r="P250" s="110"/>
      <c r="Q250" s="110"/>
      <c r="R250" s="110"/>
      <c r="S250" s="110"/>
      <c r="T250" s="110"/>
      <c r="U250" s="110"/>
      <c r="V250" s="110"/>
      <c r="W250" s="18" t="s">
        <v>288</v>
      </c>
      <c r="X250" s="18"/>
    </row>
    <row r="251" spans="1:24" ht="83.25" customHeight="1" x14ac:dyDescent="0.25">
      <c r="A251" s="39"/>
      <c r="B251" s="78" t="s">
        <v>27</v>
      </c>
      <c r="C251" s="2" t="s">
        <v>14</v>
      </c>
      <c r="D251" s="109">
        <v>2000</v>
      </c>
      <c r="E251" s="109">
        <v>2000</v>
      </c>
      <c r="F251" s="109">
        <v>0</v>
      </c>
      <c r="G251" s="109">
        <v>0</v>
      </c>
      <c r="H251" s="110"/>
      <c r="I251" s="110"/>
      <c r="J251" s="110"/>
      <c r="K251" s="110"/>
      <c r="L251" s="110"/>
      <c r="M251" s="110"/>
      <c r="N251" s="110"/>
      <c r="O251" s="110"/>
      <c r="P251" s="110"/>
      <c r="Q251" s="110"/>
      <c r="R251" s="110"/>
      <c r="S251" s="110"/>
      <c r="T251" s="110"/>
      <c r="U251" s="110"/>
      <c r="V251" s="110"/>
      <c r="W251" s="18" t="s">
        <v>70</v>
      </c>
      <c r="X251" s="18"/>
    </row>
    <row r="252" spans="1:24" ht="67.5" customHeight="1" x14ac:dyDescent="0.25">
      <c r="A252" s="39"/>
      <c r="B252" s="78" t="s">
        <v>51</v>
      </c>
      <c r="C252" s="2" t="s">
        <v>14</v>
      </c>
      <c r="D252" s="109">
        <v>791</v>
      </c>
      <c r="E252" s="109">
        <v>791</v>
      </c>
      <c r="F252" s="109">
        <v>0</v>
      </c>
      <c r="G252" s="109">
        <v>0</v>
      </c>
      <c r="H252" s="110"/>
      <c r="I252" s="110"/>
      <c r="J252" s="110"/>
      <c r="K252" s="110"/>
      <c r="L252" s="110"/>
      <c r="M252" s="110"/>
      <c r="N252" s="110"/>
      <c r="O252" s="110"/>
      <c r="P252" s="110"/>
      <c r="Q252" s="110"/>
      <c r="R252" s="110"/>
      <c r="S252" s="110"/>
      <c r="T252" s="110"/>
      <c r="U252" s="110"/>
      <c r="V252" s="110"/>
      <c r="W252" s="18" t="s">
        <v>70</v>
      </c>
      <c r="X252" s="18"/>
    </row>
    <row r="253" spans="1:24" ht="51.75" customHeight="1" x14ac:dyDescent="0.25">
      <c r="A253" s="39"/>
      <c r="B253" s="78" t="s">
        <v>80</v>
      </c>
      <c r="C253" s="2" t="s">
        <v>14</v>
      </c>
      <c r="D253" s="109">
        <v>555</v>
      </c>
      <c r="E253" s="109">
        <v>555</v>
      </c>
      <c r="F253" s="109">
        <v>12.1</v>
      </c>
      <c r="G253" s="109">
        <v>12.1</v>
      </c>
      <c r="H253" s="110"/>
      <c r="I253" s="110"/>
      <c r="J253" s="110"/>
      <c r="K253" s="110"/>
      <c r="L253" s="110"/>
      <c r="M253" s="110"/>
      <c r="N253" s="110"/>
      <c r="O253" s="110"/>
      <c r="P253" s="110"/>
      <c r="Q253" s="110"/>
      <c r="R253" s="110"/>
      <c r="S253" s="110"/>
      <c r="T253" s="110"/>
      <c r="U253" s="110"/>
      <c r="V253" s="110"/>
      <c r="W253" s="101" t="s">
        <v>289</v>
      </c>
      <c r="X253" s="101"/>
    </row>
    <row r="254" spans="1:24" ht="54" customHeight="1" x14ac:dyDescent="0.25">
      <c r="A254" s="39"/>
      <c r="B254" s="78" t="s">
        <v>81</v>
      </c>
      <c r="C254" s="2" t="s">
        <v>14</v>
      </c>
      <c r="D254" s="109">
        <v>83.7</v>
      </c>
      <c r="E254" s="109">
        <v>83.7</v>
      </c>
      <c r="F254" s="109">
        <v>0</v>
      </c>
      <c r="G254" s="109">
        <v>0</v>
      </c>
      <c r="H254" s="110"/>
      <c r="I254" s="110"/>
      <c r="J254" s="110"/>
      <c r="K254" s="110"/>
      <c r="L254" s="110"/>
      <c r="M254" s="110"/>
      <c r="N254" s="110"/>
      <c r="O254" s="110"/>
      <c r="P254" s="110"/>
      <c r="Q254" s="110"/>
      <c r="R254" s="110"/>
      <c r="S254" s="110"/>
      <c r="T254" s="110"/>
      <c r="U254" s="110"/>
      <c r="V254" s="110"/>
      <c r="W254" s="18" t="s">
        <v>70</v>
      </c>
      <c r="X254" s="18"/>
    </row>
    <row r="255" spans="1:24" ht="83.25" customHeight="1" x14ac:dyDescent="0.25">
      <c r="A255" s="39"/>
      <c r="B255" s="78" t="s">
        <v>116</v>
      </c>
      <c r="C255" s="2" t="s">
        <v>14</v>
      </c>
      <c r="D255" s="109">
        <v>1000</v>
      </c>
      <c r="E255" s="109">
        <v>1000</v>
      </c>
      <c r="F255" s="109">
        <v>0</v>
      </c>
      <c r="G255" s="109">
        <v>0</v>
      </c>
      <c r="H255" s="110"/>
      <c r="I255" s="110"/>
      <c r="J255" s="110"/>
      <c r="K255" s="110"/>
      <c r="L255" s="110"/>
      <c r="M255" s="110"/>
      <c r="N255" s="110"/>
      <c r="O255" s="110"/>
      <c r="P255" s="110"/>
      <c r="Q255" s="110"/>
      <c r="R255" s="110"/>
      <c r="S255" s="110"/>
      <c r="T255" s="110"/>
      <c r="U255" s="110"/>
      <c r="V255" s="110"/>
      <c r="W255" s="18" t="s">
        <v>70</v>
      </c>
      <c r="X255" s="18"/>
    </row>
    <row r="256" spans="1:24" ht="83.25" customHeight="1" x14ac:dyDescent="0.25">
      <c r="A256" s="39"/>
      <c r="B256" s="78" t="s">
        <v>203</v>
      </c>
      <c r="C256" s="2" t="s">
        <v>16</v>
      </c>
      <c r="D256" s="109">
        <v>2.2000000000000002</v>
      </c>
      <c r="E256" s="109">
        <v>2.2000000000000002</v>
      </c>
      <c r="F256" s="109">
        <v>2.2000000000000002</v>
      </c>
      <c r="G256" s="109">
        <v>0</v>
      </c>
      <c r="H256" s="110"/>
      <c r="I256" s="110"/>
      <c r="J256" s="110"/>
      <c r="K256" s="110"/>
      <c r="L256" s="110"/>
      <c r="M256" s="110"/>
      <c r="N256" s="110"/>
      <c r="O256" s="110"/>
      <c r="P256" s="110"/>
      <c r="Q256" s="110"/>
      <c r="R256" s="110"/>
      <c r="S256" s="110"/>
      <c r="T256" s="110"/>
      <c r="U256" s="110"/>
      <c r="V256" s="110"/>
      <c r="W256" s="18" t="s">
        <v>70</v>
      </c>
      <c r="X256" s="18"/>
    </row>
    <row r="257" spans="1:24" ht="83.25" customHeight="1" x14ac:dyDescent="0.25">
      <c r="A257" s="39"/>
      <c r="B257" s="78" t="s">
        <v>202</v>
      </c>
      <c r="C257" s="2" t="s">
        <v>14</v>
      </c>
      <c r="D257" s="109">
        <v>100</v>
      </c>
      <c r="E257" s="109">
        <v>100</v>
      </c>
      <c r="F257" s="109">
        <v>0</v>
      </c>
      <c r="G257" s="109">
        <v>0</v>
      </c>
      <c r="H257" s="110"/>
      <c r="I257" s="110"/>
      <c r="J257" s="110"/>
      <c r="K257" s="110"/>
      <c r="L257" s="110"/>
      <c r="M257" s="110"/>
      <c r="N257" s="110"/>
      <c r="O257" s="110"/>
      <c r="P257" s="110"/>
      <c r="Q257" s="110"/>
      <c r="R257" s="110"/>
      <c r="S257" s="110"/>
      <c r="T257" s="110"/>
      <c r="U257" s="110"/>
      <c r="V257" s="110"/>
      <c r="W257" s="18" t="s">
        <v>70</v>
      </c>
      <c r="X257" s="18"/>
    </row>
    <row r="258" spans="1:24" ht="79.5" customHeight="1" x14ac:dyDescent="0.25">
      <c r="A258" s="39"/>
      <c r="B258" s="78" t="s">
        <v>97</v>
      </c>
      <c r="C258" s="2" t="s">
        <v>16</v>
      </c>
      <c r="D258" s="109">
        <v>25.7</v>
      </c>
      <c r="E258" s="109">
        <v>25.7</v>
      </c>
      <c r="F258" s="109">
        <v>4</v>
      </c>
      <c r="G258" s="109">
        <v>4</v>
      </c>
      <c r="H258" s="110"/>
      <c r="I258" s="110"/>
      <c r="J258" s="110"/>
      <c r="K258" s="110"/>
      <c r="L258" s="110"/>
      <c r="M258" s="110"/>
      <c r="N258" s="110"/>
      <c r="O258" s="110"/>
      <c r="P258" s="110"/>
      <c r="Q258" s="110"/>
      <c r="R258" s="110"/>
      <c r="S258" s="110"/>
      <c r="T258" s="110"/>
      <c r="U258" s="110"/>
      <c r="V258" s="110"/>
      <c r="W258" s="18" t="s">
        <v>290</v>
      </c>
      <c r="X258" s="18"/>
    </row>
    <row r="259" spans="1:24" ht="126.75" customHeight="1" x14ac:dyDescent="0.25">
      <c r="A259" s="39"/>
      <c r="B259" s="78" t="s">
        <v>52</v>
      </c>
      <c r="C259" s="2" t="s">
        <v>16</v>
      </c>
      <c r="D259" s="109">
        <v>19.2</v>
      </c>
      <c r="E259" s="109">
        <v>19.2</v>
      </c>
      <c r="F259" s="109">
        <v>19.2</v>
      </c>
      <c r="G259" s="109">
        <v>3.8</v>
      </c>
      <c r="H259" s="110"/>
      <c r="I259" s="110"/>
      <c r="J259" s="110"/>
      <c r="K259" s="110"/>
      <c r="L259" s="110"/>
      <c r="M259" s="110"/>
      <c r="N259" s="110"/>
      <c r="O259" s="110"/>
      <c r="P259" s="110"/>
      <c r="Q259" s="110"/>
      <c r="R259" s="110"/>
      <c r="S259" s="110"/>
      <c r="T259" s="110"/>
      <c r="U259" s="110"/>
      <c r="V259" s="110"/>
      <c r="W259" s="18" t="s">
        <v>291</v>
      </c>
      <c r="X259" s="18"/>
    </row>
    <row r="260" spans="1:24" ht="122.25" customHeight="1" x14ac:dyDescent="0.25">
      <c r="A260" s="39"/>
      <c r="B260" s="2" t="s">
        <v>53</v>
      </c>
      <c r="C260" s="2" t="s">
        <v>16</v>
      </c>
      <c r="D260" s="17">
        <v>8657.7000000000007</v>
      </c>
      <c r="E260" s="17">
        <v>8657.7000000000007</v>
      </c>
      <c r="F260" s="109">
        <v>2113.5</v>
      </c>
      <c r="G260" s="109">
        <v>1598.5</v>
      </c>
      <c r="H260" s="38"/>
      <c r="I260" s="38"/>
      <c r="J260" s="38"/>
      <c r="K260" s="38"/>
      <c r="L260" s="38"/>
      <c r="M260" s="38"/>
      <c r="N260" s="38"/>
      <c r="O260" s="38"/>
      <c r="P260" s="38"/>
      <c r="Q260" s="38"/>
      <c r="R260" s="38"/>
      <c r="S260" s="38"/>
      <c r="T260" s="38"/>
      <c r="U260" s="38"/>
      <c r="V260" s="38"/>
      <c r="W260" s="101" t="s">
        <v>292</v>
      </c>
      <c r="X260" s="101"/>
    </row>
    <row r="261" spans="1:24" ht="129" customHeight="1" x14ac:dyDescent="0.25">
      <c r="A261" s="39"/>
      <c r="B261" s="2" t="s">
        <v>54</v>
      </c>
      <c r="C261" s="2" t="s">
        <v>16</v>
      </c>
      <c r="D261" s="17">
        <v>1574.9</v>
      </c>
      <c r="E261" s="17">
        <v>1574.9</v>
      </c>
      <c r="F261" s="17">
        <v>321.89999999999998</v>
      </c>
      <c r="G261" s="17">
        <v>218.1</v>
      </c>
      <c r="H261" s="38"/>
      <c r="I261" s="38"/>
      <c r="J261" s="38"/>
      <c r="K261" s="38"/>
      <c r="L261" s="38"/>
      <c r="M261" s="38"/>
      <c r="N261" s="38"/>
      <c r="O261" s="38"/>
      <c r="P261" s="38"/>
      <c r="Q261" s="38"/>
      <c r="R261" s="38"/>
      <c r="S261" s="38"/>
      <c r="T261" s="38"/>
      <c r="U261" s="38"/>
      <c r="V261" s="38"/>
      <c r="W261" s="49" t="s">
        <v>293</v>
      </c>
      <c r="X261" s="50"/>
    </row>
    <row r="262" spans="1:24" ht="163.5" customHeight="1" x14ac:dyDescent="0.25">
      <c r="A262" s="39"/>
      <c r="B262" s="2" t="s">
        <v>55</v>
      </c>
      <c r="C262" s="2" t="s">
        <v>16</v>
      </c>
      <c r="D262" s="17">
        <v>6</v>
      </c>
      <c r="E262" s="17">
        <v>6</v>
      </c>
      <c r="F262" s="17">
        <v>6</v>
      </c>
      <c r="G262" s="17">
        <v>0</v>
      </c>
      <c r="H262" s="38"/>
      <c r="I262" s="38"/>
      <c r="J262" s="38"/>
      <c r="K262" s="38"/>
      <c r="L262" s="38"/>
      <c r="M262" s="38"/>
      <c r="N262" s="38"/>
      <c r="O262" s="38"/>
      <c r="P262" s="38"/>
      <c r="Q262" s="38"/>
      <c r="R262" s="38"/>
      <c r="S262" s="38"/>
      <c r="T262" s="38"/>
      <c r="U262" s="38"/>
      <c r="V262" s="38"/>
      <c r="W262" s="49" t="s">
        <v>70</v>
      </c>
      <c r="X262" s="50"/>
    </row>
    <row r="263" spans="1:24" ht="51.75" customHeight="1" x14ac:dyDescent="0.25">
      <c r="A263" s="39"/>
      <c r="B263" s="2" t="s">
        <v>56</v>
      </c>
      <c r="C263" s="2" t="s">
        <v>16</v>
      </c>
      <c r="D263" s="17">
        <v>909.9</v>
      </c>
      <c r="E263" s="17">
        <v>909.9</v>
      </c>
      <c r="F263" s="17">
        <v>205</v>
      </c>
      <c r="G263" s="17">
        <v>153.30000000000001</v>
      </c>
      <c r="H263" s="38"/>
      <c r="I263" s="38"/>
      <c r="J263" s="38"/>
      <c r="K263" s="38"/>
      <c r="L263" s="38"/>
      <c r="M263" s="38"/>
      <c r="N263" s="38"/>
      <c r="O263" s="38"/>
      <c r="P263" s="38"/>
      <c r="Q263" s="38"/>
      <c r="R263" s="38"/>
      <c r="S263" s="38"/>
      <c r="T263" s="38"/>
      <c r="U263" s="38"/>
      <c r="V263" s="38"/>
      <c r="W263" s="101" t="s">
        <v>294</v>
      </c>
      <c r="X263" s="101"/>
    </row>
    <row r="264" spans="1:24" ht="55.5" customHeight="1" x14ac:dyDescent="0.25">
      <c r="A264" s="39"/>
      <c r="B264" s="2" t="s">
        <v>57</v>
      </c>
      <c r="C264" s="2" t="s">
        <v>16</v>
      </c>
      <c r="D264" s="17">
        <v>2879.4</v>
      </c>
      <c r="E264" s="17">
        <v>2879.4</v>
      </c>
      <c r="F264" s="17">
        <v>501.2</v>
      </c>
      <c r="G264" s="17">
        <v>393</v>
      </c>
      <c r="H264" s="38"/>
      <c r="I264" s="38"/>
      <c r="J264" s="38"/>
      <c r="K264" s="38"/>
      <c r="L264" s="38"/>
      <c r="M264" s="38"/>
      <c r="N264" s="38"/>
      <c r="O264" s="38"/>
      <c r="P264" s="38"/>
      <c r="Q264" s="38"/>
      <c r="R264" s="38"/>
      <c r="S264" s="38"/>
      <c r="T264" s="38"/>
      <c r="U264" s="38"/>
      <c r="V264" s="38"/>
      <c r="W264" s="101" t="s">
        <v>295</v>
      </c>
      <c r="X264" s="101"/>
    </row>
    <row r="265" spans="1:24" ht="99.75" customHeight="1" x14ac:dyDescent="0.25">
      <c r="A265" s="39"/>
      <c r="B265" s="2" t="s">
        <v>204</v>
      </c>
      <c r="C265" s="2" t="s">
        <v>16</v>
      </c>
      <c r="D265" s="17">
        <v>144</v>
      </c>
      <c r="E265" s="17">
        <v>144</v>
      </c>
      <c r="F265" s="17">
        <v>125.2</v>
      </c>
      <c r="G265" s="17">
        <v>1.9</v>
      </c>
      <c r="H265" s="38"/>
      <c r="I265" s="38"/>
      <c r="J265" s="38"/>
      <c r="K265" s="38"/>
      <c r="L265" s="38"/>
      <c r="M265" s="38"/>
      <c r="N265" s="38"/>
      <c r="O265" s="38"/>
      <c r="P265" s="38"/>
      <c r="Q265" s="38"/>
      <c r="R265" s="38"/>
      <c r="S265" s="38"/>
      <c r="T265" s="38"/>
      <c r="U265" s="38"/>
      <c r="V265" s="38"/>
      <c r="W265" s="101" t="s">
        <v>296</v>
      </c>
      <c r="X265" s="101"/>
    </row>
    <row r="266" spans="1:24" ht="56.25" customHeight="1" x14ac:dyDescent="0.25">
      <c r="A266" s="39"/>
      <c r="B266" s="2" t="s">
        <v>79</v>
      </c>
      <c r="C266" s="2" t="s">
        <v>14</v>
      </c>
      <c r="D266" s="17">
        <v>4561.8</v>
      </c>
      <c r="E266" s="17">
        <v>4561.8</v>
      </c>
      <c r="F266" s="17">
        <v>1193.3</v>
      </c>
      <c r="G266" s="17">
        <v>1100</v>
      </c>
      <c r="H266" s="38"/>
      <c r="I266" s="38"/>
      <c r="J266" s="38"/>
      <c r="K266" s="38"/>
      <c r="L266" s="38"/>
      <c r="M266" s="38"/>
      <c r="N266" s="38"/>
      <c r="O266" s="38"/>
      <c r="P266" s="38"/>
      <c r="Q266" s="38"/>
      <c r="R266" s="38"/>
      <c r="S266" s="38"/>
      <c r="T266" s="38"/>
      <c r="U266" s="38"/>
      <c r="V266" s="38"/>
      <c r="W266" s="91" t="s">
        <v>297</v>
      </c>
      <c r="X266" s="92"/>
    </row>
    <row r="267" spans="1:24" ht="81" customHeight="1" x14ac:dyDescent="0.25">
      <c r="A267" s="39"/>
      <c r="B267" s="2" t="s">
        <v>276</v>
      </c>
      <c r="C267" s="2" t="s">
        <v>14</v>
      </c>
      <c r="D267" s="17">
        <v>1000</v>
      </c>
      <c r="E267" s="17">
        <v>1000</v>
      </c>
      <c r="F267" s="17">
        <v>0</v>
      </c>
      <c r="G267" s="17">
        <v>0</v>
      </c>
      <c r="H267" s="38"/>
      <c r="I267" s="38"/>
      <c r="J267" s="38"/>
      <c r="K267" s="38"/>
      <c r="L267" s="38"/>
      <c r="M267" s="38"/>
      <c r="N267" s="38"/>
      <c r="O267" s="38"/>
      <c r="P267" s="38"/>
      <c r="Q267" s="38"/>
      <c r="R267" s="38"/>
      <c r="S267" s="38"/>
      <c r="T267" s="38"/>
      <c r="U267" s="38"/>
      <c r="V267" s="38"/>
      <c r="W267" s="101" t="s">
        <v>72</v>
      </c>
      <c r="X267" s="101"/>
    </row>
    <row r="268" spans="1:24" ht="81" customHeight="1" x14ac:dyDescent="0.25">
      <c r="A268" s="39"/>
      <c r="B268" s="2" t="s">
        <v>277</v>
      </c>
      <c r="C268" s="2" t="s">
        <v>14</v>
      </c>
      <c r="D268" s="17">
        <v>521.9</v>
      </c>
      <c r="E268" s="17">
        <v>521.9</v>
      </c>
      <c r="F268" s="17">
        <v>0</v>
      </c>
      <c r="G268" s="17">
        <v>0</v>
      </c>
      <c r="H268" s="38"/>
      <c r="I268" s="38"/>
      <c r="J268" s="38"/>
      <c r="K268" s="38"/>
      <c r="L268" s="38"/>
      <c r="M268" s="38"/>
      <c r="N268" s="38"/>
      <c r="O268" s="38"/>
      <c r="P268" s="38"/>
      <c r="Q268" s="38"/>
      <c r="R268" s="38"/>
      <c r="S268" s="38"/>
      <c r="T268" s="38"/>
      <c r="U268" s="38"/>
      <c r="V268" s="38"/>
      <c r="W268" s="101" t="s">
        <v>72</v>
      </c>
      <c r="X268" s="101"/>
    </row>
    <row r="269" spans="1:24" ht="141" customHeight="1" x14ac:dyDescent="0.25">
      <c r="A269" s="39"/>
      <c r="B269" s="2" t="s">
        <v>278</v>
      </c>
      <c r="C269" s="2" t="s">
        <v>14</v>
      </c>
      <c r="D269" s="17">
        <v>80</v>
      </c>
      <c r="E269" s="17">
        <v>80</v>
      </c>
      <c r="F269" s="17">
        <v>0</v>
      </c>
      <c r="G269" s="17">
        <v>0</v>
      </c>
      <c r="H269" s="38"/>
      <c r="I269" s="38"/>
      <c r="J269" s="38"/>
      <c r="K269" s="38"/>
      <c r="L269" s="38"/>
      <c r="M269" s="38"/>
      <c r="N269" s="38"/>
      <c r="O269" s="38"/>
      <c r="P269" s="38"/>
      <c r="Q269" s="38"/>
      <c r="R269" s="38"/>
      <c r="S269" s="38"/>
      <c r="T269" s="38"/>
      <c r="U269" s="38"/>
      <c r="V269" s="38"/>
      <c r="W269" s="101" t="s">
        <v>72</v>
      </c>
      <c r="X269" s="101"/>
    </row>
    <row r="270" spans="1:24" ht="69.75" customHeight="1" x14ac:dyDescent="0.25">
      <c r="A270" s="39"/>
      <c r="B270" s="2" t="s">
        <v>279</v>
      </c>
      <c r="C270" s="2" t="s">
        <v>14</v>
      </c>
      <c r="D270" s="17">
        <v>568</v>
      </c>
      <c r="E270" s="17">
        <v>568</v>
      </c>
      <c r="F270" s="17">
        <v>0</v>
      </c>
      <c r="G270" s="17">
        <v>0</v>
      </c>
      <c r="H270" s="38"/>
      <c r="I270" s="38"/>
      <c r="J270" s="38"/>
      <c r="K270" s="38"/>
      <c r="L270" s="38"/>
      <c r="M270" s="38"/>
      <c r="N270" s="38"/>
      <c r="O270" s="38"/>
      <c r="P270" s="38"/>
      <c r="Q270" s="38"/>
      <c r="R270" s="38"/>
      <c r="S270" s="38"/>
      <c r="T270" s="38"/>
      <c r="U270" s="38"/>
      <c r="V270" s="38"/>
      <c r="W270" s="101" t="s">
        <v>72</v>
      </c>
      <c r="X270" s="101"/>
    </row>
    <row r="271" spans="1:24" ht="92.25" customHeight="1" x14ac:dyDescent="0.25">
      <c r="A271" s="39"/>
      <c r="B271" s="2" t="s">
        <v>280</v>
      </c>
      <c r="C271" s="2" t="s">
        <v>14</v>
      </c>
      <c r="D271" s="17">
        <v>220</v>
      </c>
      <c r="E271" s="17">
        <v>220</v>
      </c>
      <c r="F271" s="17">
        <v>0</v>
      </c>
      <c r="G271" s="17">
        <v>0</v>
      </c>
      <c r="H271" s="38"/>
      <c r="I271" s="38"/>
      <c r="J271" s="38"/>
      <c r="K271" s="38"/>
      <c r="L271" s="38"/>
      <c r="M271" s="38"/>
      <c r="N271" s="38"/>
      <c r="O271" s="38"/>
      <c r="P271" s="38"/>
      <c r="Q271" s="38"/>
      <c r="R271" s="38"/>
      <c r="S271" s="38"/>
      <c r="T271" s="38"/>
      <c r="U271" s="38"/>
      <c r="V271" s="38"/>
      <c r="W271" s="101" t="s">
        <v>72</v>
      </c>
      <c r="X271" s="101"/>
    </row>
    <row r="272" spans="1:24" ht="87.75" customHeight="1" x14ac:dyDescent="0.25">
      <c r="A272" s="39"/>
      <c r="B272" s="2" t="s">
        <v>281</v>
      </c>
      <c r="C272" s="2" t="s">
        <v>14</v>
      </c>
      <c r="D272" s="17">
        <v>220</v>
      </c>
      <c r="E272" s="17">
        <v>220</v>
      </c>
      <c r="F272" s="17">
        <v>0</v>
      </c>
      <c r="G272" s="17">
        <v>0</v>
      </c>
      <c r="H272" s="38"/>
      <c r="I272" s="38"/>
      <c r="J272" s="38"/>
      <c r="K272" s="38"/>
      <c r="L272" s="38"/>
      <c r="M272" s="38"/>
      <c r="N272" s="38"/>
      <c r="O272" s="38"/>
      <c r="P272" s="38"/>
      <c r="Q272" s="38"/>
      <c r="R272" s="38"/>
      <c r="S272" s="38"/>
      <c r="T272" s="38"/>
      <c r="U272" s="38"/>
      <c r="V272" s="38"/>
      <c r="W272" s="101" t="s">
        <v>72</v>
      </c>
      <c r="X272" s="101"/>
    </row>
    <row r="273" spans="1:29" ht="85.5" customHeight="1" x14ac:dyDescent="0.25">
      <c r="A273" s="39"/>
      <c r="B273" s="2" t="s">
        <v>282</v>
      </c>
      <c r="C273" s="2" t="s">
        <v>14</v>
      </c>
      <c r="D273" s="17">
        <v>128</v>
      </c>
      <c r="E273" s="17">
        <v>128</v>
      </c>
      <c r="F273" s="17">
        <v>0</v>
      </c>
      <c r="G273" s="17">
        <v>0</v>
      </c>
      <c r="H273" s="38"/>
      <c r="I273" s="38"/>
      <c r="J273" s="38"/>
      <c r="K273" s="38"/>
      <c r="L273" s="38"/>
      <c r="M273" s="38"/>
      <c r="N273" s="38"/>
      <c r="O273" s="38"/>
      <c r="P273" s="38"/>
      <c r="Q273" s="38"/>
      <c r="R273" s="38"/>
      <c r="S273" s="38"/>
      <c r="T273" s="38"/>
      <c r="U273" s="38"/>
      <c r="V273" s="38"/>
      <c r="W273" s="101" t="s">
        <v>72</v>
      </c>
      <c r="X273" s="101"/>
    </row>
    <row r="274" spans="1:29" ht="85.5" customHeight="1" x14ac:dyDescent="0.25">
      <c r="A274" s="39"/>
      <c r="B274" s="2" t="s">
        <v>283</v>
      </c>
      <c r="C274" s="2" t="s">
        <v>16</v>
      </c>
      <c r="D274" s="17">
        <v>32.4</v>
      </c>
      <c r="E274" s="17">
        <v>32.4</v>
      </c>
      <c r="F274" s="17">
        <v>0</v>
      </c>
      <c r="G274" s="17">
        <v>0</v>
      </c>
      <c r="H274" s="38"/>
      <c r="I274" s="38"/>
      <c r="J274" s="38"/>
      <c r="K274" s="38"/>
      <c r="L274" s="38"/>
      <c r="M274" s="38"/>
      <c r="N274" s="38"/>
      <c r="O274" s="38"/>
      <c r="P274" s="38"/>
      <c r="Q274" s="38"/>
      <c r="R274" s="38"/>
      <c r="S274" s="38"/>
      <c r="T274" s="38"/>
      <c r="U274" s="38"/>
      <c r="V274" s="38"/>
      <c r="W274" s="101" t="s">
        <v>72</v>
      </c>
      <c r="X274" s="101"/>
    </row>
    <row r="275" spans="1:29" ht="85.5" customHeight="1" x14ac:dyDescent="0.25">
      <c r="A275" s="39"/>
      <c r="B275" s="2" t="s">
        <v>284</v>
      </c>
      <c r="C275" s="2" t="s">
        <v>14</v>
      </c>
      <c r="D275" s="17">
        <v>6.2</v>
      </c>
      <c r="E275" s="17">
        <v>6.2</v>
      </c>
      <c r="F275" s="17">
        <v>1</v>
      </c>
      <c r="G275" s="17">
        <v>1</v>
      </c>
      <c r="H275" s="38"/>
      <c r="I275" s="38"/>
      <c r="J275" s="38"/>
      <c r="K275" s="38"/>
      <c r="L275" s="38"/>
      <c r="M275" s="38"/>
      <c r="N275" s="38"/>
      <c r="O275" s="38"/>
      <c r="P275" s="38"/>
      <c r="Q275" s="38"/>
      <c r="R275" s="38"/>
      <c r="S275" s="38"/>
      <c r="T275" s="38"/>
      <c r="U275" s="38"/>
      <c r="V275" s="38"/>
      <c r="W275" s="101" t="s">
        <v>72</v>
      </c>
      <c r="X275" s="101"/>
    </row>
    <row r="276" spans="1:29" ht="85.5" customHeight="1" x14ac:dyDescent="0.25">
      <c r="A276" s="39"/>
      <c r="B276" s="2" t="s">
        <v>285</v>
      </c>
      <c r="C276" s="2" t="s">
        <v>16</v>
      </c>
      <c r="D276" s="17">
        <v>2877.7</v>
      </c>
      <c r="E276" s="17">
        <v>2877.7</v>
      </c>
      <c r="F276" s="17">
        <v>552</v>
      </c>
      <c r="G276" s="17">
        <v>411.6</v>
      </c>
      <c r="H276" s="38"/>
      <c r="I276" s="38"/>
      <c r="J276" s="38"/>
      <c r="K276" s="38"/>
      <c r="L276" s="38"/>
      <c r="M276" s="38"/>
      <c r="N276" s="38"/>
      <c r="O276" s="38"/>
      <c r="P276" s="38"/>
      <c r="Q276" s="38"/>
      <c r="R276" s="38"/>
      <c r="S276" s="38"/>
      <c r="T276" s="38"/>
      <c r="U276" s="38"/>
      <c r="V276" s="38"/>
      <c r="W276" s="101" t="s">
        <v>298</v>
      </c>
      <c r="X276" s="101"/>
    </row>
    <row r="277" spans="1:29" ht="33.75" customHeight="1" x14ac:dyDescent="0.25">
      <c r="A277" s="27"/>
      <c r="B277" s="3" t="s">
        <v>18</v>
      </c>
      <c r="C277" s="1" t="s">
        <v>17</v>
      </c>
      <c r="D277" s="22">
        <f>D278+D279+D280</f>
        <v>156522.30000000002</v>
      </c>
      <c r="E277" s="22">
        <f t="shared" ref="E277:G277" si="82">E278+E279+E280</f>
        <v>156522.30000000002</v>
      </c>
      <c r="F277" s="22">
        <f t="shared" si="82"/>
        <v>33007.699999999997</v>
      </c>
      <c r="G277" s="22">
        <f t="shared" si="82"/>
        <v>28649.7</v>
      </c>
      <c r="H277" s="22" t="e">
        <f t="shared" ref="H277:V277" si="83">H278+H279+H280</f>
        <v>#REF!</v>
      </c>
      <c r="I277" s="22" t="e">
        <f t="shared" si="83"/>
        <v>#REF!</v>
      </c>
      <c r="J277" s="22" t="e">
        <f t="shared" si="83"/>
        <v>#REF!</v>
      </c>
      <c r="K277" s="22" t="e">
        <f t="shared" si="83"/>
        <v>#REF!</v>
      </c>
      <c r="L277" s="22" t="e">
        <f t="shared" si="83"/>
        <v>#REF!</v>
      </c>
      <c r="M277" s="22" t="e">
        <f t="shared" si="83"/>
        <v>#REF!</v>
      </c>
      <c r="N277" s="22" t="e">
        <f t="shared" si="83"/>
        <v>#REF!</v>
      </c>
      <c r="O277" s="22" t="e">
        <f t="shared" si="83"/>
        <v>#REF!</v>
      </c>
      <c r="P277" s="22" t="e">
        <f t="shared" si="83"/>
        <v>#REF!</v>
      </c>
      <c r="Q277" s="22" t="e">
        <f t="shared" si="83"/>
        <v>#REF!</v>
      </c>
      <c r="R277" s="22" t="e">
        <f t="shared" si="83"/>
        <v>#REF!</v>
      </c>
      <c r="S277" s="22" t="e">
        <f t="shared" si="83"/>
        <v>#REF!</v>
      </c>
      <c r="T277" s="22" t="e">
        <f t="shared" si="83"/>
        <v>#REF!</v>
      </c>
      <c r="U277" s="22" t="e">
        <f t="shared" si="83"/>
        <v>#REF!</v>
      </c>
      <c r="V277" s="22" t="e">
        <f t="shared" si="83"/>
        <v>#REF!</v>
      </c>
      <c r="W277" s="28" t="s">
        <v>299</v>
      </c>
      <c r="X277" s="18"/>
    </row>
    <row r="278" spans="1:29" ht="63" customHeight="1" x14ac:dyDescent="0.25">
      <c r="A278" s="27"/>
      <c r="B278" s="4"/>
      <c r="C278" s="2" t="s">
        <v>14</v>
      </c>
      <c r="D278" s="17">
        <f>D248+D249+D251+D252+D253+D254+D255+D257+D266+D267+D268+D269+D270+D271+D272+D273+D275</f>
        <v>138342</v>
      </c>
      <c r="E278" s="17">
        <f t="shared" ref="E278:F278" si="84">E248+E249+E251+E252+E253+E254+E255+E257+E266+E267+E268+E269+E270+E271+E272+E273+E275</f>
        <v>138342</v>
      </c>
      <c r="F278" s="17">
        <f t="shared" si="84"/>
        <v>28941.499999999996</v>
      </c>
      <c r="G278" s="17">
        <f>G248+G249+G251+G252+G253+G254+G255+G257+G266+G267+G268+G269+G270+G271+G272+G273+G275-0.1</f>
        <v>25777</v>
      </c>
      <c r="H278" s="17" t="e">
        <f>H248+H249+#REF!+#REF!+H251+H252+H253+H254+#REF!+H255+H266+#REF!+#REF!+#REF!+#REF!</f>
        <v>#REF!</v>
      </c>
      <c r="I278" s="17" t="e">
        <f>I248+I249+#REF!+#REF!+I251+I252+I253+I254+#REF!+I255+I266+#REF!+#REF!+#REF!+#REF!</f>
        <v>#REF!</v>
      </c>
      <c r="J278" s="17" t="e">
        <f>J248+J249+#REF!+#REF!+J251+J252+J253+J254+#REF!+J255+J266+#REF!+#REF!+#REF!+#REF!</f>
        <v>#REF!</v>
      </c>
      <c r="K278" s="17" t="e">
        <f>K248+K249+#REF!+#REF!+K251+K252+K253+K254+#REF!+K255+K266+#REF!+#REF!+#REF!+#REF!</f>
        <v>#REF!</v>
      </c>
      <c r="L278" s="17" t="e">
        <f>L248+L249+#REF!+#REF!+L251+L252+L253+L254+#REF!+L255+L266+#REF!+#REF!+#REF!+#REF!</f>
        <v>#REF!</v>
      </c>
      <c r="M278" s="17" t="e">
        <f>M248+M249+#REF!+#REF!+M251+M252+M253+M254+#REF!+M255+M266+#REF!+#REF!+#REF!+#REF!</f>
        <v>#REF!</v>
      </c>
      <c r="N278" s="17" t="e">
        <f>N248+N249+#REF!+#REF!+N251+N252+N253+N254+#REF!+N255+N266+#REF!+#REF!+#REF!+#REF!</f>
        <v>#REF!</v>
      </c>
      <c r="O278" s="17" t="e">
        <f>O248+O249+#REF!+#REF!+O251+O252+O253+O254+#REF!+O255+O266+#REF!+#REF!+#REF!+#REF!</f>
        <v>#REF!</v>
      </c>
      <c r="P278" s="17" t="e">
        <f>P248+P249+#REF!+#REF!+P251+P252+P253+P254+#REF!+P255+P266+#REF!+#REF!+#REF!+#REF!</f>
        <v>#REF!</v>
      </c>
      <c r="Q278" s="17" t="e">
        <f>Q248+Q249+#REF!+#REF!+Q251+Q252+Q253+Q254+#REF!+Q255+Q266+#REF!+#REF!+#REF!+#REF!</f>
        <v>#REF!</v>
      </c>
      <c r="R278" s="17" t="e">
        <f>R248+R249+#REF!+#REF!+R251+R252+R253+R254+#REF!+R255+R266+#REF!+#REF!+#REF!+#REF!</f>
        <v>#REF!</v>
      </c>
      <c r="S278" s="17" t="e">
        <f>S248+S249+#REF!+#REF!+S251+S252+S253+S254+#REF!+S255+S266+#REF!+#REF!+#REF!+#REF!</f>
        <v>#REF!</v>
      </c>
      <c r="T278" s="17" t="e">
        <f>T248+T249+#REF!+#REF!+T251+T252+T253+T254+#REF!+T255+T266+#REF!+#REF!+#REF!+#REF!</f>
        <v>#REF!</v>
      </c>
      <c r="U278" s="17" t="e">
        <f>U248+U249+#REF!+#REF!+U251+U252+U253+U254+#REF!+U255+U266+#REF!+#REF!+#REF!+#REF!</f>
        <v>#REF!</v>
      </c>
      <c r="V278" s="17" t="e">
        <f>V248+V249+#REF!+#REF!+V251+V252+V253+V254+#REF!+V255+V266+#REF!+#REF!+#REF!+#REF!</f>
        <v>#REF!</v>
      </c>
      <c r="W278" s="18" t="s">
        <v>300</v>
      </c>
      <c r="X278" s="18"/>
    </row>
    <row r="279" spans="1:29" ht="63" customHeight="1" x14ac:dyDescent="0.25">
      <c r="A279" s="27"/>
      <c r="B279" s="4"/>
      <c r="C279" s="2" t="s">
        <v>64</v>
      </c>
      <c r="D279" s="17">
        <f>D250</f>
        <v>1051.2</v>
      </c>
      <c r="E279" s="17">
        <f t="shared" ref="E279:G279" si="85">E250</f>
        <v>1051.2</v>
      </c>
      <c r="F279" s="17">
        <f t="shared" si="85"/>
        <v>216</v>
      </c>
      <c r="G279" s="17">
        <f t="shared" si="85"/>
        <v>88.5</v>
      </c>
      <c r="H279" s="17">
        <f t="shared" ref="H279:V279" si="86">H250</f>
        <v>0</v>
      </c>
      <c r="I279" s="17">
        <f t="shared" si="86"/>
        <v>0</v>
      </c>
      <c r="J279" s="17">
        <f t="shared" si="86"/>
        <v>0</v>
      </c>
      <c r="K279" s="17">
        <f t="shared" si="86"/>
        <v>0</v>
      </c>
      <c r="L279" s="17">
        <f t="shared" si="86"/>
        <v>0</v>
      </c>
      <c r="M279" s="17">
        <f t="shared" si="86"/>
        <v>0</v>
      </c>
      <c r="N279" s="17">
        <f t="shared" si="86"/>
        <v>0</v>
      </c>
      <c r="O279" s="17">
        <f t="shared" si="86"/>
        <v>0</v>
      </c>
      <c r="P279" s="17">
        <f t="shared" si="86"/>
        <v>0</v>
      </c>
      <c r="Q279" s="17">
        <f t="shared" si="86"/>
        <v>0</v>
      </c>
      <c r="R279" s="17">
        <f t="shared" si="86"/>
        <v>0</v>
      </c>
      <c r="S279" s="17">
        <f t="shared" si="86"/>
        <v>0</v>
      </c>
      <c r="T279" s="17">
        <f t="shared" si="86"/>
        <v>0</v>
      </c>
      <c r="U279" s="17">
        <f t="shared" si="86"/>
        <v>0</v>
      </c>
      <c r="V279" s="17">
        <f t="shared" si="86"/>
        <v>0</v>
      </c>
      <c r="W279" s="18" t="s">
        <v>301</v>
      </c>
      <c r="X279" s="18"/>
    </row>
    <row r="280" spans="1:29" ht="47.25" x14ac:dyDescent="0.25">
      <c r="A280" s="27"/>
      <c r="B280" s="4"/>
      <c r="C280" s="2" t="s">
        <v>16</v>
      </c>
      <c r="D280" s="17">
        <f>D256+D258+D259+D260+D261+D262+D263+D264+D265+D274+D276</f>
        <v>17129.099999999999</v>
      </c>
      <c r="E280" s="17">
        <f t="shared" ref="E280:G280" si="87">E256+E258+E259+E260+E261+E262+E263+E264+E265+E274+E276</f>
        <v>17129.099999999999</v>
      </c>
      <c r="F280" s="17">
        <f t="shared" si="87"/>
        <v>3850.2</v>
      </c>
      <c r="G280" s="17">
        <f t="shared" si="87"/>
        <v>2784.2</v>
      </c>
      <c r="H280" s="17" t="e">
        <f>H256+#REF!+H258+H259+H260+H261+H262+H263+H264+H265+H267</f>
        <v>#REF!</v>
      </c>
      <c r="I280" s="17" t="e">
        <f>I256+#REF!+I258+I259+I260+I261+I262+I263+I264+I265+I267</f>
        <v>#REF!</v>
      </c>
      <c r="J280" s="17" t="e">
        <f>J256+#REF!+J258+J259+J260+J261+J262+J263+J264+J265+J267</f>
        <v>#REF!</v>
      </c>
      <c r="K280" s="17" t="e">
        <f>K256+#REF!+K258+K259+K260+K261+K262+K263+K264+K265+K267</f>
        <v>#REF!</v>
      </c>
      <c r="L280" s="17" t="e">
        <f>L256+#REF!+L258+L259+L260+L261+L262+L263+L264+L265+L267</f>
        <v>#REF!</v>
      </c>
      <c r="M280" s="17" t="e">
        <f>M256+#REF!+M258+M259+M260+M261+M262+M263+M264+M265+M267</f>
        <v>#REF!</v>
      </c>
      <c r="N280" s="17" t="e">
        <f>N256+#REF!+N258+N259+N260+N261+N262+N263+N264+N265+N267</f>
        <v>#REF!</v>
      </c>
      <c r="O280" s="17" t="e">
        <f>O256+#REF!+O258+O259+O260+O261+O262+O263+O264+O265+O267</f>
        <v>#REF!</v>
      </c>
      <c r="P280" s="17" t="e">
        <f>P256+#REF!+P258+P259+P260+P261+P262+P263+P264+P265+P267</f>
        <v>#REF!</v>
      </c>
      <c r="Q280" s="17" t="e">
        <f>Q256+#REF!+Q258+Q259+Q260+Q261+Q262+Q263+Q264+Q265+Q267</f>
        <v>#REF!</v>
      </c>
      <c r="R280" s="17" t="e">
        <f>R256+#REF!+R258+R259+R260+R261+R262+R263+R264+R265+R267</f>
        <v>#REF!</v>
      </c>
      <c r="S280" s="17" t="e">
        <f>S256+#REF!+S258+S259+S260+S261+S262+S263+S264+S265+S267</f>
        <v>#REF!</v>
      </c>
      <c r="T280" s="17" t="e">
        <f>T256+#REF!+T258+T259+T260+T261+T262+T263+T264+T265+T267</f>
        <v>#REF!</v>
      </c>
      <c r="U280" s="17" t="e">
        <f>U256+#REF!+U258+U259+U260+U261+U262+U263+U264+U265+U267</f>
        <v>#REF!</v>
      </c>
      <c r="V280" s="17" t="e">
        <f>V256+#REF!+V258+V259+V260+V261+V262+V263+V264+V265+V267</f>
        <v>#REF!</v>
      </c>
      <c r="W280" s="18" t="s">
        <v>302</v>
      </c>
      <c r="X280" s="18"/>
      <c r="AC280" s="6" t="s">
        <v>63</v>
      </c>
    </row>
    <row r="281" spans="1:29" ht="31.5" customHeight="1" x14ac:dyDescent="0.25">
      <c r="A281" s="39"/>
      <c r="B281" s="74" t="s">
        <v>58</v>
      </c>
      <c r="C281" s="74"/>
      <c r="D281" s="74"/>
      <c r="E281" s="74"/>
      <c r="F281" s="74"/>
      <c r="G281" s="74"/>
      <c r="H281" s="51"/>
      <c r="I281" s="51"/>
      <c r="J281" s="51"/>
      <c r="K281" s="51"/>
      <c r="L281" s="51"/>
      <c r="M281" s="51"/>
      <c r="N281" s="51"/>
      <c r="O281" s="51"/>
      <c r="P281" s="51"/>
      <c r="Q281" s="51"/>
      <c r="R281" s="51"/>
      <c r="S281" s="51"/>
      <c r="T281" s="51"/>
      <c r="U281" s="51"/>
      <c r="V281" s="51"/>
      <c r="W281" s="51"/>
      <c r="X281" s="51"/>
    </row>
    <row r="282" spans="1:29" ht="86.25" customHeight="1" x14ac:dyDescent="0.25">
      <c r="A282" s="39"/>
      <c r="B282" s="78" t="s">
        <v>27</v>
      </c>
      <c r="C282" s="2" t="s">
        <v>14</v>
      </c>
      <c r="D282" s="17">
        <f>90+35+50+1000+920+100</f>
        <v>2195</v>
      </c>
      <c r="E282" s="17">
        <f>90+35+50+1000+920+100</f>
        <v>2195</v>
      </c>
      <c r="F282" s="17">
        <f>160</f>
        <v>160</v>
      </c>
      <c r="G282" s="17">
        <f>159.9</f>
        <v>159.9</v>
      </c>
      <c r="H282" s="38"/>
      <c r="I282" s="38"/>
      <c r="J282" s="38"/>
      <c r="K282" s="38"/>
      <c r="L282" s="38"/>
      <c r="M282" s="38"/>
      <c r="N282" s="38"/>
      <c r="O282" s="38"/>
      <c r="P282" s="38"/>
      <c r="Q282" s="38"/>
      <c r="R282" s="38"/>
      <c r="S282" s="38"/>
      <c r="T282" s="38"/>
      <c r="U282" s="38"/>
      <c r="V282" s="38"/>
      <c r="W282" s="91" t="s">
        <v>304</v>
      </c>
      <c r="X282" s="92"/>
    </row>
    <row r="283" spans="1:29" ht="53.25" customHeight="1" x14ac:dyDescent="0.25">
      <c r="A283" s="39"/>
      <c r="B283" s="2" t="s">
        <v>59</v>
      </c>
      <c r="C283" s="2" t="s">
        <v>14</v>
      </c>
      <c r="D283" s="17">
        <v>3945</v>
      </c>
      <c r="E283" s="17">
        <v>3945</v>
      </c>
      <c r="F283" s="17">
        <v>940.5</v>
      </c>
      <c r="G283" s="17">
        <v>667.4</v>
      </c>
      <c r="H283" s="38"/>
      <c r="I283" s="38"/>
      <c r="J283" s="38"/>
      <c r="K283" s="38"/>
      <c r="L283" s="38"/>
      <c r="M283" s="38"/>
      <c r="N283" s="38"/>
      <c r="O283" s="38"/>
      <c r="P283" s="38"/>
      <c r="Q283" s="38"/>
      <c r="R283" s="38"/>
      <c r="S283" s="38"/>
      <c r="T283" s="38"/>
      <c r="U283" s="38"/>
      <c r="V283" s="38"/>
      <c r="W283" s="101" t="s">
        <v>305</v>
      </c>
      <c r="X283" s="101"/>
    </row>
    <row r="284" spans="1:29" ht="51.75" customHeight="1" x14ac:dyDescent="0.25">
      <c r="A284" s="39"/>
      <c r="B284" s="2" t="s">
        <v>60</v>
      </c>
      <c r="C284" s="2" t="s">
        <v>14</v>
      </c>
      <c r="D284" s="17">
        <f>4652.7</f>
        <v>4652.7</v>
      </c>
      <c r="E284" s="17">
        <f>4652.7</f>
        <v>4652.7</v>
      </c>
      <c r="F284" s="17">
        <v>819.7</v>
      </c>
      <c r="G284" s="17">
        <v>819.7</v>
      </c>
      <c r="H284" s="38"/>
      <c r="I284" s="38"/>
      <c r="J284" s="38"/>
      <c r="K284" s="38"/>
      <c r="L284" s="38"/>
      <c r="M284" s="38"/>
      <c r="N284" s="38"/>
      <c r="O284" s="38"/>
      <c r="P284" s="38"/>
      <c r="Q284" s="38"/>
      <c r="R284" s="38"/>
      <c r="S284" s="38"/>
      <c r="T284" s="38"/>
      <c r="U284" s="38"/>
      <c r="V284" s="38"/>
      <c r="W284" s="49" t="s">
        <v>306</v>
      </c>
      <c r="X284" s="50"/>
    </row>
    <row r="285" spans="1:29" ht="78" customHeight="1" x14ac:dyDescent="0.25">
      <c r="A285" s="39"/>
      <c r="B285" s="2" t="s">
        <v>216</v>
      </c>
      <c r="C285" s="2" t="s">
        <v>14</v>
      </c>
      <c r="D285" s="17">
        <v>6563.5</v>
      </c>
      <c r="E285" s="17">
        <v>6563.5</v>
      </c>
      <c r="F285" s="17">
        <v>1575</v>
      </c>
      <c r="G285" s="17">
        <v>1575</v>
      </c>
      <c r="H285" s="38"/>
      <c r="I285" s="38"/>
      <c r="J285" s="38"/>
      <c r="K285" s="38"/>
      <c r="L285" s="38"/>
      <c r="M285" s="38"/>
      <c r="N285" s="38"/>
      <c r="O285" s="38"/>
      <c r="P285" s="38"/>
      <c r="Q285" s="38"/>
      <c r="R285" s="38"/>
      <c r="S285" s="38"/>
      <c r="T285" s="38"/>
      <c r="U285" s="38"/>
      <c r="V285" s="38"/>
      <c r="W285" s="49" t="s">
        <v>307</v>
      </c>
      <c r="X285" s="50"/>
    </row>
    <row r="286" spans="1:29" ht="76.5" customHeight="1" x14ac:dyDescent="0.25">
      <c r="A286" s="39"/>
      <c r="B286" s="2" t="s">
        <v>61</v>
      </c>
      <c r="C286" s="2" t="s">
        <v>14</v>
      </c>
      <c r="D286" s="17">
        <v>68266.399999999994</v>
      </c>
      <c r="E286" s="17">
        <v>68266.399999999994</v>
      </c>
      <c r="F286" s="17">
        <v>15734</v>
      </c>
      <c r="G286" s="17">
        <v>15734</v>
      </c>
      <c r="H286" s="38"/>
      <c r="I286" s="38"/>
      <c r="J286" s="38"/>
      <c r="K286" s="38"/>
      <c r="L286" s="38"/>
      <c r="M286" s="38"/>
      <c r="N286" s="38"/>
      <c r="O286" s="38"/>
      <c r="P286" s="38"/>
      <c r="Q286" s="38"/>
      <c r="R286" s="38"/>
      <c r="S286" s="38"/>
      <c r="T286" s="38"/>
      <c r="U286" s="38"/>
      <c r="V286" s="38"/>
      <c r="W286" s="49" t="s">
        <v>308</v>
      </c>
      <c r="X286" s="50"/>
    </row>
    <row r="287" spans="1:29" ht="79.5" customHeight="1" x14ac:dyDescent="0.25">
      <c r="A287" s="39"/>
      <c r="B287" s="2" t="s">
        <v>156</v>
      </c>
      <c r="C287" s="2" t="s">
        <v>158</v>
      </c>
      <c r="D287" s="17">
        <v>110885.6</v>
      </c>
      <c r="E287" s="17">
        <v>110885.6</v>
      </c>
      <c r="F287" s="17">
        <v>24089.5</v>
      </c>
      <c r="G287" s="17">
        <v>21217.3</v>
      </c>
      <c r="H287" s="38"/>
      <c r="I287" s="38"/>
      <c r="J287" s="38"/>
      <c r="K287" s="38"/>
      <c r="L287" s="38"/>
      <c r="M287" s="38"/>
      <c r="N287" s="38"/>
      <c r="O287" s="38"/>
      <c r="P287" s="38"/>
      <c r="Q287" s="38"/>
      <c r="R287" s="38"/>
      <c r="S287" s="38"/>
      <c r="T287" s="38"/>
      <c r="U287" s="38"/>
      <c r="V287" s="38"/>
      <c r="W287" s="49" t="s">
        <v>309</v>
      </c>
      <c r="X287" s="50"/>
    </row>
    <row r="288" spans="1:29" ht="163.5" customHeight="1" x14ac:dyDescent="0.25">
      <c r="A288" s="39"/>
      <c r="B288" s="2" t="s">
        <v>30</v>
      </c>
      <c r="C288" s="2" t="s">
        <v>16</v>
      </c>
      <c r="D288" s="17">
        <v>199</v>
      </c>
      <c r="E288" s="17">
        <v>199</v>
      </c>
      <c r="F288" s="17">
        <v>43.5</v>
      </c>
      <c r="G288" s="17">
        <v>43.5</v>
      </c>
      <c r="H288" s="38"/>
      <c r="I288" s="38"/>
      <c r="J288" s="38"/>
      <c r="K288" s="38"/>
      <c r="L288" s="38"/>
      <c r="M288" s="38"/>
      <c r="N288" s="38"/>
      <c r="O288" s="38"/>
      <c r="P288" s="38"/>
      <c r="Q288" s="38"/>
      <c r="R288" s="38"/>
      <c r="S288" s="38"/>
      <c r="T288" s="38"/>
      <c r="U288" s="38"/>
      <c r="V288" s="38"/>
      <c r="W288" s="49" t="s">
        <v>310</v>
      </c>
      <c r="X288" s="50"/>
    </row>
    <row r="289" spans="1:24" ht="96.75" customHeight="1" x14ac:dyDescent="0.25">
      <c r="A289" s="39"/>
      <c r="B289" s="2" t="s">
        <v>117</v>
      </c>
      <c r="C289" s="2" t="s">
        <v>64</v>
      </c>
      <c r="D289" s="17">
        <v>59.4</v>
      </c>
      <c r="E289" s="17">
        <v>59.4</v>
      </c>
      <c r="F289" s="17">
        <v>20</v>
      </c>
      <c r="G289" s="17">
        <v>0</v>
      </c>
      <c r="H289" s="38"/>
      <c r="I289" s="38"/>
      <c r="J289" s="38"/>
      <c r="K289" s="38"/>
      <c r="L289" s="38"/>
      <c r="M289" s="38"/>
      <c r="N289" s="38"/>
      <c r="O289" s="38"/>
      <c r="P289" s="38"/>
      <c r="Q289" s="38"/>
      <c r="R289" s="38"/>
      <c r="S289" s="38"/>
      <c r="T289" s="38"/>
      <c r="U289" s="38"/>
      <c r="V289" s="38"/>
      <c r="W289" s="101" t="s">
        <v>72</v>
      </c>
      <c r="X289" s="101"/>
    </row>
    <row r="290" spans="1:24" ht="115.5" customHeight="1" x14ac:dyDescent="0.25">
      <c r="A290" s="39"/>
      <c r="B290" s="2" t="s">
        <v>124</v>
      </c>
      <c r="C290" s="2" t="s">
        <v>16</v>
      </c>
      <c r="D290" s="17">
        <v>89.3</v>
      </c>
      <c r="E290" s="17">
        <v>89.3</v>
      </c>
      <c r="F290" s="17">
        <v>22.5</v>
      </c>
      <c r="G290" s="17">
        <v>22.5</v>
      </c>
      <c r="H290" s="38"/>
      <c r="I290" s="38"/>
      <c r="J290" s="38"/>
      <c r="K290" s="38"/>
      <c r="L290" s="38"/>
      <c r="M290" s="38"/>
      <c r="N290" s="38"/>
      <c r="O290" s="38"/>
      <c r="P290" s="38"/>
      <c r="Q290" s="38"/>
      <c r="R290" s="38"/>
      <c r="S290" s="38"/>
      <c r="T290" s="38"/>
      <c r="U290" s="38"/>
      <c r="V290" s="38"/>
      <c r="W290" s="49" t="s">
        <v>311</v>
      </c>
      <c r="X290" s="50"/>
    </row>
    <row r="291" spans="1:24" ht="132" customHeight="1" x14ac:dyDescent="0.25">
      <c r="A291" s="39"/>
      <c r="B291" s="2" t="s">
        <v>126</v>
      </c>
      <c r="C291" s="2" t="s">
        <v>14</v>
      </c>
      <c r="D291" s="17">
        <v>334</v>
      </c>
      <c r="E291" s="17">
        <v>334</v>
      </c>
      <c r="F291" s="17">
        <v>72.2</v>
      </c>
      <c r="G291" s="17">
        <v>72.2</v>
      </c>
      <c r="H291" s="38"/>
      <c r="I291" s="38"/>
      <c r="J291" s="38"/>
      <c r="K291" s="38"/>
      <c r="L291" s="38"/>
      <c r="M291" s="38"/>
      <c r="N291" s="38"/>
      <c r="O291" s="38"/>
      <c r="P291" s="38"/>
      <c r="Q291" s="38"/>
      <c r="R291" s="38"/>
      <c r="S291" s="38"/>
      <c r="T291" s="38"/>
      <c r="U291" s="38"/>
      <c r="V291" s="38"/>
      <c r="W291" s="49" t="s">
        <v>312</v>
      </c>
      <c r="X291" s="50"/>
    </row>
    <row r="292" spans="1:24" ht="49.5" customHeight="1" x14ac:dyDescent="0.25">
      <c r="A292" s="39"/>
      <c r="B292" s="2" t="s">
        <v>175</v>
      </c>
      <c r="C292" s="2" t="s">
        <v>14</v>
      </c>
      <c r="D292" s="17">
        <v>13220.8</v>
      </c>
      <c r="E292" s="17">
        <v>13220.8</v>
      </c>
      <c r="F292" s="17">
        <v>4020</v>
      </c>
      <c r="G292" s="17">
        <v>3957.5</v>
      </c>
      <c r="H292" s="38"/>
      <c r="I292" s="38"/>
      <c r="J292" s="38"/>
      <c r="K292" s="38"/>
      <c r="L292" s="38"/>
      <c r="M292" s="38"/>
      <c r="N292" s="38"/>
      <c r="O292" s="38"/>
      <c r="P292" s="38"/>
      <c r="Q292" s="38"/>
      <c r="R292" s="38"/>
      <c r="S292" s="38"/>
      <c r="T292" s="38"/>
      <c r="U292" s="38"/>
      <c r="V292" s="38"/>
      <c r="W292" s="49" t="s">
        <v>313</v>
      </c>
      <c r="X292" s="50"/>
    </row>
    <row r="293" spans="1:24" ht="48.75" customHeight="1" x14ac:dyDescent="0.25">
      <c r="A293" s="39"/>
      <c r="B293" s="2" t="s">
        <v>205</v>
      </c>
      <c r="C293" s="2" t="s">
        <v>64</v>
      </c>
      <c r="D293" s="17">
        <v>3836</v>
      </c>
      <c r="E293" s="17">
        <v>3836</v>
      </c>
      <c r="F293" s="17">
        <v>406.5</v>
      </c>
      <c r="G293" s="17">
        <v>92.1</v>
      </c>
      <c r="H293" s="38"/>
      <c r="I293" s="38"/>
      <c r="J293" s="38"/>
      <c r="K293" s="38"/>
      <c r="L293" s="38"/>
      <c r="M293" s="38"/>
      <c r="N293" s="38"/>
      <c r="O293" s="38"/>
      <c r="P293" s="38"/>
      <c r="Q293" s="38"/>
      <c r="R293" s="38"/>
      <c r="S293" s="38"/>
      <c r="T293" s="38"/>
      <c r="U293" s="38"/>
      <c r="V293" s="38"/>
      <c r="W293" s="49" t="s">
        <v>314</v>
      </c>
      <c r="X293" s="50"/>
    </row>
    <row r="294" spans="1:24" ht="90" customHeight="1" x14ac:dyDescent="0.25">
      <c r="A294" s="39"/>
      <c r="B294" s="2" t="s">
        <v>206</v>
      </c>
      <c r="C294" s="2" t="s">
        <v>14</v>
      </c>
      <c r="D294" s="17">
        <v>4</v>
      </c>
      <c r="E294" s="17">
        <v>4</v>
      </c>
      <c r="F294" s="17">
        <v>0</v>
      </c>
      <c r="G294" s="17">
        <v>0</v>
      </c>
      <c r="H294" s="38"/>
      <c r="I294" s="38"/>
      <c r="J294" s="38"/>
      <c r="K294" s="38"/>
      <c r="L294" s="38"/>
      <c r="M294" s="38"/>
      <c r="N294" s="38"/>
      <c r="O294" s="38"/>
      <c r="P294" s="38"/>
      <c r="Q294" s="38"/>
      <c r="R294" s="38"/>
      <c r="S294" s="38"/>
      <c r="T294" s="38"/>
      <c r="U294" s="38"/>
      <c r="V294" s="38"/>
      <c r="W294" s="91" t="s">
        <v>72</v>
      </c>
      <c r="X294" s="92"/>
    </row>
    <row r="295" spans="1:24" ht="49.5" customHeight="1" x14ac:dyDescent="0.25">
      <c r="A295" s="39"/>
      <c r="B295" s="2" t="s">
        <v>79</v>
      </c>
      <c r="C295" s="2" t="s">
        <v>14</v>
      </c>
      <c r="D295" s="17">
        <v>1250</v>
      </c>
      <c r="E295" s="17">
        <v>1250</v>
      </c>
      <c r="F295" s="17">
        <v>0</v>
      </c>
      <c r="G295" s="17">
        <v>0</v>
      </c>
      <c r="H295" s="38"/>
      <c r="I295" s="38"/>
      <c r="J295" s="38"/>
      <c r="K295" s="38"/>
      <c r="L295" s="38"/>
      <c r="M295" s="38"/>
      <c r="N295" s="38"/>
      <c r="O295" s="38"/>
      <c r="P295" s="38"/>
      <c r="Q295" s="38"/>
      <c r="R295" s="38"/>
      <c r="S295" s="38"/>
      <c r="T295" s="38"/>
      <c r="U295" s="38"/>
      <c r="V295" s="38"/>
      <c r="W295" s="91" t="s">
        <v>72</v>
      </c>
      <c r="X295" s="111"/>
    </row>
    <row r="296" spans="1:24" ht="70.5" customHeight="1" x14ac:dyDescent="0.25">
      <c r="A296" s="39"/>
      <c r="B296" s="2" t="s">
        <v>303</v>
      </c>
      <c r="C296" s="2" t="s">
        <v>14</v>
      </c>
      <c r="D296" s="17">
        <v>350</v>
      </c>
      <c r="E296" s="17">
        <v>350</v>
      </c>
      <c r="F296" s="17">
        <v>0</v>
      </c>
      <c r="G296" s="17">
        <v>0</v>
      </c>
      <c r="H296" s="38"/>
      <c r="I296" s="38"/>
      <c r="J296" s="38"/>
      <c r="K296" s="38"/>
      <c r="L296" s="38"/>
      <c r="M296" s="38"/>
      <c r="N296" s="38"/>
      <c r="O296" s="38"/>
      <c r="P296" s="38"/>
      <c r="Q296" s="38"/>
      <c r="R296" s="38"/>
      <c r="S296" s="38"/>
      <c r="T296" s="38"/>
      <c r="U296" s="38"/>
      <c r="V296" s="38"/>
      <c r="W296" s="91" t="s">
        <v>72</v>
      </c>
      <c r="X296" s="111"/>
    </row>
    <row r="297" spans="1:24" ht="39.75" customHeight="1" x14ac:dyDescent="0.25">
      <c r="A297" s="27"/>
      <c r="B297" s="3" t="s">
        <v>18</v>
      </c>
      <c r="C297" s="1" t="s">
        <v>17</v>
      </c>
      <c r="D297" s="22">
        <f>D298+D299+D300</f>
        <v>215850.69999999998</v>
      </c>
      <c r="E297" s="22">
        <f t="shared" ref="E297:G297" si="88">E298+E299+E300</f>
        <v>215850.69999999998</v>
      </c>
      <c r="F297" s="22">
        <f t="shared" si="88"/>
        <v>47903.399999999994</v>
      </c>
      <c r="G297" s="22">
        <f t="shared" si="88"/>
        <v>44361.1</v>
      </c>
      <c r="H297" s="22" t="e">
        <f t="shared" ref="H297:V297" si="89">H298+H299+H300</f>
        <v>#REF!</v>
      </c>
      <c r="I297" s="22" t="e">
        <f t="shared" si="89"/>
        <v>#REF!</v>
      </c>
      <c r="J297" s="22" t="e">
        <f t="shared" si="89"/>
        <v>#REF!</v>
      </c>
      <c r="K297" s="22" t="e">
        <f t="shared" si="89"/>
        <v>#REF!</v>
      </c>
      <c r="L297" s="22" t="e">
        <f t="shared" si="89"/>
        <v>#REF!</v>
      </c>
      <c r="M297" s="22" t="e">
        <f t="shared" si="89"/>
        <v>#REF!</v>
      </c>
      <c r="N297" s="22" t="e">
        <f t="shared" si="89"/>
        <v>#REF!</v>
      </c>
      <c r="O297" s="22" t="e">
        <f t="shared" si="89"/>
        <v>#REF!</v>
      </c>
      <c r="P297" s="22" t="e">
        <f t="shared" si="89"/>
        <v>#REF!</v>
      </c>
      <c r="Q297" s="22" t="e">
        <f t="shared" si="89"/>
        <v>#REF!</v>
      </c>
      <c r="R297" s="22" t="e">
        <f t="shared" si="89"/>
        <v>#REF!</v>
      </c>
      <c r="S297" s="22" t="e">
        <f t="shared" si="89"/>
        <v>#REF!</v>
      </c>
      <c r="T297" s="22" t="e">
        <f t="shared" si="89"/>
        <v>#REF!</v>
      </c>
      <c r="U297" s="22" t="e">
        <f t="shared" si="89"/>
        <v>#REF!</v>
      </c>
      <c r="V297" s="22" t="e">
        <f t="shared" si="89"/>
        <v>#REF!</v>
      </c>
      <c r="W297" s="28" t="s">
        <v>315</v>
      </c>
      <c r="X297" s="18"/>
    </row>
    <row r="298" spans="1:24" ht="54.75" customHeight="1" x14ac:dyDescent="0.25">
      <c r="A298" s="27"/>
      <c r="B298" s="4"/>
      <c r="C298" s="2" t="s">
        <v>14</v>
      </c>
      <c r="D298" s="17">
        <f>D282+D283+D284+D285+D286+D287+D291+D292+D294+D295+D296</f>
        <v>211667</v>
      </c>
      <c r="E298" s="17">
        <f t="shared" ref="E298:G298" si="90">E282+E283+E284+E285+E286+E287+E291+E292+E294+E295+E296</f>
        <v>211667</v>
      </c>
      <c r="F298" s="17">
        <f t="shared" si="90"/>
        <v>47410.899999999994</v>
      </c>
      <c r="G298" s="17">
        <f t="shared" si="90"/>
        <v>44203</v>
      </c>
      <c r="H298" s="17" t="e">
        <f>H282+H283+H284+#REF!+H285+H286+#REF!+#REF!+#REF!+H291+#REF!+#REF!</f>
        <v>#REF!</v>
      </c>
      <c r="I298" s="17" t="e">
        <f>I282+I283+I284+#REF!+I285+I286+#REF!+#REF!+#REF!+I291+#REF!+#REF!</f>
        <v>#REF!</v>
      </c>
      <c r="J298" s="17" t="e">
        <f>J282+J283+J284+#REF!+J285+J286+#REF!+#REF!+#REF!+J291+#REF!+#REF!</f>
        <v>#REF!</v>
      </c>
      <c r="K298" s="17" t="e">
        <f>K282+K283+K284+#REF!+K285+K286+#REF!+#REF!+#REF!+K291+#REF!+#REF!</f>
        <v>#REF!</v>
      </c>
      <c r="L298" s="17" t="e">
        <f>L282+L283+L284+#REF!+L285+L286+#REF!+#REF!+#REF!+L291+#REF!+#REF!</f>
        <v>#REF!</v>
      </c>
      <c r="M298" s="17" t="e">
        <f>M282+M283+M284+#REF!+M285+M286+#REF!+#REF!+#REF!+M291+#REF!+#REF!</f>
        <v>#REF!</v>
      </c>
      <c r="N298" s="17" t="e">
        <f>N282+N283+N284+#REF!+N285+N286+#REF!+#REF!+#REF!+N291+#REF!+#REF!</f>
        <v>#REF!</v>
      </c>
      <c r="O298" s="17" t="e">
        <f>O282+O283+O284+#REF!+O285+O286+#REF!+#REF!+#REF!+O291+#REF!+#REF!</f>
        <v>#REF!</v>
      </c>
      <c r="P298" s="17" t="e">
        <f>P282+P283+P284+#REF!+P285+P286+#REF!+#REF!+#REF!+P291+#REF!+#REF!</f>
        <v>#REF!</v>
      </c>
      <c r="Q298" s="17" t="e">
        <f>Q282+Q283+Q284+#REF!+Q285+Q286+#REF!+#REF!+#REF!+Q291+#REF!+#REF!</f>
        <v>#REF!</v>
      </c>
      <c r="R298" s="17" t="e">
        <f>R282+R283+R284+#REF!+R285+R286+#REF!+#REF!+#REF!+R291+#REF!+#REF!</f>
        <v>#REF!</v>
      </c>
      <c r="S298" s="17" t="e">
        <f>S282+S283+S284+#REF!+S285+S286+#REF!+#REF!+#REF!+S291+#REF!+#REF!</f>
        <v>#REF!</v>
      </c>
      <c r="T298" s="17" t="e">
        <f>T282+T283+T284+#REF!+T285+T286+#REF!+#REF!+#REF!+T291+#REF!+#REF!</f>
        <v>#REF!</v>
      </c>
      <c r="U298" s="17" t="e">
        <f>U282+U283+U284+#REF!+U285+U286+#REF!+#REF!+#REF!+U291+#REF!+#REF!</f>
        <v>#REF!</v>
      </c>
      <c r="V298" s="17" t="e">
        <f>V282+V283+V284+#REF!+V285+V286+#REF!+#REF!+#REF!+V291+#REF!+#REF!</f>
        <v>#REF!</v>
      </c>
      <c r="W298" s="18" t="s">
        <v>316</v>
      </c>
      <c r="X298" s="18"/>
    </row>
    <row r="299" spans="1:24" ht="68.25" customHeight="1" x14ac:dyDescent="0.25">
      <c r="A299" s="27"/>
      <c r="B299" s="4"/>
      <c r="C299" s="2" t="s">
        <v>64</v>
      </c>
      <c r="D299" s="17">
        <f t="shared" ref="D299:V299" si="91">D289+D293</f>
        <v>3895.4</v>
      </c>
      <c r="E299" s="17">
        <f t="shared" si="91"/>
        <v>3895.4</v>
      </c>
      <c r="F299" s="17">
        <f t="shared" si="91"/>
        <v>426.5</v>
      </c>
      <c r="G299" s="17">
        <f t="shared" si="91"/>
        <v>92.1</v>
      </c>
      <c r="H299" s="17">
        <f t="shared" si="91"/>
        <v>0</v>
      </c>
      <c r="I299" s="17">
        <f t="shared" si="91"/>
        <v>0</v>
      </c>
      <c r="J299" s="17">
        <f t="shared" si="91"/>
        <v>0</v>
      </c>
      <c r="K299" s="17">
        <f t="shared" si="91"/>
        <v>0</v>
      </c>
      <c r="L299" s="17">
        <f t="shared" si="91"/>
        <v>0</v>
      </c>
      <c r="M299" s="17">
        <f t="shared" si="91"/>
        <v>0</v>
      </c>
      <c r="N299" s="17">
        <f t="shared" si="91"/>
        <v>0</v>
      </c>
      <c r="O299" s="17">
        <f t="shared" si="91"/>
        <v>0</v>
      </c>
      <c r="P299" s="17">
        <f t="shared" si="91"/>
        <v>0</v>
      </c>
      <c r="Q299" s="17">
        <f t="shared" si="91"/>
        <v>0</v>
      </c>
      <c r="R299" s="17">
        <f t="shared" si="91"/>
        <v>0</v>
      </c>
      <c r="S299" s="17">
        <f t="shared" si="91"/>
        <v>0</v>
      </c>
      <c r="T299" s="17">
        <f t="shared" si="91"/>
        <v>0</v>
      </c>
      <c r="U299" s="17">
        <f t="shared" si="91"/>
        <v>0</v>
      </c>
      <c r="V299" s="17">
        <f t="shared" si="91"/>
        <v>0</v>
      </c>
      <c r="W299" s="49" t="s">
        <v>317</v>
      </c>
      <c r="X299" s="50"/>
    </row>
    <row r="300" spans="1:24" ht="47.25" x14ac:dyDescent="0.25">
      <c r="A300" s="27"/>
      <c r="B300" s="4"/>
      <c r="C300" s="2" t="s">
        <v>16</v>
      </c>
      <c r="D300" s="17">
        <f>D288+D290</f>
        <v>288.3</v>
      </c>
      <c r="E300" s="17">
        <f t="shared" ref="E300:G300" si="92">E288+E290</f>
        <v>288.3</v>
      </c>
      <c r="F300" s="17">
        <f t="shared" si="92"/>
        <v>66</v>
      </c>
      <c r="G300" s="17">
        <f t="shared" si="92"/>
        <v>66</v>
      </c>
      <c r="H300" s="23"/>
      <c r="I300" s="23"/>
      <c r="J300" s="23"/>
      <c r="K300" s="23"/>
      <c r="L300" s="23"/>
      <c r="M300" s="23"/>
      <c r="N300" s="23"/>
      <c r="O300" s="23"/>
      <c r="P300" s="23"/>
      <c r="Q300" s="23"/>
      <c r="R300" s="23"/>
      <c r="S300" s="23"/>
      <c r="T300" s="23"/>
      <c r="U300" s="23"/>
      <c r="V300" s="23"/>
      <c r="W300" s="18" t="s">
        <v>318</v>
      </c>
      <c r="X300" s="18"/>
    </row>
    <row r="301" spans="1:24" ht="31.5" customHeight="1" x14ac:dyDescent="0.25">
      <c r="A301" s="39"/>
      <c r="B301" s="74" t="s">
        <v>99</v>
      </c>
      <c r="C301" s="74"/>
      <c r="D301" s="74"/>
      <c r="E301" s="74"/>
      <c r="F301" s="74"/>
      <c r="G301" s="74"/>
      <c r="H301" s="51"/>
      <c r="I301" s="51"/>
      <c r="J301" s="51"/>
      <c r="K301" s="51"/>
      <c r="L301" s="51"/>
      <c r="M301" s="51"/>
      <c r="N301" s="51"/>
      <c r="O301" s="51"/>
      <c r="P301" s="51"/>
      <c r="Q301" s="51"/>
      <c r="R301" s="51"/>
      <c r="S301" s="51"/>
      <c r="T301" s="51"/>
      <c r="U301" s="51"/>
      <c r="V301" s="51"/>
      <c r="W301" s="51"/>
      <c r="X301" s="51"/>
    </row>
    <row r="302" spans="1:24" ht="49.5" customHeight="1" x14ac:dyDescent="0.25">
      <c r="A302" s="39"/>
      <c r="B302" s="2" t="s">
        <v>98</v>
      </c>
      <c r="C302" s="2" t="s">
        <v>14</v>
      </c>
      <c r="D302" s="17">
        <v>388</v>
      </c>
      <c r="E302" s="17">
        <v>388</v>
      </c>
      <c r="F302" s="17">
        <v>10</v>
      </c>
      <c r="G302" s="17">
        <v>10</v>
      </c>
      <c r="H302" s="38"/>
      <c r="I302" s="38"/>
      <c r="J302" s="38"/>
      <c r="K302" s="38"/>
      <c r="L302" s="38"/>
      <c r="M302" s="38"/>
      <c r="N302" s="38"/>
      <c r="O302" s="38"/>
      <c r="P302" s="38"/>
      <c r="Q302" s="38"/>
      <c r="R302" s="38"/>
      <c r="S302" s="38"/>
      <c r="T302" s="38"/>
      <c r="U302" s="38"/>
      <c r="V302" s="38"/>
      <c r="W302" s="18" t="s">
        <v>319</v>
      </c>
      <c r="X302" s="18"/>
    </row>
    <row r="303" spans="1:24" ht="41.25" customHeight="1" x14ac:dyDescent="0.25">
      <c r="A303" s="27"/>
      <c r="B303" s="3" t="s">
        <v>18</v>
      </c>
      <c r="C303" s="1" t="s">
        <v>17</v>
      </c>
      <c r="D303" s="22">
        <f>D302</f>
        <v>388</v>
      </c>
      <c r="E303" s="22">
        <f t="shared" ref="E303:G303" si="93">E304</f>
        <v>388</v>
      </c>
      <c r="F303" s="22">
        <f t="shared" si="93"/>
        <v>10</v>
      </c>
      <c r="G303" s="22">
        <f t="shared" si="93"/>
        <v>10</v>
      </c>
      <c r="H303" s="23"/>
      <c r="I303" s="23"/>
      <c r="J303" s="23"/>
      <c r="K303" s="23"/>
      <c r="L303" s="23"/>
      <c r="M303" s="23"/>
      <c r="N303" s="23"/>
      <c r="O303" s="23"/>
      <c r="P303" s="23"/>
      <c r="Q303" s="23"/>
      <c r="R303" s="23"/>
      <c r="S303" s="23"/>
      <c r="T303" s="23"/>
      <c r="U303" s="23"/>
      <c r="V303" s="23"/>
      <c r="W303" s="18" t="s">
        <v>319</v>
      </c>
      <c r="X303" s="18"/>
    </row>
    <row r="304" spans="1:24" ht="57.75" customHeight="1" x14ac:dyDescent="0.25">
      <c r="A304" s="27"/>
      <c r="B304" s="4"/>
      <c r="C304" s="2" t="s">
        <v>14</v>
      </c>
      <c r="D304" s="17">
        <f>D302</f>
        <v>388</v>
      </c>
      <c r="E304" s="17">
        <f>E302</f>
        <v>388</v>
      </c>
      <c r="F304" s="17">
        <f>F302</f>
        <v>10</v>
      </c>
      <c r="G304" s="17">
        <f>G302</f>
        <v>10</v>
      </c>
      <c r="H304" s="23"/>
      <c r="I304" s="23"/>
      <c r="J304" s="23"/>
      <c r="K304" s="23"/>
      <c r="L304" s="23"/>
      <c r="M304" s="23"/>
      <c r="N304" s="23"/>
      <c r="O304" s="23"/>
      <c r="P304" s="23"/>
      <c r="Q304" s="23"/>
      <c r="R304" s="23"/>
      <c r="S304" s="23"/>
      <c r="T304" s="23"/>
      <c r="U304" s="23"/>
      <c r="V304" s="23"/>
      <c r="W304" s="18" t="s">
        <v>319</v>
      </c>
      <c r="X304" s="18"/>
    </row>
    <row r="305" spans="1:24" s="31" customFormat="1" ht="43.5" customHeight="1" x14ac:dyDescent="0.25">
      <c r="A305" s="27"/>
      <c r="B305" s="3" t="s">
        <v>15</v>
      </c>
      <c r="C305" s="69" t="s">
        <v>17</v>
      </c>
      <c r="D305" s="70">
        <f>D306+D307+D308</f>
        <v>372761</v>
      </c>
      <c r="E305" s="70">
        <f t="shared" ref="E305:G305" si="94">E306+E307+E308</f>
        <v>372761</v>
      </c>
      <c r="F305" s="70">
        <f t="shared" si="94"/>
        <v>80920.999999999985</v>
      </c>
      <c r="G305" s="70">
        <f t="shared" si="94"/>
        <v>73020.800000000003</v>
      </c>
      <c r="H305" s="70" t="e">
        <f t="shared" ref="H305:V305" si="95">H306+H307+H308</f>
        <v>#REF!</v>
      </c>
      <c r="I305" s="70" t="e">
        <f t="shared" si="95"/>
        <v>#REF!</v>
      </c>
      <c r="J305" s="70" t="e">
        <f t="shared" si="95"/>
        <v>#REF!</v>
      </c>
      <c r="K305" s="70" t="e">
        <f t="shared" si="95"/>
        <v>#REF!</v>
      </c>
      <c r="L305" s="70" t="e">
        <f t="shared" si="95"/>
        <v>#REF!</v>
      </c>
      <c r="M305" s="70" t="e">
        <f t="shared" si="95"/>
        <v>#REF!</v>
      </c>
      <c r="N305" s="70" t="e">
        <f t="shared" si="95"/>
        <v>#REF!</v>
      </c>
      <c r="O305" s="70" t="e">
        <f t="shared" si="95"/>
        <v>#REF!</v>
      </c>
      <c r="P305" s="70" t="e">
        <f t="shared" si="95"/>
        <v>#REF!</v>
      </c>
      <c r="Q305" s="70" t="e">
        <f t="shared" si="95"/>
        <v>#REF!</v>
      </c>
      <c r="R305" s="70" t="e">
        <f t="shared" si="95"/>
        <v>#REF!</v>
      </c>
      <c r="S305" s="70" t="e">
        <f t="shared" si="95"/>
        <v>#REF!</v>
      </c>
      <c r="T305" s="70" t="e">
        <f t="shared" si="95"/>
        <v>#REF!</v>
      </c>
      <c r="U305" s="70" t="e">
        <f t="shared" si="95"/>
        <v>#REF!</v>
      </c>
      <c r="V305" s="70" t="e">
        <f t="shared" si="95"/>
        <v>#REF!</v>
      </c>
      <c r="W305" s="28" t="s">
        <v>320</v>
      </c>
      <c r="X305" s="28"/>
    </row>
    <row r="306" spans="1:24" s="31" customFormat="1" ht="31.5" x14ac:dyDescent="0.25">
      <c r="A306" s="4"/>
      <c r="B306" s="4"/>
      <c r="C306" s="2" t="s">
        <v>14</v>
      </c>
      <c r="D306" s="17">
        <f>D304+D298+D278</f>
        <v>350397</v>
      </c>
      <c r="E306" s="17">
        <f>E304+E298+E278</f>
        <v>350397</v>
      </c>
      <c r="F306" s="17">
        <f>F304+F298+F278-0.1</f>
        <v>76362.299999999988</v>
      </c>
      <c r="G306" s="17">
        <f>G304+G298+G278</f>
        <v>69990</v>
      </c>
      <c r="H306" s="17" t="e">
        <f t="shared" ref="H306:V306" si="96">H278+H298+H304</f>
        <v>#REF!</v>
      </c>
      <c r="I306" s="17" t="e">
        <f t="shared" si="96"/>
        <v>#REF!</v>
      </c>
      <c r="J306" s="17" t="e">
        <f t="shared" si="96"/>
        <v>#REF!</v>
      </c>
      <c r="K306" s="17" t="e">
        <f t="shared" si="96"/>
        <v>#REF!</v>
      </c>
      <c r="L306" s="17" t="e">
        <f t="shared" si="96"/>
        <v>#REF!</v>
      </c>
      <c r="M306" s="17" t="e">
        <f t="shared" si="96"/>
        <v>#REF!</v>
      </c>
      <c r="N306" s="17" t="e">
        <f t="shared" si="96"/>
        <v>#REF!</v>
      </c>
      <c r="O306" s="17" t="e">
        <f t="shared" si="96"/>
        <v>#REF!</v>
      </c>
      <c r="P306" s="17" t="e">
        <f t="shared" si="96"/>
        <v>#REF!</v>
      </c>
      <c r="Q306" s="17" t="e">
        <f t="shared" si="96"/>
        <v>#REF!</v>
      </c>
      <c r="R306" s="17" t="e">
        <f t="shared" si="96"/>
        <v>#REF!</v>
      </c>
      <c r="S306" s="17" t="e">
        <f t="shared" si="96"/>
        <v>#REF!</v>
      </c>
      <c r="T306" s="17" t="e">
        <f t="shared" si="96"/>
        <v>#REF!</v>
      </c>
      <c r="U306" s="17" t="e">
        <f t="shared" si="96"/>
        <v>#REF!</v>
      </c>
      <c r="V306" s="17" t="e">
        <f t="shared" si="96"/>
        <v>#REF!</v>
      </c>
      <c r="W306" s="101" t="s">
        <v>321</v>
      </c>
      <c r="X306" s="101"/>
    </row>
    <row r="307" spans="1:24" s="31" customFormat="1" ht="47.25" x14ac:dyDescent="0.25">
      <c r="A307" s="4"/>
      <c r="B307" s="4"/>
      <c r="C307" s="2" t="s">
        <v>16</v>
      </c>
      <c r="D307" s="17">
        <f>D300+D280</f>
        <v>17417.399999999998</v>
      </c>
      <c r="E307" s="17">
        <f>E300+E280</f>
        <v>17417.399999999998</v>
      </c>
      <c r="F307" s="17">
        <f>F300+F280</f>
        <v>3916.2</v>
      </c>
      <c r="G307" s="17">
        <f>G300+G280</f>
        <v>2850.2</v>
      </c>
      <c r="H307" s="17" t="e">
        <f t="shared" ref="H307:V307" si="97">H280+H300</f>
        <v>#REF!</v>
      </c>
      <c r="I307" s="17" t="e">
        <f t="shared" si="97"/>
        <v>#REF!</v>
      </c>
      <c r="J307" s="17" t="e">
        <f t="shared" si="97"/>
        <v>#REF!</v>
      </c>
      <c r="K307" s="17" t="e">
        <f t="shared" si="97"/>
        <v>#REF!</v>
      </c>
      <c r="L307" s="17" t="e">
        <f t="shared" si="97"/>
        <v>#REF!</v>
      </c>
      <c r="M307" s="17" t="e">
        <f t="shared" si="97"/>
        <v>#REF!</v>
      </c>
      <c r="N307" s="17" t="e">
        <f t="shared" si="97"/>
        <v>#REF!</v>
      </c>
      <c r="O307" s="17" t="e">
        <f t="shared" si="97"/>
        <v>#REF!</v>
      </c>
      <c r="P307" s="17" t="e">
        <f t="shared" si="97"/>
        <v>#REF!</v>
      </c>
      <c r="Q307" s="17" t="e">
        <f t="shared" si="97"/>
        <v>#REF!</v>
      </c>
      <c r="R307" s="17" t="e">
        <f t="shared" si="97"/>
        <v>#REF!</v>
      </c>
      <c r="S307" s="17" t="e">
        <f t="shared" si="97"/>
        <v>#REF!</v>
      </c>
      <c r="T307" s="17" t="e">
        <f t="shared" si="97"/>
        <v>#REF!</v>
      </c>
      <c r="U307" s="17" t="e">
        <f t="shared" si="97"/>
        <v>#REF!</v>
      </c>
      <c r="V307" s="17" t="e">
        <f t="shared" si="97"/>
        <v>#REF!</v>
      </c>
      <c r="W307" s="101" t="s">
        <v>322</v>
      </c>
      <c r="X307" s="101"/>
    </row>
    <row r="308" spans="1:24" s="31" customFormat="1" ht="47.25" x14ac:dyDescent="0.25">
      <c r="A308" s="112"/>
      <c r="B308" s="112"/>
      <c r="C308" s="2" t="s">
        <v>64</v>
      </c>
      <c r="D308" s="33">
        <f>D299+D279</f>
        <v>4946.6000000000004</v>
      </c>
      <c r="E308" s="33">
        <f>E299+E279</f>
        <v>4946.6000000000004</v>
      </c>
      <c r="F308" s="33">
        <f>F299+F279</f>
        <v>642.5</v>
      </c>
      <c r="G308" s="33">
        <f>G299+G279</f>
        <v>180.6</v>
      </c>
      <c r="H308" s="33">
        <f t="shared" ref="H308:V308" si="98">H279+H299</f>
        <v>0</v>
      </c>
      <c r="I308" s="33">
        <f t="shared" si="98"/>
        <v>0</v>
      </c>
      <c r="J308" s="33">
        <f t="shared" si="98"/>
        <v>0</v>
      </c>
      <c r="K308" s="33">
        <f t="shared" si="98"/>
        <v>0</v>
      </c>
      <c r="L308" s="33">
        <f t="shared" si="98"/>
        <v>0</v>
      </c>
      <c r="M308" s="33">
        <f t="shared" si="98"/>
        <v>0</v>
      </c>
      <c r="N308" s="33">
        <f t="shared" si="98"/>
        <v>0</v>
      </c>
      <c r="O308" s="33">
        <f t="shared" si="98"/>
        <v>0</v>
      </c>
      <c r="P308" s="33">
        <f t="shared" si="98"/>
        <v>0</v>
      </c>
      <c r="Q308" s="33">
        <f t="shared" si="98"/>
        <v>0</v>
      </c>
      <c r="R308" s="33">
        <f t="shared" si="98"/>
        <v>0</v>
      </c>
      <c r="S308" s="33">
        <f t="shared" si="98"/>
        <v>0</v>
      </c>
      <c r="T308" s="33">
        <f t="shared" si="98"/>
        <v>0</v>
      </c>
      <c r="U308" s="33">
        <f t="shared" si="98"/>
        <v>0</v>
      </c>
      <c r="V308" s="33">
        <f t="shared" si="98"/>
        <v>0</v>
      </c>
      <c r="W308" s="101" t="s">
        <v>323</v>
      </c>
      <c r="X308" s="101"/>
    </row>
    <row r="309" spans="1:24" ht="33" customHeight="1" x14ac:dyDescent="0.25">
      <c r="A309" s="1">
        <v>14</v>
      </c>
      <c r="B309" s="3" t="s">
        <v>207</v>
      </c>
      <c r="C309" s="3"/>
      <c r="D309" s="3"/>
      <c r="E309" s="3"/>
      <c r="F309" s="3"/>
      <c r="G309" s="3"/>
      <c r="H309" s="15"/>
      <c r="I309" s="15"/>
      <c r="J309" s="15"/>
      <c r="K309" s="15"/>
      <c r="L309" s="15"/>
      <c r="M309" s="15"/>
      <c r="N309" s="15"/>
      <c r="O309" s="15"/>
      <c r="P309" s="15"/>
      <c r="Q309" s="15"/>
      <c r="R309" s="15"/>
      <c r="S309" s="15"/>
      <c r="T309" s="15"/>
      <c r="U309" s="15"/>
      <c r="V309" s="15"/>
      <c r="W309" s="15"/>
      <c r="X309" s="15"/>
    </row>
    <row r="310" spans="1:24" ht="67.5" customHeight="1" x14ac:dyDescent="0.25">
      <c r="A310" s="66"/>
      <c r="B310" s="67" t="s">
        <v>22</v>
      </c>
      <c r="C310" s="2" t="s">
        <v>14</v>
      </c>
      <c r="D310" s="17">
        <f>192.2+439.3</f>
        <v>631.5</v>
      </c>
      <c r="E310" s="17">
        <f>192.2+439.3</f>
        <v>631.5</v>
      </c>
      <c r="F310" s="17">
        <f>126.8+90.8</f>
        <v>217.6</v>
      </c>
      <c r="G310" s="17">
        <f>126.8+90.8</f>
        <v>217.6</v>
      </c>
      <c r="H310" s="23"/>
      <c r="I310" s="23"/>
      <c r="J310" s="23"/>
      <c r="K310" s="23"/>
      <c r="L310" s="23"/>
      <c r="M310" s="23"/>
      <c r="N310" s="23"/>
      <c r="O310" s="23"/>
      <c r="P310" s="23"/>
      <c r="Q310" s="23"/>
      <c r="R310" s="23"/>
      <c r="S310" s="23"/>
      <c r="T310" s="23"/>
      <c r="U310" s="23"/>
      <c r="V310" s="23"/>
      <c r="W310" s="49" t="s">
        <v>271</v>
      </c>
      <c r="X310" s="50"/>
    </row>
    <row r="311" spans="1:24" ht="54" customHeight="1" x14ac:dyDescent="0.25">
      <c r="A311" s="66"/>
      <c r="B311" s="67" t="s">
        <v>23</v>
      </c>
      <c r="C311" s="2" t="s">
        <v>14</v>
      </c>
      <c r="D311" s="17">
        <f>13.5+1648.1+58.9</f>
        <v>1720.5</v>
      </c>
      <c r="E311" s="17">
        <f>13.5+1648.1+58.9</f>
        <v>1720.5</v>
      </c>
      <c r="F311" s="17">
        <f>0+5</f>
        <v>5</v>
      </c>
      <c r="G311" s="17">
        <f>0+5</f>
        <v>5</v>
      </c>
      <c r="H311" s="23"/>
      <c r="I311" s="23"/>
      <c r="J311" s="23"/>
      <c r="K311" s="23"/>
      <c r="L311" s="23"/>
      <c r="M311" s="23"/>
      <c r="N311" s="23"/>
      <c r="O311" s="23"/>
      <c r="P311" s="23"/>
      <c r="Q311" s="23"/>
      <c r="R311" s="23"/>
      <c r="S311" s="23"/>
      <c r="T311" s="23"/>
      <c r="U311" s="23"/>
      <c r="V311" s="23"/>
      <c r="W311" s="49" t="s">
        <v>272</v>
      </c>
      <c r="X311" s="50"/>
    </row>
    <row r="312" spans="1:24" ht="55.5" customHeight="1" x14ac:dyDescent="0.25">
      <c r="A312" s="95"/>
      <c r="B312" s="96" t="s">
        <v>100</v>
      </c>
      <c r="C312" s="2" t="s">
        <v>14</v>
      </c>
      <c r="D312" s="17">
        <f>88.2+266+177.7</f>
        <v>531.9</v>
      </c>
      <c r="E312" s="17">
        <f>88.2+266+177.7</f>
        <v>531.9</v>
      </c>
      <c r="F312" s="17">
        <f>62.8+133.3</f>
        <v>196.10000000000002</v>
      </c>
      <c r="G312" s="17">
        <f>5.9+133.3</f>
        <v>139.20000000000002</v>
      </c>
      <c r="H312" s="23"/>
      <c r="I312" s="23"/>
      <c r="J312" s="23"/>
      <c r="K312" s="23"/>
      <c r="L312" s="23"/>
      <c r="M312" s="23"/>
      <c r="N312" s="23"/>
      <c r="O312" s="23"/>
      <c r="P312" s="23"/>
      <c r="Q312" s="23"/>
      <c r="R312" s="23"/>
      <c r="S312" s="23"/>
      <c r="T312" s="23"/>
      <c r="U312" s="23"/>
      <c r="V312" s="23"/>
      <c r="W312" s="49" t="s">
        <v>273</v>
      </c>
      <c r="X312" s="50"/>
    </row>
    <row r="313" spans="1:24" ht="86.25" customHeight="1" x14ac:dyDescent="0.25">
      <c r="A313" s="95"/>
      <c r="B313" s="96" t="s">
        <v>101</v>
      </c>
      <c r="C313" s="2" t="s">
        <v>14</v>
      </c>
      <c r="D313" s="17">
        <f>13.5+12</f>
        <v>25.5</v>
      </c>
      <c r="E313" s="17">
        <f>13.5+12</f>
        <v>25.5</v>
      </c>
      <c r="F313" s="17">
        <v>0</v>
      </c>
      <c r="G313" s="17">
        <v>0</v>
      </c>
      <c r="H313" s="23"/>
      <c r="I313" s="23"/>
      <c r="J313" s="23"/>
      <c r="K313" s="23"/>
      <c r="L313" s="23"/>
      <c r="M313" s="23"/>
      <c r="N313" s="23"/>
      <c r="O313" s="23"/>
      <c r="P313" s="23"/>
      <c r="Q313" s="23"/>
      <c r="R313" s="23"/>
      <c r="S313" s="23"/>
      <c r="T313" s="23"/>
      <c r="U313" s="23"/>
      <c r="V313" s="23"/>
      <c r="W313" s="49" t="s">
        <v>70</v>
      </c>
      <c r="X313" s="50"/>
    </row>
    <row r="314" spans="1:24" ht="53.25" customHeight="1" x14ac:dyDescent="0.25">
      <c r="A314" s="95"/>
      <c r="B314" s="96" t="s">
        <v>137</v>
      </c>
      <c r="C314" s="2" t="s">
        <v>14</v>
      </c>
      <c r="D314" s="17">
        <v>60</v>
      </c>
      <c r="E314" s="17">
        <v>60</v>
      </c>
      <c r="F314" s="17">
        <v>20</v>
      </c>
      <c r="G314" s="17">
        <v>10</v>
      </c>
      <c r="H314" s="23"/>
      <c r="I314" s="23"/>
      <c r="J314" s="23"/>
      <c r="K314" s="23"/>
      <c r="L314" s="23"/>
      <c r="M314" s="23"/>
      <c r="N314" s="23"/>
      <c r="O314" s="23"/>
      <c r="P314" s="23"/>
      <c r="Q314" s="23"/>
      <c r="R314" s="23"/>
      <c r="S314" s="23"/>
      <c r="T314" s="23"/>
      <c r="U314" s="23"/>
      <c r="V314" s="23"/>
      <c r="W314" s="49" t="s">
        <v>274</v>
      </c>
      <c r="X314" s="50"/>
    </row>
    <row r="315" spans="1:24" ht="98.25" customHeight="1" x14ac:dyDescent="0.25">
      <c r="A315" s="95"/>
      <c r="B315" s="96" t="s">
        <v>208</v>
      </c>
      <c r="C315" s="2" t="s">
        <v>16</v>
      </c>
      <c r="D315" s="17">
        <v>1201.2</v>
      </c>
      <c r="E315" s="17">
        <v>1201.2</v>
      </c>
      <c r="F315" s="17">
        <v>0</v>
      </c>
      <c r="G315" s="17">
        <v>0</v>
      </c>
      <c r="H315" s="23"/>
      <c r="I315" s="23"/>
      <c r="J315" s="23"/>
      <c r="K315" s="23"/>
      <c r="L315" s="23"/>
      <c r="M315" s="23"/>
      <c r="N315" s="23"/>
      <c r="O315" s="23"/>
      <c r="P315" s="23"/>
      <c r="Q315" s="23"/>
      <c r="R315" s="23"/>
      <c r="S315" s="23"/>
      <c r="T315" s="23"/>
      <c r="U315" s="23"/>
      <c r="V315" s="23"/>
      <c r="W315" s="49" t="s">
        <v>70</v>
      </c>
      <c r="X315" s="50"/>
    </row>
    <row r="316" spans="1:24" ht="98.25" customHeight="1" x14ac:dyDescent="0.25">
      <c r="A316" s="95"/>
      <c r="B316" s="96" t="s">
        <v>209</v>
      </c>
      <c r="C316" s="2" t="s">
        <v>14</v>
      </c>
      <c r="D316" s="17">
        <v>289.10000000000002</v>
      </c>
      <c r="E316" s="17">
        <v>289.10000000000002</v>
      </c>
      <c r="F316" s="17">
        <v>0</v>
      </c>
      <c r="G316" s="17">
        <v>0</v>
      </c>
      <c r="H316" s="23"/>
      <c r="I316" s="23"/>
      <c r="J316" s="23"/>
      <c r="K316" s="23"/>
      <c r="L316" s="23"/>
      <c r="M316" s="23"/>
      <c r="N316" s="23"/>
      <c r="O316" s="23"/>
      <c r="P316" s="23"/>
      <c r="Q316" s="23"/>
      <c r="R316" s="23"/>
      <c r="S316" s="23"/>
      <c r="T316" s="23"/>
      <c r="U316" s="23"/>
      <c r="V316" s="23"/>
      <c r="W316" s="49" t="s">
        <v>70</v>
      </c>
      <c r="X316" s="50"/>
    </row>
    <row r="317" spans="1:24" ht="35.25" customHeight="1" x14ac:dyDescent="0.25">
      <c r="A317" s="97"/>
      <c r="B317" s="11" t="s">
        <v>15</v>
      </c>
      <c r="C317" s="1" t="s">
        <v>17</v>
      </c>
      <c r="D317" s="22">
        <f>D318+D319</f>
        <v>4459.7</v>
      </c>
      <c r="E317" s="22">
        <f t="shared" ref="E317:G317" si="99">E318+E319</f>
        <v>4459.7</v>
      </c>
      <c r="F317" s="22">
        <f t="shared" si="99"/>
        <v>438.70000000000005</v>
      </c>
      <c r="G317" s="22">
        <f t="shared" si="99"/>
        <v>371.8</v>
      </c>
      <c r="H317" s="69"/>
      <c r="I317" s="69"/>
      <c r="J317" s="69"/>
      <c r="K317" s="69"/>
      <c r="L317" s="69"/>
      <c r="M317" s="69"/>
      <c r="N317" s="69"/>
      <c r="O317" s="69"/>
      <c r="P317" s="69"/>
      <c r="Q317" s="69"/>
      <c r="R317" s="69"/>
      <c r="S317" s="69"/>
      <c r="T317" s="69"/>
      <c r="U317" s="69"/>
      <c r="V317" s="69"/>
      <c r="W317" s="98" t="s">
        <v>275</v>
      </c>
      <c r="X317" s="99"/>
    </row>
    <row r="318" spans="1:24" ht="51.75" customHeight="1" x14ac:dyDescent="0.25">
      <c r="A318" s="102"/>
      <c r="B318" s="103"/>
      <c r="C318" s="2" t="s">
        <v>14</v>
      </c>
      <c r="D318" s="17">
        <f>D310+D311+D312+D313+D314+D316</f>
        <v>3258.5</v>
      </c>
      <c r="E318" s="17">
        <f t="shared" ref="E318:G318" si="100">E310+E311+E312+E313+E314+E316</f>
        <v>3258.5</v>
      </c>
      <c r="F318" s="17">
        <f t="shared" si="100"/>
        <v>438.70000000000005</v>
      </c>
      <c r="G318" s="17">
        <f t="shared" si="100"/>
        <v>371.8</v>
      </c>
      <c r="H318" s="17">
        <f t="shared" ref="H318:V318" si="101">H310+H311+H312+H313+H314+H315</f>
        <v>0</v>
      </c>
      <c r="I318" s="17">
        <f t="shared" si="101"/>
        <v>0</v>
      </c>
      <c r="J318" s="17">
        <f t="shared" si="101"/>
        <v>0</v>
      </c>
      <c r="K318" s="17">
        <f t="shared" si="101"/>
        <v>0</v>
      </c>
      <c r="L318" s="17">
        <f t="shared" si="101"/>
        <v>0</v>
      </c>
      <c r="M318" s="17">
        <f t="shared" si="101"/>
        <v>0</v>
      </c>
      <c r="N318" s="17">
        <f t="shared" si="101"/>
        <v>0</v>
      </c>
      <c r="O318" s="17">
        <f t="shared" si="101"/>
        <v>0</v>
      </c>
      <c r="P318" s="17">
        <f t="shared" si="101"/>
        <v>0</v>
      </c>
      <c r="Q318" s="17">
        <f t="shared" si="101"/>
        <v>0</v>
      </c>
      <c r="R318" s="17">
        <f t="shared" si="101"/>
        <v>0</v>
      </c>
      <c r="S318" s="17">
        <f t="shared" si="101"/>
        <v>0</v>
      </c>
      <c r="T318" s="17">
        <f t="shared" si="101"/>
        <v>0</v>
      </c>
      <c r="U318" s="17">
        <f t="shared" si="101"/>
        <v>0</v>
      </c>
      <c r="V318" s="17">
        <f t="shared" si="101"/>
        <v>0</v>
      </c>
      <c r="W318" s="101" t="s">
        <v>265</v>
      </c>
      <c r="X318" s="101"/>
    </row>
    <row r="319" spans="1:24" ht="51.75" customHeight="1" x14ac:dyDescent="0.25">
      <c r="A319" s="113"/>
      <c r="B319" s="105"/>
      <c r="C319" s="2" t="s">
        <v>16</v>
      </c>
      <c r="D319" s="17">
        <f>D315</f>
        <v>1201.2</v>
      </c>
      <c r="E319" s="17">
        <f t="shared" ref="E319:G319" si="102">E315</f>
        <v>1201.2</v>
      </c>
      <c r="F319" s="17">
        <f t="shared" si="102"/>
        <v>0</v>
      </c>
      <c r="G319" s="17">
        <f t="shared" si="102"/>
        <v>0</v>
      </c>
      <c r="H319" s="17"/>
      <c r="I319" s="17"/>
      <c r="J319" s="17"/>
      <c r="K319" s="17"/>
      <c r="L319" s="17"/>
      <c r="M319" s="17"/>
      <c r="N319" s="17"/>
      <c r="O319" s="17"/>
      <c r="P319" s="17"/>
      <c r="Q319" s="17"/>
      <c r="R319" s="17"/>
      <c r="S319" s="17"/>
      <c r="T319" s="17"/>
      <c r="U319" s="17"/>
      <c r="V319" s="17"/>
      <c r="W319" s="101" t="s">
        <v>72</v>
      </c>
      <c r="X319" s="101"/>
    </row>
    <row r="320" spans="1:24" ht="33" customHeight="1" x14ac:dyDescent="0.25">
      <c r="A320" s="1">
        <v>16</v>
      </c>
      <c r="B320" s="3" t="s">
        <v>210</v>
      </c>
      <c r="C320" s="3"/>
      <c r="D320" s="3"/>
      <c r="E320" s="3"/>
      <c r="F320" s="3"/>
      <c r="G320" s="3"/>
      <c r="H320" s="15"/>
      <c r="I320" s="15"/>
      <c r="J320" s="15"/>
      <c r="K320" s="15"/>
      <c r="L320" s="15"/>
      <c r="M320" s="15"/>
      <c r="N320" s="15"/>
      <c r="O320" s="15"/>
      <c r="P320" s="15"/>
      <c r="Q320" s="15"/>
      <c r="R320" s="15"/>
      <c r="S320" s="15"/>
      <c r="T320" s="15"/>
      <c r="U320" s="15"/>
      <c r="V320" s="15"/>
      <c r="W320" s="15"/>
      <c r="X320" s="15"/>
    </row>
    <row r="321" spans="1:27" ht="30" customHeight="1" x14ac:dyDescent="0.25">
      <c r="A321" s="39"/>
      <c r="B321" s="75" t="s">
        <v>102</v>
      </c>
      <c r="C321" s="76"/>
      <c r="D321" s="76"/>
      <c r="E321" s="76"/>
      <c r="F321" s="76"/>
      <c r="G321" s="76"/>
      <c r="H321" s="76"/>
      <c r="I321" s="76"/>
      <c r="J321" s="76"/>
      <c r="K321" s="76"/>
      <c r="L321" s="76"/>
      <c r="M321" s="76"/>
      <c r="N321" s="76"/>
      <c r="O321" s="76"/>
      <c r="P321" s="76"/>
      <c r="Q321" s="76"/>
      <c r="R321" s="76"/>
      <c r="S321" s="76"/>
      <c r="T321" s="76"/>
      <c r="U321" s="76"/>
      <c r="V321" s="76"/>
      <c r="W321" s="76"/>
      <c r="X321" s="77"/>
    </row>
    <row r="322" spans="1:27" ht="87" customHeight="1" x14ac:dyDescent="0.25">
      <c r="A322" s="83"/>
      <c r="B322" s="84" t="s">
        <v>103</v>
      </c>
      <c r="C322" s="2" t="s">
        <v>14</v>
      </c>
      <c r="D322" s="79">
        <v>3550</v>
      </c>
      <c r="E322" s="114">
        <v>3550</v>
      </c>
      <c r="F322" s="79">
        <v>1701.3</v>
      </c>
      <c r="G322" s="79">
        <v>1700.9</v>
      </c>
      <c r="H322" s="85"/>
      <c r="I322" s="85"/>
      <c r="J322" s="85"/>
      <c r="K322" s="85"/>
      <c r="L322" s="85"/>
      <c r="M322" s="85"/>
      <c r="N322" s="85"/>
      <c r="O322" s="85"/>
      <c r="P322" s="85"/>
      <c r="Q322" s="85"/>
      <c r="R322" s="85"/>
      <c r="S322" s="85"/>
      <c r="T322" s="85"/>
      <c r="U322" s="85"/>
      <c r="V322" s="85"/>
      <c r="W322" s="18" t="s">
        <v>258</v>
      </c>
      <c r="X322" s="18"/>
    </row>
    <row r="323" spans="1:27" ht="86.25" customHeight="1" x14ac:dyDescent="0.25">
      <c r="A323" s="83"/>
      <c r="B323" s="84" t="s">
        <v>104</v>
      </c>
      <c r="C323" s="2" t="s">
        <v>14</v>
      </c>
      <c r="D323" s="79">
        <v>5811.2</v>
      </c>
      <c r="E323" s="114">
        <v>5811.2</v>
      </c>
      <c r="F323" s="79">
        <v>675</v>
      </c>
      <c r="G323" s="79">
        <v>648.1</v>
      </c>
      <c r="H323" s="85"/>
      <c r="I323" s="85"/>
      <c r="J323" s="85"/>
      <c r="K323" s="85"/>
      <c r="L323" s="85"/>
      <c r="M323" s="85"/>
      <c r="N323" s="85"/>
      <c r="O323" s="85"/>
      <c r="P323" s="85"/>
      <c r="Q323" s="85"/>
      <c r="R323" s="85"/>
      <c r="S323" s="85"/>
      <c r="T323" s="85"/>
      <c r="U323" s="85"/>
      <c r="V323" s="85"/>
      <c r="W323" s="18" t="s">
        <v>259</v>
      </c>
      <c r="X323" s="18"/>
    </row>
    <row r="324" spans="1:27" ht="72" customHeight="1" x14ac:dyDescent="0.25">
      <c r="A324" s="83"/>
      <c r="B324" s="84" t="s">
        <v>109</v>
      </c>
      <c r="C324" s="2" t="s">
        <v>14</v>
      </c>
      <c r="D324" s="79">
        <v>507.5</v>
      </c>
      <c r="E324" s="114">
        <v>507.5</v>
      </c>
      <c r="F324" s="79">
        <v>77.3</v>
      </c>
      <c r="G324" s="79">
        <v>77.3</v>
      </c>
      <c r="H324" s="85"/>
      <c r="I324" s="85"/>
      <c r="J324" s="85"/>
      <c r="K324" s="85"/>
      <c r="L324" s="85"/>
      <c r="M324" s="85"/>
      <c r="N324" s="85"/>
      <c r="O324" s="85"/>
      <c r="P324" s="85"/>
      <c r="Q324" s="85"/>
      <c r="R324" s="85"/>
      <c r="S324" s="85"/>
      <c r="T324" s="85"/>
      <c r="U324" s="85"/>
      <c r="V324" s="85"/>
      <c r="W324" s="18" t="s">
        <v>260</v>
      </c>
      <c r="X324" s="18"/>
    </row>
    <row r="325" spans="1:27" ht="72" customHeight="1" x14ac:dyDescent="0.25">
      <c r="A325" s="83"/>
      <c r="B325" s="84" t="s">
        <v>108</v>
      </c>
      <c r="C325" s="2" t="s">
        <v>14</v>
      </c>
      <c r="D325" s="79">
        <v>500</v>
      </c>
      <c r="E325" s="114">
        <v>500</v>
      </c>
      <c r="F325" s="79">
        <v>0</v>
      </c>
      <c r="G325" s="79">
        <v>0</v>
      </c>
      <c r="H325" s="85"/>
      <c r="I325" s="85"/>
      <c r="J325" s="85"/>
      <c r="K325" s="85"/>
      <c r="L325" s="85"/>
      <c r="M325" s="85"/>
      <c r="N325" s="85"/>
      <c r="O325" s="85"/>
      <c r="P325" s="85"/>
      <c r="Q325" s="85"/>
      <c r="R325" s="85"/>
      <c r="S325" s="85"/>
      <c r="T325" s="85"/>
      <c r="U325" s="85"/>
      <c r="V325" s="85"/>
      <c r="W325" s="18" t="s">
        <v>70</v>
      </c>
      <c r="X325" s="18"/>
      <c r="AA325" s="6" t="s">
        <v>164</v>
      </c>
    </row>
    <row r="326" spans="1:27" ht="72" customHeight="1" x14ac:dyDescent="0.25">
      <c r="A326" s="83"/>
      <c r="B326" s="84" t="s">
        <v>211</v>
      </c>
      <c r="C326" s="2" t="s">
        <v>14</v>
      </c>
      <c r="D326" s="79">
        <v>5150</v>
      </c>
      <c r="E326" s="114">
        <v>5150</v>
      </c>
      <c r="F326" s="79">
        <v>819</v>
      </c>
      <c r="G326" s="79">
        <v>733.5</v>
      </c>
      <c r="H326" s="85"/>
      <c r="I326" s="85"/>
      <c r="J326" s="85"/>
      <c r="K326" s="85"/>
      <c r="L326" s="85"/>
      <c r="M326" s="85"/>
      <c r="N326" s="85"/>
      <c r="O326" s="85"/>
      <c r="P326" s="85"/>
      <c r="Q326" s="85"/>
      <c r="R326" s="85"/>
      <c r="S326" s="85"/>
      <c r="T326" s="85"/>
      <c r="U326" s="85"/>
      <c r="V326" s="85"/>
      <c r="W326" s="18" t="s">
        <v>261</v>
      </c>
      <c r="X326" s="18"/>
    </row>
    <row r="327" spans="1:27" ht="72" customHeight="1" x14ac:dyDescent="0.25">
      <c r="A327" s="83"/>
      <c r="B327" s="84" t="s">
        <v>107</v>
      </c>
      <c r="C327" s="2" t="s">
        <v>16</v>
      </c>
      <c r="D327" s="79">
        <v>1451.7</v>
      </c>
      <c r="E327" s="114">
        <v>1451.7</v>
      </c>
      <c r="F327" s="79">
        <v>258.89999999999998</v>
      </c>
      <c r="G327" s="79">
        <v>258.89999999999998</v>
      </c>
      <c r="H327" s="85"/>
      <c r="I327" s="85"/>
      <c r="J327" s="85"/>
      <c r="K327" s="85"/>
      <c r="L327" s="85"/>
      <c r="M327" s="85"/>
      <c r="N327" s="85"/>
      <c r="O327" s="85"/>
      <c r="P327" s="85"/>
      <c r="Q327" s="85"/>
      <c r="R327" s="85"/>
      <c r="S327" s="85"/>
      <c r="T327" s="85"/>
      <c r="U327" s="85"/>
      <c r="V327" s="85"/>
      <c r="W327" s="18" t="s">
        <v>262</v>
      </c>
      <c r="X327" s="18"/>
    </row>
    <row r="328" spans="1:27" ht="72" customHeight="1" x14ac:dyDescent="0.25">
      <c r="A328" s="83"/>
      <c r="B328" s="84" t="s">
        <v>165</v>
      </c>
      <c r="C328" s="2" t="s">
        <v>14</v>
      </c>
      <c r="D328" s="79">
        <v>1829.1</v>
      </c>
      <c r="E328" s="114">
        <v>1829.1</v>
      </c>
      <c r="F328" s="79">
        <v>326.10000000000002</v>
      </c>
      <c r="G328" s="79">
        <v>326.10000000000002</v>
      </c>
      <c r="H328" s="85"/>
      <c r="I328" s="85"/>
      <c r="J328" s="85"/>
      <c r="K328" s="85"/>
      <c r="L328" s="85"/>
      <c r="M328" s="85"/>
      <c r="N328" s="85"/>
      <c r="O328" s="85"/>
      <c r="P328" s="85"/>
      <c r="Q328" s="85"/>
      <c r="R328" s="85"/>
      <c r="S328" s="85"/>
      <c r="T328" s="85"/>
      <c r="U328" s="85"/>
      <c r="V328" s="85"/>
      <c r="W328" s="18" t="s">
        <v>262</v>
      </c>
      <c r="X328" s="18"/>
    </row>
    <row r="329" spans="1:27" ht="72" customHeight="1" x14ac:dyDescent="0.25">
      <c r="A329" s="39"/>
      <c r="B329" s="115" t="s">
        <v>120</v>
      </c>
      <c r="C329" s="2" t="s">
        <v>14</v>
      </c>
      <c r="D329" s="79">
        <v>80</v>
      </c>
      <c r="E329" s="79">
        <v>80</v>
      </c>
      <c r="F329" s="114">
        <v>11</v>
      </c>
      <c r="G329" s="79">
        <v>0</v>
      </c>
      <c r="H329" s="85"/>
      <c r="I329" s="85"/>
      <c r="J329" s="85"/>
      <c r="K329" s="85"/>
      <c r="L329" s="85"/>
      <c r="M329" s="85"/>
      <c r="N329" s="85"/>
      <c r="O329" s="85"/>
      <c r="P329" s="85"/>
      <c r="Q329" s="85"/>
      <c r="R329" s="85"/>
      <c r="S329" s="85"/>
      <c r="T329" s="85"/>
      <c r="U329" s="85"/>
      <c r="V329" s="85"/>
      <c r="W329" s="18" t="s">
        <v>70</v>
      </c>
      <c r="X329" s="18"/>
    </row>
    <row r="330" spans="1:27" ht="72" customHeight="1" x14ac:dyDescent="0.25">
      <c r="A330" s="39"/>
      <c r="B330" s="78" t="s">
        <v>121</v>
      </c>
      <c r="C330" s="2" t="s">
        <v>14</v>
      </c>
      <c r="D330" s="79">
        <v>2250</v>
      </c>
      <c r="E330" s="114">
        <v>2250</v>
      </c>
      <c r="F330" s="79">
        <v>450</v>
      </c>
      <c r="G330" s="79">
        <v>382.9</v>
      </c>
      <c r="H330" s="85"/>
      <c r="I330" s="85"/>
      <c r="J330" s="85"/>
      <c r="K330" s="85"/>
      <c r="L330" s="85"/>
      <c r="M330" s="85"/>
      <c r="N330" s="85"/>
      <c r="O330" s="85"/>
      <c r="P330" s="85"/>
      <c r="Q330" s="85"/>
      <c r="R330" s="85"/>
      <c r="S330" s="85"/>
      <c r="T330" s="85"/>
      <c r="U330" s="85"/>
      <c r="V330" s="85"/>
      <c r="W330" s="18" t="s">
        <v>263</v>
      </c>
      <c r="X330" s="18"/>
    </row>
    <row r="331" spans="1:27" ht="66" customHeight="1" x14ac:dyDescent="0.25">
      <c r="A331" s="41"/>
      <c r="B331" s="116" t="s">
        <v>254</v>
      </c>
      <c r="C331" s="2" t="s">
        <v>14</v>
      </c>
      <c r="D331" s="79">
        <v>3824.3</v>
      </c>
      <c r="E331" s="114">
        <v>3824.3</v>
      </c>
      <c r="F331" s="79">
        <v>536.6</v>
      </c>
      <c r="G331" s="79">
        <v>536.6</v>
      </c>
      <c r="H331" s="85"/>
      <c r="I331" s="85"/>
      <c r="J331" s="85"/>
      <c r="K331" s="85"/>
      <c r="L331" s="85"/>
      <c r="M331" s="85"/>
      <c r="N331" s="85"/>
      <c r="O331" s="85"/>
      <c r="P331" s="85"/>
      <c r="Q331" s="85"/>
      <c r="R331" s="85"/>
      <c r="S331" s="85"/>
      <c r="T331" s="85"/>
      <c r="U331" s="85"/>
      <c r="V331" s="85"/>
      <c r="W331" s="18" t="s">
        <v>264</v>
      </c>
      <c r="X331" s="18"/>
    </row>
    <row r="332" spans="1:27" ht="66" customHeight="1" x14ac:dyDescent="0.25">
      <c r="A332" s="41"/>
      <c r="B332" s="116" t="s">
        <v>256</v>
      </c>
      <c r="C332" s="2" t="s">
        <v>14</v>
      </c>
      <c r="D332" s="79">
        <f>10864.1+0.2</f>
        <v>10864.300000000001</v>
      </c>
      <c r="E332" s="79">
        <f>10864.1+0.2</f>
        <v>10864.300000000001</v>
      </c>
      <c r="F332" s="79">
        <v>0</v>
      </c>
      <c r="G332" s="79">
        <v>0</v>
      </c>
      <c r="H332" s="85"/>
      <c r="I332" s="85"/>
      <c r="J332" s="85"/>
      <c r="K332" s="85"/>
      <c r="L332" s="85"/>
      <c r="M332" s="85"/>
      <c r="N332" s="85"/>
      <c r="O332" s="85"/>
      <c r="P332" s="85"/>
      <c r="Q332" s="85"/>
      <c r="R332" s="85"/>
      <c r="S332" s="85"/>
      <c r="T332" s="85"/>
      <c r="U332" s="85"/>
      <c r="V332" s="85"/>
      <c r="W332" s="18" t="s">
        <v>70</v>
      </c>
      <c r="X332" s="18"/>
    </row>
    <row r="333" spans="1:27" ht="66" customHeight="1" x14ac:dyDescent="0.25">
      <c r="A333" s="41"/>
      <c r="B333" s="116" t="s">
        <v>255</v>
      </c>
      <c r="C333" s="2" t="s">
        <v>16</v>
      </c>
      <c r="D333" s="79">
        <v>4500</v>
      </c>
      <c r="E333" s="79">
        <v>4500</v>
      </c>
      <c r="F333" s="79">
        <v>0</v>
      </c>
      <c r="G333" s="79">
        <v>0</v>
      </c>
      <c r="H333" s="85"/>
      <c r="I333" s="85"/>
      <c r="J333" s="85"/>
      <c r="K333" s="85"/>
      <c r="L333" s="85"/>
      <c r="M333" s="85"/>
      <c r="N333" s="85"/>
      <c r="O333" s="85"/>
      <c r="P333" s="85"/>
      <c r="Q333" s="85"/>
      <c r="R333" s="85"/>
      <c r="S333" s="85"/>
      <c r="T333" s="85"/>
      <c r="U333" s="85"/>
      <c r="V333" s="85"/>
      <c r="W333" s="18" t="s">
        <v>70</v>
      </c>
      <c r="X333" s="18"/>
    </row>
    <row r="334" spans="1:27" ht="66" customHeight="1" x14ac:dyDescent="0.25">
      <c r="A334" s="41"/>
      <c r="B334" s="116" t="s">
        <v>257</v>
      </c>
      <c r="C334" s="2" t="s">
        <v>14</v>
      </c>
      <c r="D334" s="79">
        <v>500</v>
      </c>
      <c r="E334" s="79">
        <v>500</v>
      </c>
      <c r="F334" s="79">
        <v>0</v>
      </c>
      <c r="G334" s="79">
        <v>0</v>
      </c>
      <c r="H334" s="85"/>
      <c r="I334" s="85"/>
      <c r="J334" s="85"/>
      <c r="K334" s="85"/>
      <c r="L334" s="85"/>
      <c r="M334" s="85"/>
      <c r="N334" s="85"/>
      <c r="O334" s="85"/>
      <c r="P334" s="85"/>
      <c r="Q334" s="85"/>
      <c r="R334" s="85"/>
      <c r="S334" s="85"/>
      <c r="T334" s="85"/>
      <c r="U334" s="85"/>
      <c r="V334" s="85"/>
      <c r="W334" s="18" t="s">
        <v>70</v>
      </c>
      <c r="X334" s="18"/>
    </row>
    <row r="335" spans="1:27" ht="49.5" customHeight="1" x14ac:dyDescent="0.25">
      <c r="A335" s="21"/>
      <c r="B335" s="117" t="s">
        <v>18</v>
      </c>
      <c r="C335" s="118" t="s">
        <v>17</v>
      </c>
      <c r="D335" s="119">
        <f>D337+D336</f>
        <v>40818</v>
      </c>
      <c r="E335" s="119">
        <f t="shared" ref="E335:G335" si="103">E337+E336</f>
        <v>40818</v>
      </c>
      <c r="F335" s="119">
        <f t="shared" si="103"/>
        <v>4855.2</v>
      </c>
      <c r="G335" s="119">
        <f t="shared" si="103"/>
        <v>4664.3</v>
      </c>
      <c r="H335" s="119">
        <f t="shared" ref="H335:V335" si="104">H324+H323+H322+H326+H327+H328</f>
        <v>0</v>
      </c>
      <c r="I335" s="119">
        <f t="shared" si="104"/>
        <v>0</v>
      </c>
      <c r="J335" s="119">
        <f t="shared" si="104"/>
        <v>0</v>
      </c>
      <c r="K335" s="119">
        <f t="shared" si="104"/>
        <v>0</v>
      </c>
      <c r="L335" s="119">
        <f t="shared" si="104"/>
        <v>0</v>
      </c>
      <c r="M335" s="119">
        <f t="shared" si="104"/>
        <v>0</v>
      </c>
      <c r="N335" s="119">
        <f t="shared" si="104"/>
        <v>0</v>
      </c>
      <c r="O335" s="119">
        <f t="shared" si="104"/>
        <v>0</v>
      </c>
      <c r="P335" s="119">
        <f t="shared" si="104"/>
        <v>0</v>
      </c>
      <c r="Q335" s="119">
        <f t="shared" si="104"/>
        <v>0</v>
      </c>
      <c r="R335" s="119">
        <f t="shared" si="104"/>
        <v>0</v>
      </c>
      <c r="S335" s="119">
        <f t="shared" si="104"/>
        <v>0</v>
      </c>
      <c r="T335" s="119">
        <f t="shared" si="104"/>
        <v>0</v>
      </c>
      <c r="U335" s="119">
        <f t="shared" si="104"/>
        <v>0</v>
      </c>
      <c r="V335" s="119">
        <f t="shared" si="104"/>
        <v>0</v>
      </c>
      <c r="W335" s="120" t="s">
        <v>265</v>
      </c>
      <c r="X335" s="40"/>
    </row>
    <row r="336" spans="1:27" ht="49.5" customHeight="1" x14ac:dyDescent="0.25">
      <c r="A336" s="24"/>
      <c r="B336" s="121"/>
      <c r="C336" s="2" t="s">
        <v>16</v>
      </c>
      <c r="D336" s="109">
        <f>D327+D333</f>
        <v>5951.7</v>
      </c>
      <c r="E336" s="109">
        <f>E327+E333</f>
        <v>5951.7</v>
      </c>
      <c r="F336" s="109">
        <f>F327+F333</f>
        <v>258.89999999999998</v>
      </c>
      <c r="G336" s="109">
        <f>G327+G333</f>
        <v>258.89999999999998</v>
      </c>
      <c r="H336" s="119"/>
      <c r="I336" s="119"/>
      <c r="J336" s="119"/>
      <c r="K336" s="119"/>
      <c r="L336" s="119"/>
      <c r="M336" s="119"/>
      <c r="N336" s="119"/>
      <c r="O336" s="119"/>
      <c r="P336" s="119"/>
      <c r="Q336" s="119"/>
      <c r="R336" s="119"/>
      <c r="S336" s="119"/>
      <c r="T336" s="119"/>
      <c r="U336" s="119"/>
      <c r="V336" s="119"/>
      <c r="W336" s="18" t="s">
        <v>266</v>
      </c>
      <c r="X336" s="18"/>
    </row>
    <row r="337" spans="1:24" ht="57" customHeight="1" x14ac:dyDescent="0.25">
      <c r="A337" s="24"/>
      <c r="B337" s="122"/>
      <c r="C337" s="2" t="s">
        <v>14</v>
      </c>
      <c r="D337" s="17">
        <f>D322+D323+D324+D325+D326+D328+D329+D330+D331+D332+D334-0.1</f>
        <v>34866.300000000003</v>
      </c>
      <c r="E337" s="17">
        <f t="shared" ref="E337" si="105">E322+E323+E324+E325+E326+E328+E329+E330+E331+E332+E334-0.1</f>
        <v>34866.300000000003</v>
      </c>
      <c r="F337" s="17">
        <f>F322+F323+F324+F325+F326+F328+F329+F330+F331+F332+F334</f>
        <v>4596.3</v>
      </c>
      <c r="G337" s="17">
        <f>G322+G323+G324+G325+G326+G328+G329+G330+G331+G332+G334</f>
        <v>4405.4000000000005</v>
      </c>
      <c r="H337" s="23"/>
      <c r="I337" s="23"/>
      <c r="J337" s="23"/>
      <c r="K337" s="23"/>
      <c r="L337" s="23"/>
      <c r="M337" s="23"/>
      <c r="N337" s="23"/>
      <c r="O337" s="23"/>
      <c r="P337" s="23"/>
      <c r="Q337" s="23"/>
      <c r="R337" s="23"/>
      <c r="S337" s="23"/>
      <c r="T337" s="23"/>
      <c r="U337" s="23"/>
      <c r="V337" s="23"/>
      <c r="W337" s="18" t="s">
        <v>267</v>
      </c>
      <c r="X337" s="18"/>
    </row>
    <row r="338" spans="1:24" ht="30" customHeight="1" x14ac:dyDescent="0.25">
      <c r="A338" s="39"/>
      <c r="B338" s="75" t="s">
        <v>246</v>
      </c>
      <c r="C338" s="76"/>
      <c r="D338" s="76"/>
      <c r="E338" s="76"/>
      <c r="F338" s="76"/>
      <c r="G338" s="76"/>
      <c r="H338" s="76"/>
      <c r="I338" s="76"/>
      <c r="J338" s="76"/>
      <c r="K338" s="76"/>
      <c r="L338" s="76"/>
      <c r="M338" s="76"/>
      <c r="N338" s="76"/>
      <c r="O338" s="76"/>
      <c r="P338" s="76"/>
      <c r="Q338" s="76"/>
      <c r="R338" s="76"/>
      <c r="S338" s="76"/>
      <c r="T338" s="76"/>
      <c r="U338" s="76"/>
      <c r="V338" s="76"/>
      <c r="W338" s="76"/>
      <c r="X338" s="77"/>
    </row>
    <row r="339" spans="1:24" ht="90.75" customHeight="1" x14ac:dyDescent="0.25">
      <c r="A339" s="83"/>
      <c r="B339" s="84" t="s">
        <v>166</v>
      </c>
      <c r="C339" s="2" t="s">
        <v>14</v>
      </c>
      <c r="D339" s="79">
        <v>8606</v>
      </c>
      <c r="E339" s="114">
        <v>8606</v>
      </c>
      <c r="F339" s="79">
        <v>500</v>
      </c>
      <c r="G339" s="79">
        <v>142.5</v>
      </c>
      <c r="H339" s="85"/>
      <c r="I339" s="85"/>
      <c r="J339" s="85"/>
      <c r="K339" s="85"/>
      <c r="L339" s="85"/>
      <c r="M339" s="85"/>
      <c r="N339" s="85"/>
      <c r="O339" s="85"/>
      <c r="P339" s="85"/>
      <c r="Q339" s="85"/>
      <c r="R339" s="85"/>
      <c r="S339" s="85"/>
      <c r="T339" s="85"/>
      <c r="U339" s="85"/>
      <c r="V339" s="85"/>
      <c r="W339" s="18" t="s">
        <v>250</v>
      </c>
      <c r="X339" s="18"/>
    </row>
    <row r="340" spans="1:24" ht="65.25" customHeight="1" x14ac:dyDescent="0.25">
      <c r="A340" s="83"/>
      <c r="B340" s="84" t="s">
        <v>167</v>
      </c>
      <c r="C340" s="2" t="s">
        <v>14</v>
      </c>
      <c r="D340" s="79">
        <v>2860</v>
      </c>
      <c r="E340" s="114">
        <v>2860</v>
      </c>
      <c r="F340" s="79">
        <v>1139.3</v>
      </c>
      <c r="G340" s="79">
        <v>1139.3</v>
      </c>
      <c r="H340" s="85"/>
      <c r="I340" s="85"/>
      <c r="J340" s="85"/>
      <c r="K340" s="85"/>
      <c r="L340" s="85"/>
      <c r="M340" s="85"/>
      <c r="N340" s="85"/>
      <c r="O340" s="85"/>
      <c r="P340" s="85"/>
      <c r="Q340" s="85"/>
      <c r="R340" s="85"/>
      <c r="S340" s="85"/>
      <c r="T340" s="85"/>
      <c r="U340" s="85"/>
      <c r="V340" s="85"/>
      <c r="W340" s="18" t="s">
        <v>251</v>
      </c>
      <c r="X340" s="18"/>
    </row>
    <row r="341" spans="1:24" ht="65.25" customHeight="1" x14ac:dyDescent="0.25">
      <c r="A341" s="83"/>
      <c r="B341" s="84" t="s">
        <v>247</v>
      </c>
      <c r="C341" s="2" t="s">
        <v>16</v>
      </c>
      <c r="D341" s="79">
        <v>11999.9</v>
      </c>
      <c r="E341" s="114">
        <v>11999.9</v>
      </c>
      <c r="F341" s="79">
        <v>0</v>
      </c>
      <c r="G341" s="79">
        <v>0</v>
      </c>
      <c r="H341" s="85"/>
      <c r="I341" s="85"/>
      <c r="J341" s="85"/>
      <c r="K341" s="85"/>
      <c r="L341" s="85"/>
      <c r="M341" s="85"/>
      <c r="N341" s="85"/>
      <c r="O341" s="85"/>
      <c r="P341" s="85"/>
      <c r="Q341" s="85"/>
      <c r="R341" s="85"/>
      <c r="S341" s="85"/>
      <c r="T341" s="85"/>
      <c r="U341" s="85"/>
      <c r="V341" s="85"/>
      <c r="W341" s="18" t="s">
        <v>70</v>
      </c>
      <c r="X341" s="18"/>
    </row>
    <row r="342" spans="1:24" ht="65.25" customHeight="1" x14ac:dyDescent="0.25">
      <c r="A342" s="83"/>
      <c r="B342" s="84" t="s">
        <v>248</v>
      </c>
      <c r="C342" s="2" t="s">
        <v>14</v>
      </c>
      <c r="D342" s="79">
        <v>5264.7</v>
      </c>
      <c r="E342" s="114">
        <v>5264.7</v>
      </c>
      <c r="F342" s="79">
        <v>0</v>
      </c>
      <c r="G342" s="79">
        <v>0</v>
      </c>
      <c r="H342" s="85"/>
      <c r="I342" s="85"/>
      <c r="J342" s="85"/>
      <c r="K342" s="85"/>
      <c r="L342" s="85"/>
      <c r="M342" s="85"/>
      <c r="N342" s="85"/>
      <c r="O342" s="85"/>
      <c r="P342" s="85"/>
      <c r="Q342" s="85"/>
      <c r="R342" s="85"/>
      <c r="S342" s="85"/>
      <c r="T342" s="85"/>
      <c r="U342" s="85"/>
      <c r="V342" s="85"/>
      <c r="W342" s="18" t="s">
        <v>70</v>
      </c>
      <c r="X342" s="18"/>
    </row>
    <row r="343" spans="1:24" ht="65.25" customHeight="1" x14ac:dyDescent="0.25">
      <c r="A343" s="83"/>
      <c r="B343" s="84" t="s">
        <v>249</v>
      </c>
      <c r="C343" s="2" t="s">
        <v>14</v>
      </c>
      <c r="D343" s="79">
        <v>1775</v>
      </c>
      <c r="E343" s="114">
        <v>1775</v>
      </c>
      <c r="F343" s="79">
        <v>0</v>
      </c>
      <c r="G343" s="79">
        <v>0</v>
      </c>
      <c r="H343" s="85"/>
      <c r="I343" s="85"/>
      <c r="J343" s="85"/>
      <c r="K343" s="85"/>
      <c r="L343" s="85"/>
      <c r="M343" s="85"/>
      <c r="N343" s="85"/>
      <c r="O343" s="85"/>
      <c r="P343" s="85"/>
      <c r="Q343" s="85"/>
      <c r="R343" s="85"/>
      <c r="S343" s="85"/>
      <c r="T343" s="85"/>
      <c r="U343" s="85"/>
      <c r="V343" s="85"/>
      <c r="W343" s="18" t="s">
        <v>70</v>
      </c>
      <c r="X343" s="18"/>
    </row>
    <row r="344" spans="1:24" ht="41.25" customHeight="1" x14ac:dyDescent="0.25">
      <c r="A344" s="27"/>
      <c r="B344" s="3" t="s">
        <v>18</v>
      </c>
      <c r="C344" s="1" t="s">
        <v>17</v>
      </c>
      <c r="D344" s="22">
        <f>D346+D345</f>
        <v>30505.599999999999</v>
      </c>
      <c r="E344" s="22">
        <f t="shared" ref="E344:G344" si="106">E346+E345</f>
        <v>30505.599999999999</v>
      </c>
      <c r="F344" s="22">
        <f t="shared" si="106"/>
        <v>1639.3</v>
      </c>
      <c r="G344" s="22">
        <f t="shared" si="106"/>
        <v>1281.8</v>
      </c>
      <c r="H344" s="23"/>
      <c r="I344" s="23"/>
      <c r="J344" s="23"/>
      <c r="K344" s="23"/>
      <c r="L344" s="23"/>
      <c r="M344" s="23"/>
      <c r="N344" s="23"/>
      <c r="O344" s="23"/>
      <c r="P344" s="23"/>
      <c r="Q344" s="23"/>
      <c r="R344" s="23"/>
      <c r="S344" s="23"/>
      <c r="T344" s="23"/>
      <c r="U344" s="23"/>
      <c r="V344" s="23"/>
      <c r="W344" s="28" t="s">
        <v>252</v>
      </c>
      <c r="X344" s="18"/>
    </row>
    <row r="345" spans="1:24" ht="55.5" customHeight="1" x14ac:dyDescent="0.25">
      <c r="A345" s="27"/>
      <c r="B345" s="3"/>
      <c r="C345" s="2" t="s">
        <v>16</v>
      </c>
      <c r="D345" s="17">
        <f>D341</f>
        <v>11999.9</v>
      </c>
      <c r="E345" s="17">
        <f t="shared" ref="E345:G345" si="107">E341</f>
        <v>11999.9</v>
      </c>
      <c r="F345" s="17">
        <f t="shared" si="107"/>
        <v>0</v>
      </c>
      <c r="G345" s="17">
        <f t="shared" si="107"/>
        <v>0</v>
      </c>
      <c r="H345" s="23"/>
      <c r="I345" s="23"/>
      <c r="J345" s="23"/>
      <c r="K345" s="23"/>
      <c r="L345" s="23"/>
      <c r="M345" s="23"/>
      <c r="N345" s="23"/>
      <c r="O345" s="23"/>
      <c r="P345" s="23"/>
      <c r="Q345" s="23"/>
      <c r="R345" s="23"/>
      <c r="S345" s="23"/>
      <c r="T345" s="23"/>
      <c r="U345" s="23"/>
      <c r="V345" s="23"/>
      <c r="W345" s="18" t="s">
        <v>70</v>
      </c>
      <c r="X345" s="18"/>
    </row>
    <row r="346" spans="1:24" ht="49.5" customHeight="1" x14ac:dyDescent="0.25">
      <c r="A346" s="27"/>
      <c r="B346" s="4"/>
      <c r="C346" s="2" t="s">
        <v>14</v>
      </c>
      <c r="D346" s="17">
        <f>D339+D340+D342+D343</f>
        <v>18505.7</v>
      </c>
      <c r="E346" s="17">
        <f t="shared" ref="E346:G346" si="108">E339+E340+E342+E343</f>
        <v>18505.7</v>
      </c>
      <c r="F346" s="17">
        <f t="shared" si="108"/>
        <v>1639.3</v>
      </c>
      <c r="G346" s="17">
        <f t="shared" si="108"/>
        <v>1281.8</v>
      </c>
      <c r="H346" s="23"/>
      <c r="I346" s="23"/>
      <c r="J346" s="23"/>
      <c r="K346" s="23"/>
      <c r="L346" s="23"/>
      <c r="M346" s="23"/>
      <c r="N346" s="23"/>
      <c r="O346" s="23"/>
      <c r="P346" s="23"/>
      <c r="Q346" s="23"/>
      <c r="R346" s="23"/>
      <c r="S346" s="23"/>
      <c r="T346" s="23"/>
      <c r="U346" s="23"/>
      <c r="V346" s="23"/>
      <c r="W346" s="18" t="s">
        <v>253</v>
      </c>
      <c r="X346" s="18"/>
    </row>
    <row r="347" spans="1:24" ht="30" customHeight="1" x14ac:dyDescent="0.25">
      <c r="A347" s="39"/>
      <c r="B347" s="75" t="s">
        <v>105</v>
      </c>
      <c r="C347" s="76"/>
      <c r="D347" s="76"/>
      <c r="E347" s="76"/>
      <c r="F347" s="76"/>
      <c r="G347" s="76"/>
      <c r="H347" s="76"/>
      <c r="I347" s="76"/>
      <c r="J347" s="76"/>
      <c r="K347" s="76"/>
      <c r="L347" s="76"/>
      <c r="M347" s="76"/>
      <c r="N347" s="76"/>
      <c r="O347" s="76"/>
      <c r="P347" s="76"/>
      <c r="Q347" s="76"/>
      <c r="R347" s="76"/>
      <c r="S347" s="76"/>
      <c r="T347" s="76"/>
      <c r="U347" s="76"/>
      <c r="V347" s="76"/>
      <c r="W347" s="76"/>
      <c r="X347" s="77"/>
    </row>
    <row r="348" spans="1:24" ht="87" customHeight="1" x14ac:dyDescent="0.25">
      <c r="A348" s="95"/>
      <c r="B348" s="123" t="s">
        <v>169</v>
      </c>
      <c r="C348" s="2" t="s">
        <v>14</v>
      </c>
      <c r="D348" s="17">
        <v>2641.5</v>
      </c>
      <c r="E348" s="17">
        <v>2641.5</v>
      </c>
      <c r="F348" s="17">
        <v>0</v>
      </c>
      <c r="G348" s="17">
        <v>0</v>
      </c>
      <c r="H348" s="38"/>
      <c r="I348" s="38"/>
      <c r="J348" s="38"/>
      <c r="K348" s="38"/>
      <c r="L348" s="38"/>
      <c r="M348" s="38"/>
      <c r="N348" s="38"/>
      <c r="O348" s="38"/>
      <c r="P348" s="38"/>
      <c r="Q348" s="38"/>
      <c r="R348" s="38"/>
      <c r="S348" s="38"/>
      <c r="T348" s="38"/>
      <c r="U348" s="38"/>
      <c r="V348" s="38"/>
      <c r="W348" s="49" t="s">
        <v>70</v>
      </c>
      <c r="X348" s="50"/>
    </row>
    <row r="349" spans="1:24" ht="69" customHeight="1" x14ac:dyDescent="0.25">
      <c r="A349" s="95"/>
      <c r="B349" s="123" t="s">
        <v>174</v>
      </c>
      <c r="C349" s="2" t="s">
        <v>14</v>
      </c>
      <c r="D349" s="17">
        <v>4270</v>
      </c>
      <c r="E349" s="17">
        <v>4270</v>
      </c>
      <c r="F349" s="17">
        <v>928.2</v>
      </c>
      <c r="G349" s="17">
        <v>928.2</v>
      </c>
      <c r="H349" s="38"/>
      <c r="I349" s="38"/>
      <c r="J349" s="38"/>
      <c r="K349" s="38"/>
      <c r="L349" s="38"/>
      <c r="M349" s="38"/>
      <c r="N349" s="38"/>
      <c r="O349" s="38"/>
      <c r="P349" s="38"/>
      <c r="Q349" s="38"/>
      <c r="R349" s="38"/>
      <c r="S349" s="38"/>
      <c r="T349" s="38"/>
      <c r="U349" s="38"/>
      <c r="V349" s="38"/>
      <c r="W349" s="49" t="s">
        <v>243</v>
      </c>
      <c r="X349" s="50"/>
    </row>
    <row r="350" spans="1:24" ht="69" customHeight="1" x14ac:dyDescent="0.25">
      <c r="A350" s="95"/>
      <c r="B350" s="123" t="s">
        <v>168</v>
      </c>
      <c r="C350" s="2" t="s">
        <v>14</v>
      </c>
      <c r="D350" s="17">
        <v>730</v>
      </c>
      <c r="E350" s="17">
        <v>730</v>
      </c>
      <c r="F350" s="17">
        <v>0</v>
      </c>
      <c r="G350" s="17">
        <v>0</v>
      </c>
      <c r="H350" s="38"/>
      <c r="I350" s="38"/>
      <c r="J350" s="38"/>
      <c r="K350" s="38"/>
      <c r="L350" s="38"/>
      <c r="M350" s="38"/>
      <c r="N350" s="38"/>
      <c r="O350" s="38"/>
      <c r="P350" s="38"/>
      <c r="Q350" s="38"/>
      <c r="R350" s="38"/>
      <c r="S350" s="38"/>
      <c r="T350" s="38"/>
      <c r="U350" s="38"/>
      <c r="V350" s="38"/>
      <c r="W350" s="49" t="s">
        <v>70</v>
      </c>
      <c r="X350" s="50"/>
    </row>
    <row r="351" spans="1:24" ht="87" customHeight="1" x14ac:dyDescent="0.25">
      <c r="A351" s="95"/>
      <c r="B351" s="123" t="s">
        <v>179</v>
      </c>
      <c r="C351" s="2" t="s">
        <v>14</v>
      </c>
      <c r="D351" s="17">
        <v>20288.5</v>
      </c>
      <c r="E351" s="17">
        <v>20288.5</v>
      </c>
      <c r="F351" s="17">
        <v>14279</v>
      </c>
      <c r="G351" s="17">
        <v>14196.6</v>
      </c>
      <c r="H351" s="38"/>
      <c r="I351" s="38"/>
      <c r="J351" s="38"/>
      <c r="K351" s="38"/>
      <c r="L351" s="38"/>
      <c r="M351" s="38"/>
      <c r="N351" s="38"/>
      <c r="O351" s="38"/>
      <c r="P351" s="38"/>
      <c r="Q351" s="38"/>
      <c r="R351" s="38"/>
      <c r="S351" s="38"/>
      <c r="T351" s="38"/>
      <c r="U351" s="38"/>
      <c r="V351" s="38"/>
      <c r="W351" s="49" t="s">
        <v>244</v>
      </c>
      <c r="X351" s="50"/>
    </row>
    <row r="352" spans="1:24" ht="185.25" customHeight="1" x14ac:dyDescent="0.25">
      <c r="A352" s="95"/>
      <c r="B352" s="123" t="s">
        <v>212</v>
      </c>
      <c r="C352" s="2" t="s">
        <v>14</v>
      </c>
      <c r="D352" s="17">
        <v>3097.9</v>
      </c>
      <c r="E352" s="17">
        <v>3097.9</v>
      </c>
      <c r="F352" s="17">
        <v>0</v>
      </c>
      <c r="G352" s="17">
        <v>0</v>
      </c>
      <c r="H352" s="38"/>
      <c r="I352" s="38"/>
      <c r="J352" s="38"/>
      <c r="K352" s="38"/>
      <c r="L352" s="38"/>
      <c r="M352" s="38"/>
      <c r="N352" s="38"/>
      <c r="O352" s="38"/>
      <c r="P352" s="38"/>
      <c r="Q352" s="38"/>
      <c r="R352" s="38"/>
      <c r="S352" s="38"/>
      <c r="T352" s="38"/>
      <c r="U352" s="38"/>
      <c r="V352" s="38"/>
      <c r="W352" s="49" t="s">
        <v>70</v>
      </c>
      <c r="X352" s="50"/>
    </row>
    <row r="353" spans="1:24" ht="28.5" customHeight="1" x14ac:dyDescent="0.25">
      <c r="A353" s="89"/>
      <c r="B353" s="117" t="s">
        <v>18</v>
      </c>
      <c r="C353" s="1" t="s">
        <v>17</v>
      </c>
      <c r="D353" s="22">
        <f>D354</f>
        <v>31027.9</v>
      </c>
      <c r="E353" s="22">
        <f t="shared" ref="E353:F353" si="109">E354</f>
        <v>31027.9</v>
      </c>
      <c r="F353" s="22">
        <f t="shared" si="109"/>
        <v>15207.2</v>
      </c>
      <c r="G353" s="22">
        <f>G354-0.1</f>
        <v>15124.7</v>
      </c>
      <c r="H353" s="23"/>
      <c r="I353" s="23"/>
      <c r="J353" s="23"/>
      <c r="K353" s="23"/>
      <c r="L353" s="23"/>
      <c r="M353" s="23"/>
      <c r="N353" s="23"/>
      <c r="O353" s="23"/>
      <c r="P353" s="23"/>
      <c r="Q353" s="23"/>
      <c r="R353" s="23"/>
      <c r="S353" s="23"/>
      <c r="T353" s="23"/>
      <c r="U353" s="23"/>
      <c r="V353" s="23"/>
      <c r="W353" s="98" t="s">
        <v>245</v>
      </c>
      <c r="X353" s="99"/>
    </row>
    <row r="354" spans="1:24" ht="57.75" customHeight="1" x14ac:dyDescent="0.25">
      <c r="A354" s="124"/>
      <c r="B354" s="125"/>
      <c r="C354" s="2" t="s">
        <v>14</v>
      </c>
      <c r="D354" s="17">
        <f>D348+D349+D350+D351+D352</f>
        <v>31027.9</v>
      </c>
      <c r="E354" s="17">
        <f t="shared" ref="E354:G354" si="110">E348+E349+E350+E351+E352</f>
        <v>31027.9</v>
      </c>
      <c r="F354" s="17">
        <f t="shared" si="110"/>
        <v>15207.2</v>
      </c>
      <c r="G354" s="17">
        <f t="shared" si="110"/>
        <v>15124.800000000001</v>
      </c>
      <c r="H354" s="17" t="e">
        <f>#REF!+H348+#REF!+#REF!+H349</f>
        <v>#REF!</v>
      </c>
      <c r="I354" s="17" t="e">
        <f>#REF!+I348+#REF!+#REF!+I349</f>
        <v>#REF!</v>
      </c>
      <c r="J354" s="17" t="e">
        <f>#REF!+J348+#REF!+#REF!+J349</f>
        <v>#REF!</v>
      </c>
      <c r="K354" s="17" t="e">
        <f>#REF!+K348+#REF!+#REF!+K349</f>
        <v>#REF!</v>
      </c>
      <c r="L354" s="17" t="e">
        <f>#REF!+L348+#REF!+#REF!+L349</f>
        <v>#REF!</v>
      </c>
      <c r="M354" s="17" t="e">
        <f>#REF!+M348+#REF!+#REF!+M349</f>
        <v>#REF!</v>
      </c>
      <c r="N354" s="17" t="e">
        <f>#REF!+N348+#REF!+#REF!+N349</f>
        <v>#REF!</v>
      </c>
      <c r="O354" s="17" t="e">
        <f>#REF!+O348+#REF!+#REF!+O349</f>
        <v>#REF!</v>
      </c>
      <c r="P354" s="17" t="e">
        <f>#REF!+P348+#REF!+#REF!+P349</f>
        <v>#REF!</v>
      </c>
      <c r="Q354" s="17" t="e">
        <f>#REF!+Q348+#REF!+#REF!+Q349</f>
        <v>#REF!</v>
      </c>
      <c r="R354" s="17" t="e">
        <f>#REF!+R348+#REF!+#REF!+R349</f>
        <v>#REF!</v>
      </c>
      <c r="S354" s="17" t="e">
        <f>#REF!+S348+#REF!+#REF!+S349</f>
        <v>#REF!</v>
      </c>
      <c r="T354" s="17" t="e">
        <f>#REF!+T348+#REF!+#REF!+T349</f>
        <v>#REF!</v>
      </c>
      <c r="U354" s="17" t="e">
        <f>#REF!+U348+#REF!+#REF!+U349</f>
        <v>#REF!</v>
      </c>
      <c r="V354" s="17" t="e">
        <f>#REF!+V348+#REF!+#REF!+V349</f>
        <v>#REF!</v>
      </c>
      <c r="W354" s="49" t="s">
        <v>245</v>
      </c>
      <c r="X354" s="50"/>
    </row>
    <row r="355" spans="1:24" ht="30" customHeight="1" x14ac:dyDescent="0.25">
      <c r="A355" s="39"/>
      <c r="B355" s="75" t="s">
        <v>173</v>
      </c>
      <c r="C355" s="76"/>
      <c r="D355" s="76"/>
      <c r="E355" s="76"/>
      <c r="F355" s="76"/>
      <c r="G355" s="76"/>
      <c r="H355" s="76"/>
      <c r="I355" s="76"/>
      <c r="J355" s="76"/>
      <c r="K355" s="76"/>
      <c r="L355" s="76"/>
      <c r="M355" s="76"/>
      <c r="N355" s="76"/>
      <c r="O355" s="76"/>
      <c r="P355" s="76"/>
      <c r="Q355" s="76"/>
      <c r="R355" s="76"/>
      <c r="S355" s="76"/>
      <c r="T355" s="76"/>
      <c r="U355" s="76"/>
      <c r="V355" s="76"/>
      <c r="W355" s="76"/>
      <c r="X355" s="77"/>
    </row>
    <row r="356" spans="1:24" ht="132" customHeight="1" x14ac:dyDescent="0.25">
      <c r="A356" s="83"/>
      <c r="B356" s="84" t="s">
        <v>122</v>
      </c>
      <c r="C356" s="2" t="s">
        <v>14</v>
      </c>
      <c r="D356" s="79">
        <v>11300</v>
      </c>
      <c r="E356" s="79">
        <v>11300</v>
      </c>
      <c r="F356" s="79">
        <v>6000</v>
      </c>
      <c r="G356" s="79">
        <v>6000</v>
      </c>
      <c r="H356" s="85"/>
      <c r="I356" s="85"/>
      <c r="J356" s="85"/>
      <c r="K356" s="85"/>
      <c r="L356" s="85"/>
      <c r="M356" s="85"/>
      <c r="N356" s="85"/>
      <c r="O356" s="85"/>
      <c r="P356" s="85"/>
      <c r="Q356" s="85"/>
      <c r="R356" s="85"/>
      <c r="S356" s="85"/>
      <c r="T356" s="85"/>
      <c r="U356" s="85"/>
      <c r="V356" s="85"/>
      <c r="W356" s="49" t="s">
        <v>241</v>
      </c>
      <c r="X356" s="50"/>
    </row>
    <row r="357" spans="1:24" ht="41.25" customHeight="1" x14ac:dyDescent="0.25">
      <c r="A357" s="27"/>
      <c r="B357" s="3" t="s">
        <v>18</v>
      </c>
      <c r="C357" s="1" t="s">
        <v>17</v>
      </c>
      <c r="D357" s="22">
        <f>D358</f>
        <v>11300</v>
      </c>
      <c r="E357" s="22">
        <f t="shared" ref="E357:G357" si="111">E358</f>
        <v>11300</v>
      </c>
      <c r="F357" s="22">
        <f t="shared" si="111"/>
        <v>6000</v>
      </c>
      <c r="G357" s="22">
        <f t="shared" si="111"/>
        <v>6000</v>
      </c>
      <c r="H357" s="23"/>
      <c r="I357" s="23"/>
      <c r="J357" s="23"/>
      <c r="K357" s="23"/>
      <c r="L357" s="23"/>
      <c r="M357" s="23"/>
      <c r="N357" s="23"/>
      <c r="O357" s="23"/>
      <c r="P357" s="23"/>
      <c r="Q357" s="23"/>
      <c r="R357" s="23"/>
      <c r="S357" s="23"/>
      <c r="T357" s="23"/>
      <c r="U357" s="23"/>
      <c r="V357" s="23"/>
      <c r="W357" s="28" t="s">
        <v>242</v>
      </c>
      <c r="X357" s="18"/>
    </row>
    <row r="358" spans="1:24" ht="49.5" customHeight="1" x14ac:dyDescent="0.25">
      <c r="A358" s="27"/>
      <c r="B358" s="4"/>
      <c r="C358" s="2" t="s">
        <v>14</v>
      </c>
      <c r="D358" s="17">
        <f>D356</f>
        <v>11300</v>
      </c>
      <c r="E358" s="17">
        <f>E356</f>
        <v>11300</v>
      </c>
      <c r="F358" s="17">
        <f t="shared" ref="F358:G358" si="112">F356</f>
        <v>6000</v>
      </c>
      <c r="G358" s="17">
        <f t="shared" si="112"/>
        <v>6000</v>
      </c>
      <c r="H358" s="23"/>
      <c r="I358" s="23"/>
      <c r="J358" s="23"/>
      <c r="K358" s="23"/>
      <c r="L358" s="23"/>
      <c r="M358" s="23"/>
      <c r="N358" s="23"/>
      <c r="O358" s="23"/>
      <c r="P358" s="23"/>
      <c r="Q358" s="23"/>
      <c r="R358" s="23"/>
      <c r="S358" s="23"/>
      <c r="T358" s="23"/>
      <c r="U358" s="23"/>
      <c r="V358" s="23"/>
      <c r="W358" s="28" t="s">
        <v>242</v>
      </c>
      <c r="X358" s="18"/>
    </row>
    <row r="359" spans="1:24" ht="30" customHeight="1" x14ac:dyDescent="0.25">
      <c r="A359" s="39"/>
      <c r="B359" s="75" t="s">
        <v>231</v>
      </c>
      <c r="C359" s="76"/>
      <c r="D359" s="76"/>
      <c r="E359" s="76"/>
      <c r="F359" s="76"/>
      <c r="G359" s="76"/>
      <c r="H359" s="76"/>
      <c r="I359" s="76"/>
      <c r="J359" s="76"/>
      <c r="K359" s="76"/>
      <c r="L359" s="76"/>
      <c r="M359" s="76"/>
      <c r="N359" s="76"/>
      <c r="O359" s="76"/>
      <c r="P359" s="76"/>
      <c r="Q359" s="76"/>
      <c r="R359" s="76"/>
      <c r="S359" s="76"/>
      <c r="T359" s="76"/>
      <c r="U359" s="76"/>
      <c r="V359" s="76"/>
      <c r="W359" s="76"/>
      <c r="X359" s="77"/>
    </row>
    <row r="360" spans="1:24" ht="81.75" customHeight="1" x14ac:dyDescent="0.25">
      <c r="A360" s="126"/>
      <c r="B360" s="20" t="s">
        <v>172</v>
      </c>
      <c r="C360" s="2" t="s">
        <v>14</v>
      </c>
      <c r="D360" s="17">
        <v>1477.7</v>
      </c>
      <c r="E360" s="17">
        <v>1477.7</v>
      </c>
      <c r="F360" s="17">
        <v>0</v>
      </c>
      <c r="G360" s="17">
        <v>0</v>
      </c>
      <c r="H360" s="23"/>
      <c r="I360" s="23"/>
      <c r="J360" s="23"/>
      <c r="K360" s="23"/>
      <c r="L360" s="23"/>
      <c r="M360" s="23"/>
      <c r="N360" s="23"/>
      <c r="O360" s="23"/>
      <c r="P360" s="23"/>
      <c r="Q360" s="23"/>
      <c r="R360" s="23"/>
      <c r="S360" s="23"/>
      <c r="T360" s="23"/>
      <c r="U360" s="23"/>
      <c r="V360" s="23"/>
      <c r="W360" s="18" t="s">
        <v>72</v>
      </c>
      <c r="X360" s="18"/>
    </row>
    <row r="361" spans="1:24" ht="15" customHeight="1" x14ac:dyDescent="0.25">
      <c r="A361" s="89"/>
      <c r="B361" s="11" t="s">
        <v>18</v>
      </c>
      <c r="C361" s="1" t="s">
        <v>17</v>
      </c>
      <c r="D361" s="22">
        <f>D362</f>
        <v>1477.7</v>
      </c>
      <c r="E361" s="22">
        <f t="shared" ref="E361:G361" si="113">E362</f>
        <v>1477.7</v>
      </c>
      <c r="F361" s="22">
        <f t="shared" si="113"/>
        <v>0</v>
      </c>
      <c r="G361" s="22">
        <f t="shared" si="113"/>
        <v>0</v>
      </c>
      <c r="H361" s="23"/>
      <c r="I361" s="23"/>
      <c r="J361" s="23"/>
      <c r="K361" s="23"/>
      <c r="L361" s="23"/>
      <c r="M361" s="23"/>
      <c r="N361" s="23"/>
      <c r="O361" s="23"/>
      <c r="P361" s="23"/>
      <c r="Q361" s="23"/>
      <c r="R361" s="23"/>
      <c r="S361" s="23"/>
      <c r="T361" s="23"/>
      <c r="U361" s="23"/>
      <c r="V361" s="23"/>
      <c r="W361" s="18" t="s">
        <v>72</v>
      </c>
      <c r="X361" s="18"/>
    </row>
    <row r="362" spans="1:24" ht="57.75" customHeight="1" x14ac:dyDescent="0.25">
      <c r="A362" s="127"/>
      <c r="B362" s="36"/>
      <c r="C362" s="2" t="s">
        <v>14</v>
      </c>
      <c r="D362" s="17">
        <f>D360</f>
        <v>1477.7</v>
      </c>
      <c r="E362" s="17">
        <f t="shared" ref="E362:G362" si="114">E360</f>
        <v>1477.7</v>
      </c>
      <c r="F362" s="17">
        <f t="shared" si="114"/>
        <v>0</v>
      </c>
      <c r="G362" s="17">
        <f t="shared" si="114"/>
        <v>0</v>
      </c>
      <c r="H362" s="17" t="e">
        <f>#REF!+H360</f>
        <v>#REF!</v>
      </c>
      <c r="I362" s="17" t="e">
        <f>#REF!+I360</f>
        <v>#REF!</v>
      </c>
      <c r="J362" s="17" t="e">
        <f>#REF!+J360</f>
        <v>#REF!</v>
      </c>
      <c r="K362" s="17" t="e">
        <f>#REF!+K360</f>
        <v>#REF!</v>
      </c>
      <c r="L362" s="17" t="e">
        <f>#REF!+L360</f>
        <v>#REF!</v>
      </c>
      <c r="M362" s="17" t="e">
        <f>#REF!+M360</f>
        <v>#REF!</v>
      </c>
      <c r="N362" s="17" t="e">
        <f>#REF!+N360</f>
        <v>#REF!</v>
      </c>
      <c r="O362" s="17" t="e">
        <f>#REF!+O360</f>
        <v>#REF!</v>
      </c>
      <c r="P362" s="17" t="e">
        <f>#REF!+P360</f>
        <v>#REF!</v>
      </c>
      <c r="Q362" s="17" t="e">
        <f>#REF!+Q360</f>
        <v>#REF!</v>
      </c>
      <c r="R362" s="17" t="e">
        <f>#REF!+R360</f>
        <v>#REF!</v>
      </c>
      <c r="S362" s="17" t="e">
        <f>#REF!+S360</f>
        <v>#REF!</v>
      </c>
      <c r="T362" s="17" t="e">
        <f>#REF!+T360</f>
        <v>#REF!</v>
      </c>
      <c r="U362" s="17" t="e">
        <f>#REF!+U360</f>
        <v>#REF!</v>
      </c>
      <c r="V362" s="17" t="e">
        <f>#REF!+V360</f>
        <v>#REF!</v>
      </c>
      <c r="W362" s="18" t="s">
        <v>72</v>
      </c>
      <c r="X362" s="18"/>
    </row>
    <row r="363" spans="1:24" ht="37.5" customHeight="1" x14ac:dyDescent="0.25">
      <c r="A363" s="39"/>
      <c r="B363" s="75" t="s">
        <v>171</v>
      </c>
      <c r="C363" s="76"/>
      <c r="D363" s="76"/>
      <c r="E363" s="76"/>
      <c r="F363" s="76"/>
      <c r="G363" s="76"/>
      <c r="H363" s="76"/>
      <c r="I363" s="76"/>
      <c r="J363" s="76"/>
      <c r="K363" s="76"/>
      <c r="L363" s="76"/>
      <c r="M363" s="76"/>
      <c r="N363" s="76"/>
      <c r="O363" s="76"/>
      <c r="P363" s="76"/>
      <c r="Q363" s="76"/>
      <c r="R363" s="76"/>
      <c r="S363" s="76"/>
      <c r="T363" s="76"/>
      <c r="U363" s="76"/>
      <c r="V363" s="76"/>
      <c r="W363" s="76"/>
      <c r="X363" s="77"/>
    </row>
    <row r="364" spans="1:24" ht="93.75" customHeight="1" x14ac:dyDescent="0.25">
      <c r="A364" s="128"/>
      <c r="B364" s="2" t="s">
        <v>157</v>
      </c>
      <c r="C364" s="2" t="s">
        <v>14</v>
      </c>
      <c r="D364" s="17">
        <v>2000</v>
      </c>
      <c r="E364" s="17">
        <v>2000</v>
      </c>
      <c r="F364" s="17">
        <v>0</v>
      </c>
      <c r="G364" s="17">
        <v>0</v>
      </c>
      <c r="H364" s="23"/>
      <c r="I364" s="23"/>
      <c r="J364" s="23"/>
      <c r="K364" s="23"/>
      <c r="L364" s="23"/>
      <c r="M364" s="23"/>
      <c r="N364" s="23"/>
      <c r="O364" s="23"/>
      <c r="P364" s="23"/>
      <c r="Q364" s="23"/>
      <c r="R364" s="23"/>
      <c r="S364" s="23"/>
      <c r="T364" s="23"/>
      <c r="U364" s="23"/>
      <c r="V364" s="23"/>
      <c r="W364" s="49" t="s">
        <v>72</v>
      </c>
      <c r="X364" s="129"/>
    </row>
    <row r="365" spans="1:24" ht="60.75" customHeight="1" x14ac:dyDescent="0.25">
      <c r="A365" s="128"/>
      <c r="B365" s="1" t="s">
        <v>18</v>
      </c>
      <c r="C365" s="1" t="s">
        <v>14</v>
      </c>
      <c r="D365" s="22">
        <f>D364</f>
        <v>2000</v>
      </c>
      <c r="E365" s="22">
        <f t="shared" ref="E365:V365" si="115">E364</f>
        <v>2000</v>
      </c>
      <c r="F365" s="22">
        <f t="shared" si="115"/>
        <v>0</v>
      </c>
      <c r="G365" s="22">
        <f t="shared" si="115"/>
        <v>0</v>
      </c>
      <c r="H365" s="17">
        <f t="shared" si="115"/>
        <v>0</v>
      </c>
      <c r="I365" s="17">
        <f t="shared" si="115"/>
        <v>0</v>
      </c>
      <c r="J365" s="17">
        <f t="shared" si="115"/>
        <v>0</v>
      </c>
      <c r="K365" s="17">
        <f t="shared" si="115"/>
        <v>0</v>
      </c>
      <c r="L365" s="17">
        <f t="shared" si="115"/>
        <v>0</v>
      </c>
      <c r="M365" s="17">
        <f t="shared" si="115"/>
        <v>0</v>
      </c>
      <c r="N365" s="17">
        <f t="shared" si="115"/>
        <v>0</v>
      </c>
      <c r="O365" s="17">
        <f t="shared" si="115"/>
        <v>0</v>
      </c>
      <c r="P365" s="17">
        <f t="shared" si="115"/>
        <v>0</v>
      </c>
      <c r="Q365" s="17">
        <f t="shared" si="115"/>
        <v>0</v>
      </c>
      <c r="R365" s="17">
        <f t="shared" si="115"/>
        <v>0</v>
      </c>
      <c r="S365" s="17">
        <f t="shared" si="115"/>
        <v>0</v>
      </c>
      <c r="T365" s="17">
        <f t="shared" si="115"/>
        <v>0</v>
      </c>
      <c r="U365" s="17">
        <f t="shared" si="115"/>
        <v>0</v>
      </c>
      <c r="V365" s="17">
        <f t="shared" si="115"/>
        <v>0</v>
      </c>
      <c r="W365" s="49" t="s">
        <v>72</v>
      </c>
      <c r="X365" s="129"/>
    </row>
    <row r="366" spans="1:24" ht="33.75" customHeight="1" x14ac:dyDescent="0.25">
      <c r="A366" s="39"/>
      <c r="B366" s="75" t="s">
        <v>170</v>
      </c>
      <c r="C366" s="76"/>
      <c r="D366" s="76"/>
      <c r="E366" s="76"/>
      <c r="F366" s="76"/>
      <c r="G366" s="76"/>
      <c r="H366" s="76"/>
      <c r="I366" s="76"/>
      <c r="J366" s="76"/>
      <c r="K366" s="76"/>
      <c r="L366" s="76"/>
      <c r="M366" s="76"/>
      <c r="N366" s="76"/>
      <c r="O366" s="76"/>
      <c r="P366" s="76"/>
      <c r="Q366" s="76"/>
      <c r="R366" s="76"/>
      <c r="S366" s="76"/>
      <c r="T366" s="76"/>
      <c r="U366" s="76"/>
      <c r="V366" s="76"/>
      <c r="W366" s="76"/>
      <c r="X366" s="77"/>
    </row>
    <row r="367" spans="1:24" ht="120" customHeight="1" x14ac:dyDescent="0.25">
      <c r="A367" s="128"/>
      <c r="B367" s="2" t="s">
        <v>135</v>
      </c>
      <c r="C367" s="2" t="s">
        <v>14</v>
      </c>
      <c r="D367" s="17">
        <v>620</v>
      </c>
      <c r="E367" s="17">
        <v>620</v>
      </c>
      <c r="F367" s="17">
        <v>60</v>
      </c>
      <c r="G367" s="17">
        <v>0</v>
      </c>
      <c r="H367" s="23"/>
      <c r="I367" s="23"/>
      <c r="J367" s="23"/>
      <c r="K367" s="23"/>
      <c r="L367" s="23"/>
      <c r="M367" s="23"/>
      <c r="N367" s="23"/>
      <c r="O367" s="23"/>
      <c r="P367" s="23"/>
      <c r="Q367" s="23"/>
      <c r="R367" s="23"/>
      <c r="S367" s="23"/>
      <c r="T367" s="23"/>
      <c r="U367" s="23"/>
      <c r="V367" s="23"/>
      <c r="W367" s="49" t="s">
        <v>72</v>
      </c>
      <c r="X367" s="129"/>
    </row>
    <row r="368" spans="1:24" ht="53.25" customHeight="1" x14ac:dyDescent="0.25">
      <c r="A368" s="128"/>
      <c r="B368" s="2" t="s">
        <v>213</v>
      </c>
      <c r="C368" s="2" t="s">
        <v>14</v>
      </c>
      <c r="D368" s="17">
        <v>7233.5</v>
      </c>
      <c r="E368" s="17">
        <v>7233.5</v>
      </c>
      <c r="F368" s="17">
        <v>1605.5</v>
      </c>
      <c r="G368" s="17">
        <v>1100</v>
      </c>
      <c r="H368" s="23"/>
      <c r="I368" s="23"/>
      <c r="J368" s="23"/>
      <c r="K368" s="23"/>
      <c r="L368" s="23"/>
      <c r="M368" s="23"/>
      <c r="N368" s="23"/>
      <c r="O368" s="23"/>
      <c r="P368" s="23"/>
      <c r="Q368" s="23"/>
      <c r="R368" s="23"/>
      <c r="S368" s="23"/>
      <c r="T368" s="23"/>
      <c r="U368" s="23"/>
      <c r="V368" s="23"/>
      <c r="W368" s="49" t="s">
        <v>238</v>
      </c>
      <c r="X368" s="129"/>
    </row>
    <row r="369" spans="1:24" ht="120" customHeight="1" x14ac:dyDescent="0.25">
      <c r="A369" s="128"/>
      <c r="B369" s="2" t="s">
        <v>214</v>
      </c>
      <c r="C369" s="2" t="s">
        <v>136</v>
      </c>
      <c r="D369" s="17">
        <v>2500</v>
      </c>
      <c r="E369" s="17">
        <v>2500</v>
      </c>
      <c r="F369" s="17">
        <v>0</v>
      </c>
      <c r="G369" s="17">
        <v>0</v>
      </c>
      <c r="H369" s="23"/>
      <c r="I369" s="23"/>
      <c r="J369" s="23"/>
      <c r="K369" s="23"/>
      <c r="L369" s="23"/>
      <c r="M369" s="23"/>
      <c r="N369" s="23"/>
      <c r="O369" s="23"/>
      <c r="P369" s="23"/>
      <c r="Q369" s="23"/>
      <c r="R369" s="23"/>
      <c r="S369" s="23"/>
      <c r="T369" s="23"/>
      <c r="U369" s="23"/>
      <c r="V369" s="23"/>
      <c r="W369" s="49" t="s">
        <v>72</v>
      </c>
      <c r="X369" s="129"/>
    </row>
    <row r="370" spans="1:24" ht="120" customHeight="1" x14ac:dyDescent="0.25">
      <c r="A370" s="128"/>
      <c r="B370" s="2" t="s">
        <v>214</v>
      </c>
      <c r="C370" s="2" t="s">
        <v>14</v>
      </c>
      <c r="D370" s="17">
        <v>174.5</v>
      </c>
      <c r="E370" s="17">
        <v>174.5</v>
      </c>
      <c r="F370" s="17">
        <v>0</v>
      </c>
      <c r="G370" s="17">
        <v>0</v>
      </c>
      <c r="H370" s="23"/>
      <c r="I370" s="23"/>
      <c r="J370" s="23"/>
      <c r="K370" s="23"/>
      <c r="L370" s="23"/>
      <c r="M370" s="23"/>
      <c r="N370" s="23"/>
      <c r="O370" s="23"/>
      <c r="P370" s="23"/>
      <c r="Q370" s="23"/>
      <c r="R370" s="23"/>
      <c r="S370" s="23"/>
      <c r="T370" s="23"/>
      <c r="U370" s="23"/>
      <c r="V370" s="23"/>
      <c r="W370" s="49" t="s">
        <v>72</v>
      </c>
      <c r="X370" s="129"/>
    </row>
    <row r="371" spans="1:24" ht="78" customHeight="1" x14ac:dyDescent="0.25">
      <c r="A371" s="130"/>
      <c r="B371" s="11" t="s">
        <v>18</v>
      </c>
      <c r="C371" s="1" t="s">
        <v>17</v>
      </c>
      <c r="D371" s="22">
        <f>D372+D373</f>
        <v>10528</v>
      </c>
      <c r="E371" s="22">
        <f t="shared" ref="E371:G371" si="116">E372+E373</f>
        <v>10528</v>
      </c>
      <c r="F371" s="22">
        <f t="shared" si="116"/>
        <v>1665.5</v>
      </c>
      <c r="G371" s="22">
        <f t="shared" si="116"/>
        <v>1100</v>
      </c>
      <c r="H371" s="23"/>
      <c r="I371" s="23"/>
      <c r="J371" s="23"/>
      <c r="K371" s="23"/>
      <c r="L371" s="23"/>
      <c r="M371" s="23"/>
      <c r="N371" s="23"/>
      <c r="O371" s="23"/>
      <c r="P371" s="23"/>
      <c r="Q371" s="23"/>
      <c r="R371" s="23"/>
      <c r="S371" s="23"/>
      <c r="T371" s="23"/>
      <c r="U371" s="23"/>
      <c r="V371" s="23"/>
      <c r="W371" s="98" t="s">
        <v>239</v>
      </c>
      <c r="X371" s="131"/>
    </row>
    <row r="372" spans="1:24" ht="60.75" customHeight="1" x14ac:dyDescent="0.25">
      <c r="A372" s="124"/>
      <c r="B372" s="73"/>
      <c r="C372" s="2" t="s">
        <v>14</v>
      </c>
      <c r="D372" s="17">
        <f>D367+D368+D370</f>
        <v>8028</v>
      </c>
      <c r="E372" s="17">
        <f t="shared" ref="E372:V372" si="117">E367+E368+E370</f>
        <v>8028</v>
      </c>
      <c r="F372" s="17">
        <f t="shared" si="117"/>
        <v>1665.5</v>
      </c>
      <c r="G372" s="17">
        <f t="shared" si="117"/>
        <v>1100</v>
      </c>
      <c r="H372" s="17">
        <f t="shared" si="117"/>
        <v>0</v>
      </c>
      <c r="I372" s="17">
        <f t="shared" si="117"/>
        <v>0</v>
      </c>
      <c r="J372" s="17">
        <f t="shared" si="117"/>
        <v>0</v>
      </c>
      <c r="K372" s="17">
        <f t="shared" si="117"/>
        <v>0</v>
      </c>
      <c r="L372" s="17">
        <f t="shared" si="117"/>
        <v>0</v>
      </c>
      <c r="M372" s="17">
        <f t="shared" si="117"/>
        <v>0</v>
      </c>
      <c r="N372" s="17">
        <f t="shared" si="117"/>
        <v>0</v>
      </c>
      <c r="O372" s="17">
        <f t="shared" si="117"/>
        <v>0</v>
      </c>
      <c r="P372" s="17">
        <f t="shared" si="117"/>
        <v>0</v>
      </c>
      <c r="Q372" s="17">
        <f t="shared" si="117"/>
        <v>0</v>
      </c>
      <c r="R372" s="17">
        <f t="shared" si="117"/>
        <v>0</v>
      </c>
      <c r="S372" s="17">
        <f t="shared" si="117"/>
        <v>0</v>
      </c>
      <c r="T372" s="17">
        <f t="shared" si="117"/>
        <v>0</v>
      </c>
      <c r="U372" s="17">
        <f t="shared" si="117"/>
        <v>0</v>
      </c>
      <c r="V372" s="17">
        <f t="shared" si="117"/>
        <v>0</v>
      </c>
      <c r="W372" s="49" t="s">
        <v>240</v>
      </c>
      <c r="X372" s="132"/>
    </row>
    <row r="373" spans="1:24" ht="60.75" customHeight="1" x14ac:dyDescent="0.25">
      <c r="A373" s="127"/>
      <c r="B373" s="133"/>
      <c r="C373" s="78" t="s">
        <v>136</v>
      </c>
      <c r="D373" s="17">
        <f>D369</f>
        <v>2500</v>
      </c>
      <c r="E373" s="17">
        <f t="shared" ref="E373:G373" si="118">E369</f>
        <v>2500</v>
      </c>
      <c r="F373" s="17">
        <f t="shared" si="118"/>
        <v>0</v>
      </c>
      <c r="G373" s="17">
        <f t="shared" si="118"/>
        <v>0</v>
      </c>
      <c r="H373" s="69"/>
      <c r="I373" s="69"/>
      <c r="J373" s="69"/>
      <c r="K373" s="69"/>
      <c r="L373" s="69"/>
      <c r="M373" s="69"/>
      <c r="N373" s="69"/>
      <c r="O373" s="69"/>
      <c r="P373" s="69"/>
      <c r="Q373" s="69"/>
      <c r="R373" s="69"/>
      <c r="S373" s="69"/>
      <c r="T373" s="69"/>
      <c r="U373" s="69"/>
      <c r="V373" s="69"/>
      <c r="W373" s="49" t="s">
        <v>72</v>
      </c>
      <c r="X373" s="132"/>
    </row>
    <row r="374" spans="1:24" ht="32.25" customHeight="1" x14ac:dyDescent="0.25">
      <c r="A374" s="21"/>
      <c r="B374" s="11" t="s">
        <v>15</v>
      </c>
      <c r="C374" s="1" t="s">
        <v>17</v>
      </c>
      <c r="D374" s="22">
        <f>D375+D376+D378</f>
        <v>127657.19999999998</v>
      </c>
      <c r="E374" s="22">
        <f t="shared" ref="E374:G374" si="119">E375+E376+E378</f>
        <v>127657.19999999998</v>
      </c>
      <c r="F374" s="22">
        <f t="shared" si="119"/>
        <v>29367.200000000004</v>
      </c>
      <c r="G374" s="22">
        <f t="shared" si="119"/>
        <v>28170.9</v>
      </c>
      <c r="H374" s="22">
        <f t="shared" ref="H374:V374" si="120">H375</f>
        <v>0</v>
      </c>
      <c r="I374" s="22">
        <f t="shared" si="120"/>
        <v>0</v>
      </c>
      <c r="J374" s="22">
        <f t="shared" si="120"/>
        <v>0</v>
      </c>
      <c r="K374" s="22">
        <f t="shared" si="120"/>
        <v>0</v>
      </c>
      <c r="L374" s="22">
        <f t="shared" si="120"/>
        <v>0</v>
      </c>
      <c r="M374" s="22">
        <f t="shared" si="120"/>
        <v>0</v>
      </c>
      <c r="N374" s="22">
        <f t="shared" si="120"/>
        <v>0</v>
      </c>
      <c r="O374" s="22">
        <f t="shared" si="120"/>
        <v>0</v>
      </c>
      <c r="P374" s="22">
        <f t="shared" si="120"/>
        <v>0</v>
      </c>
      <c r="Q374" s="22">
        <f t="shared" si="120"/>
        <v>0</v>
      </c>
      <c r="R374" s="22">
        <f t="shared" si="120"/>
        <v>0</v>
      </c>
      <c r="S374" s="22">
        <f t="shared" si="120"/>
        <v>0</v>
      </c>
      <c r="T374" s="22">
        <f t="shared" si="120"/>
        <v>0</v>
      </c>
      <c r="U374" s="22">
        <f t="shared" si="120"/>
        <v>0</v>
      </c>
      <c r="V374" s="22">
        <f t="shared" si="120"/>
        <v>0</v>
      </c>
      <c r="W374" s="28" t="s">
        <v>268</v>
      </c>
      <c r="X374" s="18"/>
    </row>
    <row r="375" spans="1:24" s="94" customFormat="1" ht="45.75" customHeight="1" x14ac:dyDescent="0.25">
      <c r="A375" s="24"/>
      <c r="B375" s="25"/>
      <c r="C375" s="2" t="s">
        <v>14</v>
      </c>
      <c r="D375" s="17">
        <f>D337+D346+D354+D358+D362+D365+D372</f>
        <v>107205.59999999999</v>
      </c>
      <c r="E375" s="17">
        <f t="shared" ref="E375:G375" si="121">E337+E346+E354+E358+E362+E365+E372</f>
        <v>107205.59999999999</v>
      </c>
      <c r="F375" s="17">
        <f t="shared" si="121"/>
        <v>29108.300000000003</v>
      </c>
      <c r="G375" s="17">
        <f t="shared" si="121"/>
        <v>27912</v>
      </c>
      <c r="H375" s="32"/>
      <c r="I375" s="32"/>
      <c r="J375" s="32"/>
      <c r="K375" s="32"/>
      <c r="L375" s="32"/>
      <c r="M375" s="32"/>
      <c r="N375" s="32"/>
      <c r="O375" s="32"/>
      <c r="P375" s="32"/>
      <c r="Q375" s="32"/>
      <c r="R375" s="32"/>
      <c r="S375" s="32"/>
      <c r="T375" s="32"/>
      <c r="U375" s="32"/>
      <c r="V375" s="32"/>
      <c r="W375" s="18" t="s">
        <v>269</v>
      </c>
      <c r="X375" s="18"/>
    </row>
    <row r="376" spans="1:24" s="136" customFormat="1" ht="57" customHeight="1" x14ac:dyDescent="0.25">
      <c r="A376" s="134"/>
      <c r="B376" s="135"/>
      <c r="C376" s="78" t="s">
        <v>16</v>
      </c>
      <c r="D376" s="17">
        <f>D336+D345</f>
        <v>17951.599999999999</v>
      </c>
      <c r="E376" s="17">
        <f t="shared" ref="E376:G376" si="122">E336+E345</f>
        <v>17951.599999999999</v>
      </c>
      <c r="F376" s="17">
        <f t="shared" si="122"/>
        <v>258.89999999999998</v>
      </c>
      <c r="G376" s="17">
        <f t="shared" si="122"/>
        <v>258.89999999999998</v>
      </c>
      <c r="H376" s="32"/>
      <c r="I376" s="32"/>
      <c r="J376" s="32"/>
      <c r="K376" s="32"/>
      <c r="L376" s="32"/>
      <c r="M376" s="32"/>
      <c r="N376" s="32"/>
      <c r="O376" s="32"/>
      <c r="P376" s="32"/>
      <c r="Q376" s="32"/>
      <c r="R376" s="32"/>
      <c r="S376" s="32"/>
      <c r="T376" s="32"/>
      <c r="U376" s="32"/>
      <c r="V376" s="32"/>
      <c r="W376" s="18" t="s">
        <v>270</v>
      </c>
      <c r="X376" s="18"/>
    </row>
    <row r="377" spans="1:24" ht="60.75" hidden="1" customHeight="1" x14ac:dyDescent="0.25">
      <c r="A377" s="137"/>
      <c r="B377" s="138"/>
      <c r="C377" s="78"/>
      <c r="D377" s="17"/>
      <c r="E377" s="17"/>
      <c r="F377" s="17"/>
      <c r="G377" s="17"/>
      <c r="H377" s="69"/>
      <c r="I377" s="69"/>
      <c r="J377" s="69"/>
      <c r="K377" s="69"/>
      <c r="L377" s="69"/>
      <c r="M377" s="69"/>
      <c r="N377" s="69"/>
      <c r="O377" s="69"/>
      <c r="P377" s="69"/>
      <c r="Q377" s="69"/>
      <c r="R377" s="69"/>
      <c r="S377" s="69"/>
      <c r="T377" s="69"/>
      <c r="U377" s="69"/>
      <c r="V377" s="69"/>
      <c r="W377" s="18" t="s">
        <v>270</v>
      </c>
      <c r="X377" s="18"/>
    </row>
    <row r="378" spans="1:24" ht="60.75" customHeight="1" x14ac:dyDescent="0.25">
      <c r="A378" s="137"/>
      <c r="B378" s="138"/>
      <c r="C378" s="2" t="s">
        <v>136</v>
      </c>
      <c r="D378" s="17">
        <f>D373</f>
        <v>2500</v>
      </c>
      <c r="E378" s="17">
        <f t="shared" ref="E378:G378" si="123">E373</f>
        <v>2500</v>
      </c>
      <c r="F378" s="17">
        <f t="shared" si="123"/>
        <v>0</v>
      </c>
      <c r="G378" s="17">
        <f t="shared" si="123"/>
        <v>0</v>
      </c>
      <c r="H378" s="69"/>
      <c r="I378" s="69"/>
      <c r="J378" s="69"/>
      <c r="K378" s="69"/>
      <c r="L378" s="69"/>
      <c r="M378" s="69"/>
      <c r="N378" s="69"/>
      <c r="O378" s="69"/>
      <c r="P378" s="69"/>
      <c r="Q378" s="69"/>
      <c r="R378" s="69"/>
      <c r="S378" s="69"/>
      <c r="T378" s="69"/>
      <c r="U378" s="69"/>
      <c r="V378" s="69"/>
      <c r="W378" s="18" t="s">
        <v>72</v>
      </c>
      <c r="X378" s="18"/>
    </row>
    <row r="379" spans="1:24" ht="15.75" customHeight="1" x14ac:dyDescent="0.25">
      <c r="A379" s="39">
        <v>17</v>
      </c>
      <c r="B379" s="3" t="s">
        <v>146</v>
      </c>
      <c r="C379" s="15"/>
      <c r="D379" s="15"/>
      <c r="E379" s="15"/>
      <c r="F379" s="15"/>
      <c r="G379" s="15"/>
      <c r="H379" s="15"/>
      <c r="I379" s="15"/>
      <c r="J379" s="15"/>
      <c r="K379" s="15"/>
      <c r="L379" s="15"/>
      <c r="M379" s="15"/>
      <c r="N379" s="15"/>
      <c r="O379" s="15"/>
      <c r="P379" s="15"/>
      <c r="Q379" s="15"/>
      <c r="R379" s="15"/>
      <c r="S379" s="15"/>
      <c r="T379" s="15"/>
      <c r="U379" s="15"/>
      <c r="V379" s="15"/>
      <c r="W379" s="15"/>
      <c r="X379" s="15"/>
    </row>
    <row r="380" spans="1:24" ht="63" customHeight="1" x14ac:dyDescent="0.25">
      <c r="A380" s="37"/>
      <c r="B380" s="48" t="s">
        <v>147</v>
      </c>
      <c r="C380" s="2" t="s">
        <v>14</v>
      </c>
      <c r="D380" s="17">
        <v>455</v>
      </c>
      <c r="E380" s="17">
        <v>455</v>
      </c>
      <c r="F380" s="17">
        <v>90</v>
      </c>
      <c r="G380" s="17">
        <v>90</v>
      </c>
      <c r="H380" s="12"/>
      <c r="I380" s="12"/>
      <c r="J380" s="12"/>
      <c r="K380" s="12"/>
      <c r="L380" s="12"/>
      <c r="M380" s="12"/>
      <c r="N380" s="12"/>
      <c r="O380" s="12"/>
      <c r="P380" s="12"/>
      <c r="Q380" s="12"/>
      <c r="R380" s="12"/>
      <c r="S380" s="12"/>
      <c r="T380" s="12"/>
      <c r="U380" s="12"/>
      <c r="V380" s="12"/>
      <c r="W380" s="18" t="s">
        <v>233</v>
      </c>
      <c r="X380" s="18"/>
    </row>
    <row r="381" spans="1:24" ht="83.25" customHeight="1" x14ac:dyDescent="0.25">
      <c r="A381" s="93"/>
      <c r="B381" s="61" t="s">
        <v>215</v>
      </c>
      <c r="C381" s="78" t="s">
        <v>16</v>
      </c>
      <c r="D381" s="17">
        <v>7554.8</v>
      </c>
      <c r="E381" s="17">
        <v>7554.8</v>
      </c>
      <c r="F381" s="17">
        <v>7554.8</v>
      </c>
      <c r="G381" s="17">
        <v>340</v>
      </c>
      <c r="H381" s="12"/>
      <c r="I381" s="12"/>
      <c r="J381" s="12"/>
      <c r="K381" s="12"/>
      <c r="L381" s="12"/>
      <c r="M381" s="12"/>
      <c r="N381" s="12"/>
      <c r="O381" s="12"/>
      <c r="P381" s="12"/>
      <c r="Q381" s="12"/>
      <c r="R381" s="12"/>
      <c r="S381" s="12"/>
      <c r="T381" s="12"/>
      <c r="U381" s="12"/>
      <c r="V381" s="12"/>
      <c r="W381" s="18" t="s">
        <v>234</v>
      </c>
      <c r="X381" s="18"/>
    </row>
    <row r="382" spans="1:24" ht="32.25" customHeight="1" x14ac:dyDescent="0.25">
      <c r="A382" s="21"/>
      <c r="B382" s="11" t="s">
        <v>15</v>
      </c>
      <c r="C382" s="1" t="s">
        <v>17</v>
      </c>
      <c r="D382" s="22">
        <f>D383+D384</f>
        <v>8009.8</v>
      </c>
      <c r="E382" s="22">
        <f t="shared" ref="E382:G382" si="124">E383+E384</f>
        <v>8009.8</v>
      </c>
      <c r="F382" s="22">
        <f t="shared" si="124"/>
        <v>7644.8</v>
      </c>
      <c r="G382" s="22">
        <f t="shared" si="124"/>
        <v>430</v>
      </c>
      <c r="H382" s="22">
        <f t="shared" ref="H382:V382" si="125">H383</f>
        <v>0</v>
      </c>
      <c r="I382" s="22">
        <f t="shared" si="125"/>
        <v>0</v>
      </c>
      <c r="J382" s="22">
        <f t="shared" si="125"/>
        <v>0</v>
      </c>
      <c r="K382" s="22">
        <f t="shared" si="125"/>
        <v>0</v>
      </c>
      <c r="L382" s="22">
        <f t="shared" si="125"/>
        <v>0</v>
      </c>
      <c r="M382" s="22">
        <f t="shared" si="125"/>
        <v>0</v>
      </c>
      <c r="N382" s="22">
        <f t="shared" si="125"/>
        <v>0</v>
      </c>
      <c r="O382" s="22">
        <f t="shared" si="125"/>
        <v>0</v>
      </c>
      <c r="P382" s="22">
        <f t="shared" si="125"/>
        <v>0</v>
      </c>
      <c r="Q382" s="22">
        <f t="shared" si="125"/>
        <v>0</v>
      </c>
      <c r="R382" s="22">
        <f t="shared" si="125"/>
        <v>0</v>
      </c>
      <c r="S382" s="22">
        <f t="shared" si="125"/>
        <v>0</v>
      </c>
      <c r="T382" s="22">
        <f t="shared" si="125"/>
        <v>0</v>
      </c>
      <c r="U382" s="22">
        <f t="shared" si="125"/>
        <v>0</v>
      </c>
      <c r="V382" s="22">
        <f t="shared" si="125"/>
        <v>0</v>
      </c>
      <c r="W382" s="28" t="s">
        <v>235</v>
      </c>
      <c r="X382" s="18"/>
    </row>
    <row r="383" spans="1:24" s="94" customFormat="1" ht="45.75" customHeight="1" x14ac:dyDescent="0.25">
      <c r="A383" s="24"/>
      <c r="B383" s="25"/>
      <c r="C383" s="2" t="s">
        <v>14</v>
      </c>
      <c r="D383" s="17">
        <f>D380</f>
        <v>455</v>
      </c>
      <c r="E383" s="17">
        <f t="shared" ref="E383:G383" si="126">E380</f>
        <v>455</v>
      </c>
      <c r="F383" s="17">
        <f t="shared" si="126"/>
        <v>90</v>
      </c>
      <c r="G383" s="17">
        <f t="shared" si="126"/>
        <v>90</v>
      </c>
      <c r="H383" s="32"/>
      <c r="I383" s="32"/>
      <c r="J383" s="32"/>
      <c r="K383" s="32"/>
      <c r="L383" s="32"/>
      <c r="M383" s="32"/>
      <c r="N383" s="32"/>
      <c r="O383" s="32"/>
      <c r="P383" s="32"/>
      <c r="Q383" s="32"/>
      <c r="R383" s="32"/>
      <c r="S383" s="32"/>
      <c r="T383" s="32"/>
      <c r="U383" s="32"/>
      <c r="V383" s="32"/>
      <c r="W383" s="18" t="s">
        <v>236</v>
      </c>
      <c r="X383" s="18"/>
    </row>
    <row r="384" spans="1:24" s="136" customFormat="1" ht="57.75" customHeight="1" x14ac:dyDescent="0.25">
      <c r="A384" s="134"/>
      <c r="B384" s="135"/>
      <c r="C384" s="78" t="s">
        <v>16</v>
      </c>
      <c r="D384" s="17">
        <f>D381</f>
        <v>7554.8</v>
      </c>
      <c r="E384" s="17">
        <f t="shared" ref="E384:G384" si="127">E381</f>
        <v>7554.8</v>
      </c>
      <c r="F384" s="17">
        <f t="shared" si="127"/>
        <v>7554.8</v>
      </c>
      <c r="G384" s="17">
        <f t="shared" si="127"/>
        <v>340</v>
      </c>
      <c r="H384" s="32"/>
      <c r="I384" s="32"/>
      <c r="J384" s="32"/>
      <c r="K384" s="32"/>
      <c r="L384" s="32"/>
      <c r="M384" s="32"/>
      <c r="N384" s="32"/>
      <c r="O384" s="32"/>
      <c r="P384" s="32"/>
      <c r="Q384" s="32"/>
      <c r="R384" s="32"/>
      <c r="S384" s="32"/>
      <c r="T384" s="32"/>
      <c r="U384" s="32"/>
      <c r="V384" s="32"/>
      <c r="W384" s="18" t="s">
        <v>237</v>
      </c>
      <c r="X384" s="18"/>
    </row>
    <row r="385" spans="1:28" ht="38.25" customHeight="1" x14ac:dyDescent="0.25">
      <c r="A385" s="1">
        <v>18</v>
      </c>
      <c r="B385" s="3" t="s">
        <v>217</v>
      </c>
      <c r="C385" s="15"/>
      <c r="D385" s="15"/>
      <c r="E385" s="15"/>
      <c r="F385" s="15"/>
      <c r="G385" s="15"/>
      <c r="H385" s="15"/>
      <c r="I385" s="15"/>
      <c r="J385" s="15"/>
      <c r="K385" s="15"/>
      <c r="L385" s="15"/>
      <c r="M385" s="15"/>
      <c r="N385" s="15"/>
      <c r="O385" s="15"/>
      <c r="P385" s="15"/>
      <c r="Q385" s="15"/>
      <c r="R385" s="15"/>
      <c r="S385" s="15"/>
      <c r="T385" s="15"/>
      <c r="U385" s="15"/>
      <c r="V385" s="15"/>
      <c r="W385" s="15"/>
      <c r="X385" s="15"/>
    </row>
    <row r="386" spans="1:28" s="136" customFormat="1" ht="85.5" customHeight="1" x14ac:dyDescent="0.25">
      <c r="A386" s="139"/>
      <c r="B386" s="48" t="s">
        <v>218</v>
      </c>
      <c r="C386" s="2" t="s">
        <v>14</v>
      </c>
      <c r="D386" s="17">
        <v>265</v>
      </c>
      <c r="E386" s="17">
        <v>265</v>
      </c>
      <c r="F386" s="17">
        <v>0</v>
      </c>
      <c r="G386" s="17">
        <v>0</v>
      </c>
      <c r="H386" s="32"/>
      <c r="I386" s="32"/>
      <c r="J386" s="32"/>
      <c r="K386" s="32"/>
      <c r="L386" s="32"/>
      <c r="M386" s="32"/>
      <c r="N386" s="32"/>
      <c r="O386" s="32"/>
      <c r="P386" s="32"/>
      <c r="Q386" s="32"/>
      <c r="R386" s="32"/>
      <c r="S386" s="32"/>
      <c r="T386" s="32"/>
      <c r="U386" s="32"/>
      <c r="V386" s="32"/>
      <c r="W386" s="18" t="s">
        <v>72</v>
      </c>
      <c r="X386" s="18"/>
    </row>
    <row r="387" spans="1:28" s="136" customFormat="1" ht="105.75" customHeight="1" x14ac:dyDescent="0.25">
      <c r="A387" s="139"/>
      <c r="B387" s="48" t="s">
        <v>219</v>
      </c>
      <c r="C387" s="2" t="s">
        <v>14</v>
      </c>
      <c r="D387" s="17">
        <v>25</v>
      </c>
      <c r="E387" s="17">
        <v>25</v>
      </c>
      <c r="F387" s="17">
        <v>0</v>
      </c>
      <c r="G387" s="17">
        <v>0</v>
      </c>
      <c r="H387" s="32"/>
      <c r="I387" s="32"/>
      <c r="J387" s="32"/>
      <c r="K387" s="32"/>
      <c r="L387" s="32"/>
      <c r="M387" s="32"/>
      <c r="N387" s="32"/>
      <c r="O387" s="32"/>
      <c r="P387" s="32"/>
      <c r="Q387" s="32"/>
      <c r="R387" s="32"/>
      <c r="S387" s="32"/>
      <c r="T387" s="32"/>
      <c r="U387" s="32"/>
      <c r="V387" s="32"/>
      <c r="W387" s="18" t="s">
        <v>72</v>
      </c>
      <c r="X387" s="18"/>
    </row>
    <row r="388" spans="1:28" s="136" customFormat="1" ht="45.75" customHeight="1" x14ac:dyDescent="0.25">
      <c r="A388" s="139"/>
      <c r="B388" s="48" t="s">
        <v>220</v>
      </c>
      <c r="C388" s="2" t="s">
        <v>14</v>
      </c>
      <c r="D388" s="17">
        <v>30</v>
      </c>
      <c r="E388" s="17">
        <v>30</v>
      </c>
      <c r="F388" s="17">
        <v>0</v>
      </c>
      <c r="G388" s="17">
        <v>0</v>
      </c>
      <c r="H388" s="32"/>
      <c r="I388" s="32"/>
      <c r="J388" s="32"/>
      <c r="K388" s="32"/>
      <c r="L388" s="32"/>
      <c r="M388" s="32"/>
      <c r="N388" s="32"/>
      <c r="O388" s="32"/>
      <c r="P388" s="32"/>
      <c r="Q388" s="32"/>
      <c r="R388" s="32"/>
      <c r="S388" s="32"/>
      <c r="T388" s="32"/>
      <c r="U388" s="32"/>
      <c r="V388" s="32"/>
      <c r="W388" s="18" t="s">
        <v>72</v>
      </c>
      <c r="X388" s="18"/>
    </row>
    <row r="389" spans="1:28" s="136" customFormat="1" ht="45.75" customHeight="1" x14ac:dyDescent="0.25">
      <c r="A389" s="140"/>
      <c r="B389" s="141" t="s">
        <v>15</v>
      </c>
      <c r="C389" s="1" t="s">
        <v>14</v>
      </c>
      <c r="D389" s="22">
        <f>D386+D387+D388</f>
        <v>320</v>
      </c>
      <c r="E389" s="22">
        <f t="shared" ref="E389:G389" si="128">E386+E387+E388</f>
        <v>320</v>
      </c>
      <c r="F389" s="22">
        <f t="shared" si="128"/>
        <v>0</v>
      </c>
      <c r="G389" s="22">
        <f t="shared" si="128"/>
        <v>0</v>
      </c>
      <c r="H389" s="32"/>
      <c r="I389" s="32"/>
      <c r="J389" s="32"/>
      <c r="K389" s="32"/>
      <c r="L389" s="32"/>
      <c r="M389" s="32"/>
      <c r="N389" s="32"/>
      <c r="O389" s="32"/>
      <c r="P389" s="32"/>
      <c r="Q389" s="32"/>
      <c r="R389" s="32"/>
      <c r="S389" s="32"/>
      <c r="T389" s="32"/>
      <c r="U389" s="32"/>
      <c r="V389" s="32"/>
      <c r="W389" s="18" t="s">
        <v>72</v>
      </c>
      <c r="X389" s="18"/>
    </row>
    <row r="390" spans="1:28" s="31" customFormat="1" ht="43.5" customHeight="1" x14ac:dyDescent="0.25">
      <c r="A390" s="21"/>
      <c r="B390" s="11" t="s">
        <v>62</v>
      </c>
      <c r="C390" s="69" t="s">
        <v>17</v>
      </c>
      <c r="D390" s="70">
        <f>D392+D393+D394+D391</f>
        <v>3980693.6999999997</v>
      </c>
      <c r="E390" s="70">
        <f t="shared" ref="E390:G390" si="129">E392+E393+E394+E391</f>
        <v>3938670.8</v>
      </c>
      <c r="F390" s="70">
        <f t="shared" si="129"/>
        <v>635414.19999999995</v>
      </c>
      <c r="G390" s="70">
        <f t="shared" si="129"/>
        <v>584350.19999999995</v>
      </c>
      <c r="H390" s="70" t="e">
        <f t="shared" ref="H390:V390" si="130">H392+H393+H394</f>
        <v>#REF!</v>
      </c>
      <c r="I390" s="70" t="e">
        <f t="shared" si="130"/>
        <v>#REF!</v>
      </c>
      <c r="J390" s="70" t="e">
        <f t="shared" si="130"/>
        <v>#REF!</v>
      </c>
      <c r="K390" s="70" t="e">
        <f t="shared" si="130"/>
        <v>#REF!</v>
      </c>
      <c r="L390" s="70" t="e">
        <f t="shared" si="130"/>
        <v>#REF!</v>
      </c>
      <c r="M390" s="70" t="e">
        <f t="shared" si="130"/>
        <v>#REF!</v>
      </c>
      <c r="N390" s="70" t="e">
        <f t="shared" si="130"/>
        <v>#REF!</v>
      </c>
      <c r="O390" s="70" t="e">
        <f t="shared" si="130"/>
        <v>#REF!</v>
      </c>
      <c r="P390" s="70" t="e">
        <f t="shared" si="130"/>
        <v>#REF!</v>
      </c>
      <c r="Q390" s="70" t="e">
        <f t="shared" si="130"/>
        <v>#REF!</v>
      </c>
      <c r="R390" s="70" t="e">
        <f t="shared" si="130"/>
        <v>#REF!</v>
      </c>
      <c r="S390" s="70" t="e">
        <f t="shared" si="130"/>
        <v>#REF!</v>
      </c>
      <c r="T390" s="70" t="e">
        <f t="shared" si="130"/>
        <v>#REF!</v>
      </c>
      <c r="U390" s="70" t="e">
        <f t="shared" si="130"/>
        <v>#REF!</v>
      </c>
      <c r="V390" s="70" t="e">
        <f t="shared" si="130"/>
        <v>#REF!</v>
      </c>
      <c r="W390" s="98" t="s">
        <v>393</v>
      </c>
      <c r="X390" s="99"/>
      <c r="Y390" s="34"/>
      <c r="Z390" s="34"/>
      <c r="AA390" s="34"/>
      <c r="AB390" s="34"/>
    </row>
    <row r="391" spans="1:28" s="31" customFormat="1" ht="43.5" customHeight="1" x14ac:dyDescent="0.25">
      <c r="A391" s="24"/>
      <c r="B391" s="42"/>
      <c r="C391" s="2" t="s">
        <v>136</v>
      </c>
      <c r="D391" s="33">
        <f>D84+D148+D226+D378</f>
        <v>274797.8</v>
      </c>
      <c r="E391" s="33">
        <f t="shared" ref="E391:G391" si="131">E84+E148+E226+E378</f>
        <v>274797.8</v>
      </c>
      <c r="F391" s="33">
        <f t="shared" si="131"/>
        <v>19448.2</v>
      </c>
      <c r="G391" s="33">
        <f t="shared" si="131"/>
        <v>16489.599999999999</v>
      </c>
      <c r="H391" s="33" t="e">
        <f>H84+#REF!+#REF!+#REF!</f>
        <v>#REF!</v>
      </c>
      <c r="I391" s="33" t="e">
        <f>I84+#REF!+#REF!+#REF!</f>
        <v>#REF!</v>
      </c>
      <c r="J391" s="33" t="e">
        <f>J84+#REF!+#REF!+#REF!</f>
        <v>#REF!</v>
      </c>
      <c r="K391" s="33" t="e">
        <f>K84+#REF!+#REF!+#REF!</f>
        <v>#REF!</v>
      </c>
      <c r="L391" s="33" t="e">
        <f>L84+#REF!+#REF!+#REF!</f>
        <v>#REF!</v>
      </c>
      <c r="M391" s="33" t="e">
        <f>M84+#REF!+#REF!+#REF!</f>
        <v>#REF!</v>
      </c>
      <c r="N391" s="33" t="e">
        <f>N84+#REF!+#REF!+#REF!</f>
        <v>#REF!</v>
      </c>
      <c r="O391" s="33" t="e">
        <f>O84+#REF!+#REF!+#REF!</f>
        <v>#REF!</v>
      </c>
      <c r="P391" s="33" t="e">
        <f>P84+#REF!+#REF!+#REF!</f>
        <v>#REF!</v>
      </c>
      <c r="Q391" s="33" t="e">
        <f>Q84+#REF!+#REF!+#REF!</f>
        <v>#REF!</v>
      </c>
      <c r="R391" s="33" t="e">
        <f>R84+#REF!+#REF!+#REF!</f>
        <v>#REF!</v>
      </c>
      <c r="S391" s="33" t="e">
        <f>S84+#REF!+#REF!+#REF!</f>
        <v>#REF!</v>
      </c>
      <c r="T391" s="33" t="e">
        <f>T84+#REF!+#REF!+#REF!</f>
        <v>#REF!</v>
      </c>
      <c r="U391" s="33" t="e">
        <f>U84+#REF!+#REF!+#REF!</f>
        <v>#REF!</v>
      </c>
      <c r="V391" s="33" t="e">
        <f>V84+#REF!+#REF!+#REF!</f>
        <v>#REF!</v>
      </c>
      <c r="W391" s="49" t="s">
        <v>428</v>
      </c>
      <c r="X391" s="50"/>
      <c r="Y391" s="34"/>
      <c r="Z391" s="34"/>
      <c r="AA391" s="34"/>
      <c r="AB391" s="34"/>
    </row>
    <row r="392" spans="1:28" s="31" customFormat="1" ht="46.5" customHeight="1" x14ac:dyDescent="0.25">
      <c r="A392" s="24"/>
      <c r="B392" s="42"/>
      <c r="C392" s="2" t="s">
        <v>14</v>
      </c>
      <c r="D392" s="17">
        <f>D82+D93+D106+D116+D149+D154+D170+D190+D208+D215+D227+D245+D306+D318+D375+D383+D389</f>
        <v>1636643.9</v>
      </c>
      <c r="E392" s="17">
        <f t="shared" ref="E392:G392" si="132">E82+E93+E106+E116+E149+E154+E170+E190+E208+E215+E227+E245+E306+E318+E375+E383+E389</f>
        <v>1636643.9</v>
      </c>
      <c r="F392" s="17">
        <f t="shared" si="132"/>
        <v>341964.79999999993</v>
      </c>
      <c r="G392" s="17">
        <f>G82+G93+G106+G116+G149+G154+G170+G190+G208+G215+G227+G245+G306+G318+G375+G383+G389+0.2</f>
        <v>308448.09999999998</v>
      </c>
      <c r="H392" s="17" t="e">
        <f>H82+H93+H106+#REF!+H149+H154+H170+H190+H208+H215+H227+H245+H306+H318+#REF!+H383</f>
        <v>#REF!</v>
      </c>
      <c r="I392" s="17" t="e">
        <f>I82+I93+I106+#REF!+I149+I154+I170+I190+I208+I215+I227+I245+I306+I318+#REF!+I383</f>
        <v>#REF!</v>
      </c>
      <c r="J392" s="17" t="e">
        <f>J82+J93+J106+#REF!+J149+J154+J170+J190+J208+J215+J227+J245+J306+J318+#REF!+J383</f>
        <v>#REF!</v>
      </c>
      <c r="K392" s="17" t="e">
        <f>K82+K93+K106+#REF!+K149+K154+K170+K190+K208+K215+K227+K245+K306+K318+#REF!+K383</f>
        <v>#REF!</v>
      </c>
      <c r="L392" s="17" t="e">
        <f>L82+L93+L106+#REF!+L149+L154+L170+L190+L208+L215+L227+L245+L306+L318+#REF!+L383</f>
        <v>#REF!</v>
      </c>
      <c r="M392" s="17" t="e">
        <f>M82+M93+M106+#REF!+M149+M154+M170+M190+M208+M215+M227+M245+M306+M318+#REF!+M383</f>
        <v>#REF!</v>
      </c>
      <c r="N392" s="17" t="e">
        <f>N82+N93+N106+#REF!+N149+N154+N170+N190+N208+N215+N227+N245+N306+N318+#REF!+N383</f>
        <v>#REF!</v>
      </c>
      <c r="O392" s="17" t="e">
        <f>O82+O93+O106+#REF!+O149+O154+O170+O190+O208+O215+O227+O245+O306+O318+#REF!+O383</f>
        <v>#REF!</v>
      </c>
      <c r="P392" s="17" t="e">
        <f>P82+P93+P106+#REF!+P149+P154+P170+P190+P208+P215+P227+P245+P306+P318+#REF!+P383</f>
        <v>#REF!</v>
      </c>
      <c r="Q392" s="17" t="e">
        <f>Q82+Q93+Q106+#REF!+Q149+Q154+Q170+Q190+Q208+Q215+Q227+Q245+Q306+Q318+#REF!+Q383</f>
        <v>#REF!</v>
      </c>
      <c r="R392" s="17" t="e">
        <f>R82+R93+R106+#REF!+R149+R154+R170+R190+R208+R215+R227+R245+R306+R318+#REF!+R383</f>
        <v>#REF!</v>
      </c>
      <c r="S392" s="17" t="e">
        <f>S82+S93+S106+#REF!+S149+S154+S170+S190+S208+S215+S227+S245+S306+S318+#REF!+S383</f>
        <v>#REF!</v>
      </c>
      <c r="T392" s="17" t="e">
        <f>T82+T93+T106+#REF!+T149+T154+T170+T190+T208+T215+T227+T245+T306+T318+#REF!+T383</f>
        <v>#REF!</v>
      </c>
      <c r="U392" s="17" t="e">
        <f>U82+U93+U106+#REF!+U149+U154+U170+U190+U208+U215+U227+U245+U306+U318+#REF!+U383</f>
        <v>#REF!</v>
      </c>
      <c r="V392" s="17" t="e">
        <f>V82+V93+V106+#REF!+V149+V154+V170+V190+V208+V215+V227+V245+V306+V318+#REF!+V383</f>
        <v>#REF!</v>
      </c>
      <c r="W392" s="91" t="s">
        <v>429</v>
      </c>
      <c r="X392" s="92"/>
    </row>
    <row r="393" spans="1:28" s="31" customFormat="1" ht="52.5" customHeight="1" x14ac:dyDescent="0.25">
      <c r="A393" s="24"/>
      <c r="B393" s="42"/>
      <c r="C393" s="2" t="s">
        <v>64</v>
      </c>
      <c r="D393" s="17">
        <f t="shared" ref="D393:V393" si="133">D308</f>
        <v>4946.6000000000004</v>
      </c>
      <c r="E393" s="17">
        <f t="shared" ref="E393:G393" si="134">E308</f>
        <v>4946.6000000000004</v>
      </c>
      <c r="F393" s="17">
        <f t="shared" si="134"/>
        <v>642.5</v>
      </c>
      <c r="G393" s="17">
        <f t="shared" si="134"/>
        <v>180.6</v>
      </c>
      <c r="H393" s="17">
        <f t="shared" si="133"/>
        <v>0</v>
      </c>
      <c r="I393" s="17">
        <f t="shared" si="133"/>
        <v>0</v>
      </c>
      <c r="J393" s="17">
        <f t="shared" si="133"/>
        <v>0</v>
      </c>
      <c r="K393" s="17">
        <f t="shared" si="133"/>
        <v>0</v>
      </c>
      <c r="L393" s="17">
        <f t="shared" si="133"/>
        <v>0</v>
      </c>
      <c r="M393" s="17">
        <f t="shared" si="133"/>
        <v>0</v>
      </c>
      <c r="N393" s="17">
        <f t="shared" si="133"/>
        <v>0</v>
      </c>
      <c r="O393" s="17">
        <f t="shared" si="133"/>
        <v>0</v>
      </c>
      <c r="P393" s="17">
        <f t="shared" si="133"/>
        <v>0</v>
      </c>
      <c r="Q393" s="17">
        <f t="shared" si="133"/>
        <v>0</v>
      </c>
      <c r="R393" s="17">
        <f t="shared" si="133"/>
        <v>0</v>
      </c>
      <c r="S393" s="17">
        <f t="shared" si="133"/>
        <v>0</v>
      </c>
      <c r="T393" s="17">
        <f t="shared" si="133"/>
        <v>0</v>
      </c>
      <c r="U393" s="17">
        <f t="shared" si="133"/>
        <v>0</v>
      </c>
      <c r="V393" s="17">
        <f t="shared" si="133"/>
        <v>0</v>
      </c>
      <c r="W393" s="91" t="s">
        <v>323</v>
      </c>
      <c r="X393" s="92"/>
    </row>
    <row r="394" spans="1:28" s="31" customFormat="1" ht="47.25" x14ac:dyDescent="0.25">
      <c r="A394" s="142"/>
      <c r="B394" s="14"/>
      <c r="C394" s="2" t="s">
        <v>16</v>
      </c>
      <c r="D394" s="17">
        <f>D83+D94+D107+D115+D150+D171+D209+D228+D307+D319+D376+D384</f>
        <v>2064305.4</v>
      </c>
      <c r="E394" s="17">
        <f t="shared" ref="E394:G394" si="135">E83+E94+E107+E115+E150+E171+E209+E228+E307+E319+E376+E384</f>
        <v>2022282.5</v>
      </c>
      <c r="F394" s="17">
        <f t="shared" si="135"/>
        <v>273358.7</v>
      </c>
      <c r="G394" s="17">
        <f t="shared" si="135"/>
        <v>259231.9</v>
      </c>
      <c r="H394" s="17" t="e">
        <f>H83+H94+H107+H116+H150+H171+H209+#REF!+H228+#REF!</f>
        <v>#REF!</v>
      </c>
      <c r="I394" s="17" t="e">
        <f>I83+I94+I107+I116+I150+I171+I209+#REF!+I228+#REF!</f>
        <v>#REF!</v>
      </c>
      <c r="J394" s="17" t="e">
        <f>J83+J94+J107+J116+J150+J171+J209+#REF!+J228+#REF!</f>
        <v>#REF!</v>
      </c>
      <c r="K394" s="17" t="e">
        <f>K83+K94+K107+K116+K150+K171+K209+#REF!+K228+#REF!</f>
        <v>#REF!</v>
      </c>
      <c r="L394" s="17" t="e">
        <f>L83+L94+L107+L116+L150+L171+L209+#REF!+L228+#REF!</f>
        <v>#REF!</v>
      </c>
      <c r="M394" s="17" t="e">
        <f>M83+M94+M107+M116+M150+M171+M209+#REF!+M228+#REF!</f>
        <v>#REF!</v>
      </c>
      <c r="N394" s="17" t="e">
        <f>N83+N94+N107+N116+N150+N171+N209+#REF!+N228+#REF!</f>
        <v>#REF!</v>
      </c>
      <c r="O394" s="17" t="e">
        <f>O83+O94+O107+O116+O150+O171+O209+#REF!+O228+#REF!</f>
        <v>#REF!</v>
      </c>
      <c r="P394" s="17" t="e">
        <f>P83+P94+P107+P116+P150+P171+P209+#REF!+P228+#REF!</f>
        <v>#REF!</v>
      </c>
      <c r="Q394" s="17" t="e">
        <f>Q83+Q94+Q107+Q116+Q150+Q171+Q209+#REF!+Q228+#REF!</f>
        <v>#REF!</v>
      </c>
      <c r="R394" s="17" t="e">
        <f>R83+R94+R107+R116+R150+R171+R209+#REF!+R228+#REF!</f>
        <v>#REF!</v>
      </c>
      <c r="S394" s="17" t="e">
        <f>S83+S94+S107+S116+S150+S171+S209+#REF!+S228+#REF!</f>
        <v>#REF!</v>
      </c>
      <c r="T394" s="17" t="e">
        <f>T83+T94+T107+T116+T150+T171+T209+#REF!+T228+#REF!</f>
        <v>#REF!</v>
      </c>
      <c r="U394" s="17" t="e">
        <f>U83+U94+U107+U116+U150+U171+U209+#REF!+U228+#REF!</f>
        <v>#REF!</v>
      </c>
      <c r="V394" s="17" t="e">
        <f>V83+V94+V107+V116+V150+V171+V209+#REF!+V228+#REF!</f>
        <v>#REF!</v>
      </c>
      <c r="W394" s="91" t="s">
        <v>267</v>
      </c>
      <c r="X394" s="92"/>
    </row>
    <row r="395" spans="1:28" s="31" customFormat="1" x14ac:dyDescent="0.25">
      <c r="A395" s="143"/>
      <c r="B395" s="144"/>
      <c r="C395" s="145"/>
      <c r="D395" s="146"/>
      <c r="E395" s="146"/>
      <c r="F395" s="146"/>
      <c r="G395" s="146"/>
      <c r="H395" s="147"/>
      <c r="I395" s="147"/>
      <c r="J395" s="147"/>
      <c r="K395" s="147"/>
      <c r="L395" s="147"/>
      <c r="M395" s="147"/>
      <c r="N395" s="147"/>
      <c r="O395" s="147"/>
      <c r="P395" s="147"/>
      <c r="Q395" s="147"/>
      <c r="R395" s="147"/>
      <c r="S395" s="147"/>
      <c r="T395" s="147"/>
      <c r="U395" s="147"/>
      <c r="V395" s="147"/>
      <c r="W395" s="148"/>
      <c r="X395" s="148"/>
    </row>
    <row r="396" spans="1:28" s="31" customFormat="1" x14ac:dyDescent="0.25">
      <c r="A396" s="143"/>
      <c r="B396" s="144"/>
      <c r="C396" s="145"/>
      <c r="D396" s="146"/>
      <c r="E396" s="146"/>
      <c r="F396" s="146"/>
      <c r="G396" s="146"/>
      <c r="H396" s="147"/>
      <c r="I396" s="147"/>
      <c r="J396" s="147"/>
      <c r="K396" s="147"/>
      <c r="L396" s="147"/>
      <c r="M396" s="147"/>
      <c r="N396" s="147"/>
      <c r="O396" s="147"/>
      <c r="P396" s="147"/>
      <c r="Q396" s="147"/>
      <c r="R396" s="147"/>
      <c r="S396" s="147"/>
      <c r="T396" s="147"/>
      <c r="U396" s="147"/>
      <c r="V396" s="147"/>
      <c r="W396" s="148"/>
      <c r="X396" s="148"/>
    </row>
    <row r="397" spans="1:28" s="31" customFormat="1" x14ac:dyDescent="0.25">
      <c r="A397" s="143"/>
      <c r="B397" s="144"/>
      <c r="C397" s="145"/>
      <c r="D397" s="146"/>
      <c r="E397" s="146"/>
      <c r="F397" s="146"/>
      <c r="G397" s="146"/>
      <c r="H397" s="147"/>
      <c r="I397" s="147"/>
      <c r="J397" s="147"/>
      <c r="K397" s="147"/>
      <c r="L397" s="147"/>
      <c r="M397" s="147"/>
      <c r="N397" s="147"/>
      <c r="O397" s="147"/>
      <c r="P397" s="147"/>
      <c r="Q397" s="147"/>
      <c r="R397" s="147"/>
      <c r="S397" s="147"/>
      <c r="T397" s="147"/>
      <c r="U397" s="147"/>
      <c r="V397" s="147"/>
      <c r="W397" s="148"/>
      <c r="X397" s="148"/>
    </row>
    <row r="398" spans="1:28" x14ac:dyDescent="0.25">
      <c r="D398" s="31"/>
      <c r="E398" s="31"/>
      <c r="F398" s="31"/>
      <c r="G398" s="31"/>
    </row>
  </sheetData>
  <mergeCells count="477">
    <mergeCell ref="W125:X125"/>
    <mergeCell ref="W126:X126"/>
    <mergeCell ref="W131:X131"/>
    <mergeCell ref="B124:B126"/>
    <mergeCell ref="W116:X116"/>
    <mergeCell ref="W120:X120"/>
    <mergeCell ref="W20:X20"/>
    <mergeCell ref="W21:X21"/>
    <mergeCell ref="W194:X194"/>
    <mergeCell ref="W195:X195"/>
    <mergeCell ref="W243:X243"/>
    <mergeCell ref="W245:X245"/>
    <mergeCell ref="B241:X241"/>
    <mergeCell ref="W244:X244"/>
    <mergeCell ref="W137:X137"/>
    <mergeCell ref="W138:X138"/>
    <mergeCell ref="W140:X140"/>
    <mergeCell ref="W219:X219"/>
    <mergeCell ref="B187:B188"/>
    <mergeCell ref="W187:X187"/>
    <mergeCell ref="W188:X188"/>
    <mergeCell ref="A159:X159"/>
    <mergeCell ref="A214:A215"/>
    <mergeCell ref="A194:A195"/>
    <mergeCell ref="W142:X142"/>
    <mergeCell ref="W161:X161"/>
    <mergeCell ref="W167:X167"/>
    <mergeCell ref="A166:A168"/>
    <mergeCell ref="W169:X169"/>
    <mergeCell ref="A139:A142"/>
    <mergeCell ref="W148:X148"/>
    <mergeCell ref="W166:X166"/>
    <mergeCell ref="W208:X208"/>
    <mergeCell ref="W212:X212"/>
    <mergeCell ref="B210:X210"/>
    <mergeCell ref="W250:X250"/>
    <mergeCell ref="W213:X213"/>
    <mergeCell ref="W233:X233"/>
    <mergeCell ref="W225:X225"/>
    <mergeCell ref="B235:X235"/>
    <mergeCell ref="B216:X216"/>
    <mergeCell ref="W211:X211"/>
    <mergeCell ref="W222:X222"/>
    <mergeCell ref="W209:X209"/>
    <mergeCell ref="W223:X223"/>
    <mergeCell ref="W122:X122"/>
    <mergeCell ref="W59:X59"/>
    <mergeCell ref="W45:X45"/>
    <mergeCell ref="W47:X47"/>
    <mergeCell ref="W48:X48"/>
    <mergeCell ref="W60:X60"/>
    <mergeCell ref="W101:X101"/>
    <mergeCell ref="W104:X104"/>
    <mergeCell ref="W91:X91"/>
    <mergeCell ref="W113:X113"/>
    <mergeCell ref="W115:X115"/>
    <mergeCell ref="W114:X114"/>
    <mergeCell ref="W121:X121"/>
    <mergeCell ref="W80:X80"/>
    <mergeCell ref="W81:X81"/>
    <mergeCell ref="W94:X94"/>
    <mergeCell ref="B85:X85"/>
    <mergeCell ref="W97:X97"/>
    <mergeCell ref="W100:X100"/>
    <mergeCell ref="W109:X109"/>
    <mergeCell ref="W83:X83"/>
    <mergeCell ref="W119:X119"/>
    <mergeCell ref="B117:X117"/>
    <mergeCell ref="W89:X89"/>
    <mergeCell ref="A41:A43"/>
    <mergeCell ref="A61:A64"/>
    <mergeCell ref="W41:X41"/>
    <mergeCell ref="W42:X42"/>
    <mergeCell ref="W49:X49"/>
    <mergeCell ref="W51:X51"/>
    <mergeCell ref="B61:B64"/>
    <mergeCell ref="W75:X75"/>
    <mergeCell ref="B92:B94"/>
    <mergeCell ref="B385:X385"/>
    <mergeCell ref="W386:X386"/>
    <mergeCell ref="W387:X387"/>
    <mergeCell ref="W388:X388"/>
    <mergeCell ref="W341:X341"/>
    <mergeCell ref="W352:X352"/>
    <mergeCell ref="W372:X372"/>
    <mergeCell ref="B335:B337"/>
    <mergeCell ref="B347:X347"/>
    <mergeCell ref="B357:B358"/>
    <mergeCell ref="B379:X379"/>
    <mergeCell ref="W384:X384"/>
    <mergeCell ref="W370:X370"/>
    <mergeCell ref="B363:X363"/>
    <mergeCell ref="W364:X364"/>
    <mergeCell ref="B361:B362"/>
    <mergeCell ref="W383:X383"/>
    <mergeCell ref="B382:B383"/>
    <mergeCell ref="W380:X380"/>
    <mergeCell ref="W381:X381"/>
    <mergeCell ref="W365:X365"/>
    <mergeCell ref="W367:X367"/>
    <mergeCell ref="W344:X344"/>
    <mergeCell ref="B355:X355"/>
    <mergeCell ref="W112:X112"/>
    <mergeCell ref="W71:X71"/>
    <mergeCell ref="W66:X66"/>
    <mergeCell ref="W57:X57"/>
    <mergeCell ref="W78:X78"/>
    <mergeCell ref="W86:X86"/>
    <mergeCell ref="W87:X87"/>
    <mergeCell ref="W16:X16"/>
    <mergeCell ref="W17:X17"/>
    <mergeCell ref="W18:X18"/>
    <mergeCell ref="W19:X19"/>
    <mergeCell ref="W111:X111"/>
    <mergeCell ref="W58:X58"/>
    <mergeCell ref="W74:X74"/>
    <mergeCell ref="W69:X69"/>
    <mergeCell ref="W82:X82"/>
    <mergeCell ref="W40:X40"/>
    <mergeCell ref="W68:X68"/>
    <mergeCell ref="W55:X55"/>
    <mergeCell ref="W88:X88"/>
    <mergeCell ref="W90:X90"/>
    <mergeCell ref="W54:X54"/>
    <mergeCell ref="B65:X65"/>
    <mergeCell ref="W70:X70"/>
    <mergeCell ref="W67:X67"/>
    <mergeCell ref="A305:A308"/>
    <mergeCell ref="B305:B308"/>
    <mergeCell ref="W305:X305"/>
    <mergeCell ref="W77:X77"/>
    <mergeCell ref="W73:X73"/>
    <mergeCell ref="B192:X192"/>
    <mergeCell ref="W200:X200"/>
    <mergeCell ref="B225:B228"/>
    <mergeCell ref="W220:X220"/>
    <mergeCell ref="W197:X197"/>
    <mergeCell ref="W198:X198"/>
    <mergeCell ref="W227:X227"/>
    <mergeCell ref="W181:X181"/>
    <mergeCell ref="W203:X203"/>
    <mergeCell ref="W205:X205"/>
    <mergeCell ref="W201:X201"/>
    <mergeCell ref="W349:X349"/>
    <mergeCell ref="A357:A358"/>
    <mergeCell ref="A175:A176"/>
    <mergeCell ref="B175:B176"/>
    <mergeCell ref="A353:A354"/>
    <mergeCell ref="W361:X361"/>
    <mergeCell ref="W362:X362"/>
    <mergeCell ref="A361:A362"/>
    <mergeCell ref="W354:X354"/>
    <mergeCell ref="W327:X327"/>
    <mergeCell ref="W329:X329"/>
    <mergeCell ref="W214:X214"/>
    <mergeCell ref="W207:X207"/>
    <mergeCell ref="B229:X229"/>
    <mergeCell ref="W218:X218"/>
    <mergeCell ref="B207:B209"/>
    <mergeCell ref="W228:X228"/>
    <mergeCell ref="B353:B354"/>
    <mergeCell ref="W358:X358"/>
    <mergeCell ref="A187:A188"/>
    <mergeCell ref="W337:X337"/>
    <mergeCell ref="W357:X357"/>
    <mergeCell ref="W353:X353"/>
    <mergeCell ref="W252:X252"/>
    <mergeCell ref="W306:X306"/>
    <mergeCell ref="W279:X279"/>
    <mergeCell ref="W291:X291"/>
    <mergeCell ref="W303:X303"/>
    <mergeCell ref="W304:X304"/>
    <mergeCell ref="W302:X302"/>
    <mergeCell ref="B301:X301"/>
    <mergeCell ref="W319:X319"/>
    <mergeCell ref="W292:X292"/>
    <mergeCell ref="W295:X295"/>
    <mergeCell ref="W308:X308"/>
    <mergeCell ref="A73:A75"/>
    <mergeCell ref="W110:X110"/>
    <mergeCell ref="B76:X76"/>
    <mergeCell ref="B79:B80"/>
    <mergeCell ref="A204:A206"/>
    <mergeCell ref="A207:A209"/>
    <mergeCell ref="A30:A32"/>
    <mergeCell ref="W22:X22"/>
    <mergeCell ref="W24:X24"/>
    <mergeCell ref="W25:X25"/>
    <mergeCell ref="A81:A84"/>
    <mergeCell ref="B81:B84"/>
    <mergeCell ref="W72:X72"/>
    <mergeCell ref="W37:X37"/>
    <mergeCell ref="W39:X39"/>
    <mergeCell ref="W62:X62"/>
    <mergeCell ref="W64:X64"/>
    <mergeCell ref="W79:X79"/>
    <mergeCell ref="B73:B75"/>
    <mergeCell ref="W84:X84"/>
    <mergeCell ref="W23:X23"/>
    <mergeCell ref="A22:A25"/>
    <mergeCell ref="A79:A80"/>
    <mergeCell ref="B22:B25"/>
    <mergeCell ref="W43:X43"/>
    <mergeCell ref="W61:X61"/>
    <mergeCell ref="W63:X63"/>
    <mergeCell ref="W52:X52"/>
    <mergeCell ref="W53:X53"/>
    <mergeCell ref="W6:X7"/>
    <mergeCell ref="B41:B43"/>
    <mergeCell ref="B44:X44"/>
    <mergeCell ref="W46:X46"/>
    <mergeCell ref="W29:X29"/>
    <mergeCell ref="W38:X38"/>
    <mergeCell ref="W28:X28"/>
    <mergeCell ref="B33:X33"/>
    <mergeCell ref="W34:X34"/>
    <mergeCell ref="W35:X35"/>
    <mergeCell ref="B30:B32"/>
    <mergeCell ref="W30:X30"/>
    <mergeCell ref="W31:X31"/>
    <mergeCell ref="W32:X32"/>
    <mergeCell ref="W36:X36"/>
    <mergeCell ref="B8:X8"/>
    <mergeCell ref="B9:X9"/>
    <mergeCell ref="W10:X10"/>
    <mergeCell ref="W11:X11"/>
    <mergeCell ref="W12:X12"/>
    <mergeCell ref="W14:X14"/>
    <mergeCell ref="W15:X15"/>
    <mergeCell ref="B26:X26"/>
    <mergeCell ref="W27:X27"/>
    <mergeCell ref="A1:G1"/>
    <mergeCell ref="A2:G2"/>
    <mergeCell ref="A3:G3"/>
    <mergeCell ref="A4:G4"/>
    <mergeCell ref="A6:A7"/>
    <mergeCell ref="B6:B7"/>
    <mergeCell ref="C6:C7"/>
    <mergeCell ref="D6:D7"/>
    <mergeCell ref="E6:E7"/>
    <mergeCell ref="F6:G6"/>
    <mergeCell ref="W13:X13"/>
    <mergeCell ref="W392:X392"/>
    <mergeCell ref="A344:A346"/>
    <mergeCell ref="W391:X391"/>
    <mergeCell ref="B344:B346"/>
    <mergeCell ref="A297:A300"/>
    <mergeCell ref="A277:A280"/>
    <mergeCell ref="W280:X280"/>
    <mergeCell ref="W293:X293"/>
    <mergeCell ref="W300:X300"/>
    <mergeCell ref="W299:X299"/>
    <mergeCell ref="W290:X290"/>
    <mergeCell ref="W288:X288"/>
    <mergeCell ref="B277:B280"/>
    <mergeCell ref="W277:X277"/>
    <mergeCell ref="W278:X278"/>
    <mergeCell ref="W285:X285"/>
    <mergeCell ref="W286:X286"/>
    <mergeCell ref="W284:X284"/>
    <mergeCell ref="W282:X282"/>
    <mergeCell ref="W283:X283"/>
    <mergeCell ref="W287:X287"/>
    <mergeCell ref="B297:B300"/>
    <mergeCell ref="A390:A394"/>
    <mergeCell ref="B390:B394"/>
    <mergeCell ref="W390:X390"/>
    <mergeCell ref="W382:X382"/>
    <mergeCell ref="W312:X312"/>
    <mergeCell ref="A317:A318"/>
    <mergeCell ref="W317:X317"/>
    <mergeCell ref="W318:X318"/>
    <mergeCell ref="W313:X313"/>
    <mergeCell ref="W322:X322"/>
    <mergeCell ref="A335:A337"/>
    <mergeCell ref="W314:X314"/>
    <mergeCell ref="W331:X331"/>
    <mergeCell ref="W335:X335"/>
    <mergeCell ref="B321:X321"/>
    <mergeCell ref="B366:X366"/>
    <mergeCell ref="W326:X326"/>
    <mergeCell ref="W376:X376"/>
    <mergeCell ref="W377:X377"/>
    <mergeCell ref="W378:X378"/>
    <mergeCell ref="B338:X338"/>
    <mergeCell ref="W339:X339"/>
    <mergeCell ref="W340:X340"/>
    <mergeCell ref="W356:X356"/>
    <mergeCell ref="W346:X346"/>
    <mergeCell ref="A382:A383"/>
    <mergeCell ref="W393:X393"/>
    <mergeCell ref="W394:X394"/>
    <mergeCell ref="B359:X359"/>
    <mergeCell ref="B320:X320"/>
    <mergeCell ref="W330:X330"/>
    <mergeCell ref="W350:X350"/>
    <mergeCell ref="W389:X389"/>
    <mergeCell ref="W342:X342"/>
    <mergeCell ref="B181:B182"/>
    <mergeCell ref="W182:X182"/>
    <mergeCell ref="B309:X309"/>
    <mergeCell ref="W193:X193"/>
    <mergeCell ref="W206:X206"/>
    <mergeCell ref="W204:X204"/>
    <mergeCell ref="W199:X199"/>
    <mergeCell ref="B196:X196"/>
    <mergeCell ref="W234:X234"/>
    <mergeCell ref="B191:X191"/>
    <mergeCell ref="B204:B206"/>
    <mergeCell ref="B194:B195"/>
    <mergeCell ref="W345:X345"/>
    <mergeCell ref="W333:X333"/>
    <mergeCell ref="W325:X325"/>
    <mergeCell ref="W255:X255"/>
    <mergeCell ref="A303:A304"/>
    <mergeCell ref="B303:B304"/>
    <mergeCell ref="W260:X260"/>
    <mergeCell ref="W262:X262"/>
    <mergeCell ref="B214:B215"/>
    <mergeCell ref="A225:A228"/>
    <mergeCell ref="B281:X281"/>
    <mergeCell ref="W221:X221"/>
    <mergeCell ref="W226:X226"/>
    <mergeCell ref="W231:X231"/>
    <mergeCell ref="B230:X230"/>
    <mergeCell ref="W248:X248"/>
    <mergeCell ref="W238:X238"/>
    <mergeCell ref="B246:X246"/>
    <mergeCell ref="B247:X247"/>
    <mergeCell ref="W249:X249"/>
    <mergeCell ref="W242:X242"/>
    <mergeCell ref="W224:X224"/>
    <mergeCell ref="W240:X240"/>
    <mergeCell ref="W232:X232"/>
    <mergeCell ref="W215:X215"/>
    <mergeCell ref="W253:X253"/>
    <mergeCell ref="W254:X254"/>
    <mergeCell ref="W261:X261"/>
    <mergeCell ref="W237:X237"/>
    <mergeCell ref="W239:X239"/>
    <mergeCell ref="W217:X217"/>
    <mergeCell ref="W274:X274"/>
    <mergeCell ref="W275:X275"/>
    <mergeCell ref="W276:X276"/>
    <mergeCell ref="W296:X296"/>
    <mergeCell ref="W297:X297"/>
    <mergeCell ref="W298:X298"/>
    <mergeCell ref="W236:X236"/>
    <mergeCell ref="A92:A94"/>
    <mergeCell ref="W92:X92"/>
    <mergeCell ref="W93:X93"/>
    <mergeCell ref="W103:X103"/>
    <mergeCell ref="B108:X108"/>
    <mergeCell ref="B105:B107"/>
    <mergeCell ref="W96:X96"/>
    <mergeCell ref="A105:A107"/>
    <mergeCell ref="B95:X95"/>
    <mergeCell ref="W99:X99"/>
    <mergeCell ref="W102:X102"/>
    <mergeCell ref="W105:X105"/>
    <mergeCell ref="W106:X106"/>
    <mergeCell ref="W107:X107"/>
    <mergeCell ref="W98:X98"/>
    <mergeCell ref="W133:X133"/>
    <mergeCell ref="A181:A182"/>
    <mergeCell ref="W160:X160"/>
    <mergeCell ref="W163:X163"/>
    <mergeCell ref="W168:X168"/>
    <mergeCell ref="W139:X139"/>
    <mergeCell ref="A127:X127"/>
    <mergeCell ref="W132:X132"/>
    <mergeCell ref="B139:B142"/>
    <mergeCell ref="W144:X144"/>
    <mergeCell ref="W175:X175"/>
    <mergeCell ref="W176:X176"/>
    <mergeCell ref="A143:X143"/>
    <mergeCell ref="W128:X128"/>
    <mergeCell ref="W149:X149"/>
    <mergeCell ref="W134:X134"/>
    <mergeCell ref="W135:X135"/>
    <mergeCell ref="W129:X129"/>
    <mergeCell ref="W373:X373"/>
    <mergeCell ref="A189:A190"/>
    <mergeCell ref="B189:B190"/>
    <mergeCell ref="A147:A150"/>
    <mergeCell ref="B147:B150"/>
    <mergeCell ref="A145:A146"/>
    <mergeCell ref="B145:B146"/>
    <mergeCell ref="A153:A154"/>
    <mergeCell ref="B153:B154"/>
    <mergeCell ref="W153:X153"/>
    <mergeCell ref="A156:X156"/>
    <mergeCell ref="W157:X158"/>
    <mergeCell ref="W171:X171"/>
    <mergeCell ref="B166:B168"/>
    <mergeCell ref="W154:X154"/>
    <mergeCell ref="W152:X152"/>
    <mergeCell ref="W145:X145"/>
    <mergeCell ref="W170:X170"/>
    <mergeCell ref="W146:X146"/>
    <mergeCell ref="W150:X150"/>
    <mergeCell ref="W164:X164"/>
    <mergeCell ref="B151:X151"/>
    <mergeCell ref="B155:X155"/>
    <mergeCell ref="W147:X147"/>
    <mergeCell ref="A374:A375"/>
    <mergeCell ref="B374:B375"/>
    <mergeCell ref="W374:X374"/>
    <mergeCell ref="W375:X375"/>
    <mergeCell ref="B317:B319"/>
    <mergeCell ref="W307:X307"/>
    <mergeCell ref="W258:X258"/>
    <mergeCell ref="W360:X360"/>
    <mergeCell ref="W328:X328"/>
    <mergeCell ref="W348:X348"/>
    <mergeCell ref="W311:X311"/>
    <mergeCell ref="W336:X336"/>
    <mergeCell ref="W264:X264"/>
    <mergeCell ref="W266:X266"/>
    <mergeCell ref="W289:X289"/>
    <mergeCell ref="W315:X315"/>
    <mergeCell ref="W351:X351"/>
    <mergeCell ref="W294:X294"/>
    <mergeCell ref="W316:X316"/>
    <mergeCell ref="W368:X368"/>
    <mergeCell ref="B371:B373"/>
    <mergeCell ref="A371:A373"/>
    <mergeCell ref="W369:X369"/>
    <mergeCell ref="W371:X371"/>
    <mergeCell ref="W272:X272"/>
    <mergeCell ref="W273:X273"/>
    <mergeCell ref="W185:X185"/>
    <mergeCell ref="W189:X189"/>
    <mergeCell ref="W251:X251"/>
    <mergeCell ref="W180:X180"/>
    <mergeCell ref="W179:X179"/>
    <mergeCell ref="W178:X178"/>
    <mergeCell ref="W343:X343"/>
    <mergeCell ref="W334:X334"/>
    <mergeCell ref="B183:X183"/>
    <mergeCell ref="W184:X184"/>
    <mergeCell ref="W332:X332"/>
    <mergeCell ref="W267:X267"/>
    <mergeCell ref="W310:X310"/>
    <mergeCell ref="W256:X256"/>
    <mergeCell ref="W265:X265"/>
    <mergeCell ref="W259:X259"/>
    <mergeCell ref="W263:X263"/>
    <mergeCell ref="W257:X257"/>
    <mergeCell ref="W190:X190"/>
    <mergeCell ref="W202:X202"/>
    <mergeCell ref="W323:X323"/>
    <mergeCell ref="W324:X324"/>
    <mergeCell ref="W50:X50"/>
    <mergeCell ref="W56:X56"/>
    <mergeCell ref="W186:X186"/>
    <mergeCell ref="W165:X165"/>
    <mergeCell ref="W162:X162"/>
    <mergeCell ref="W268:X268"/>
    <mergeCell ref="W269:X269"/>
    <mergeCell ref="W270:X270"/>
    <mergeCell ref="W271:X271"/>
    <mergeCell ref="B177:X177"/>
    <mergeCell ref="B172:X172"/>
    <mergeCell ref="W174:X174"/>
    <mergeCell ref="A173:X173"/>
    <mergeCell ref="W136:X136"/>
    <mergeCell ref="W141:X141"/>
    <mergeCell ref="B169:B171"/>
    <mergeCell ref="A114:A116"/>
    <mergeCell ref="A118:X118"/>
    <mergeCell ref="B114:B116"/>
    <mergeCell ref="A169:A171"/>
    <mergeCell ref="A124:A126"/>
    <mergeCell ref="W124:X124"/>
    <mergeCell ref="W123:X123"/>
    <mergeCell ref="W130:X130"/>
  </mergeCells>
  <pageMargins left="0.78740157480314965" right="0.39370078740157483" top="0.39370078740157483" bottom="0.39370078740157483" header="0.31496062992125984" footer="0.31496062992125984"/>
  <pageSetup paperSize="9" scale="80" fitToHeight="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2023-05-23T13:50:40Z</dcterms:modified>
</cp:coreProperties>
</file>