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filterPrivacy="1" defaultThemeVersion="124226"/>
  <xr:revisionPtr revIDLastSave="0" documentId="13_ncr:1_{55F366F6-823B-4914-B222-D02AEFAF72AE}" xr6:coauthVersionLast="36" xr6:coauthVersionMax="40" xr10:uidLastSave="{00000000-0000-0000-0000-000000000000}"/>
  <bookViews>
    <workbookView xWindow="0" yWindow="0" windowWidth="28800" windowHeight="11625" xr2:uid="{00000000-000D-0000-FFFF-FFFF00000000}"/>
  </bookViews>
  <sheets>
    <sheet name="отчёт" sheetId="12" r:id="rId1"/>
  </sheets>
  <calcPr calcId="191029"/>
</workbook>
</file>

<file path=xl/calcChain.xml><?xml version="1.0" encoding="utf-8"?>
<calcChain xmlns="http://schemas.openxmlformats.org/spreadsheetml/2006/main">
  <c r="E145" i="12" l="1"/>
  <c r="E146" i="12"/>
  <c r="F146" i="12"/>
  <c r="F145" i="12" s="1"/>
  <c r="G146" i="12"/>
  <c r="G145" i="12" s="1"/>
  <c r="E147" i="12"/>
  <c r="F147" i="12"/>
  <c r="G147" i="12"/>
  <c r="E148" i="12"/>
  <c r="F148" i="12"/>
  <c r="G148" i="12"/>
  <c r="D145" i="12"/>
  <c r="D147" i="12"/>
  <c r="E79" i="12"/>
  <c r="F79" i="12"/>
  <c r="G79" i="12"/>
  <c r="D79" i="12"/>
  <c r="E80" i="12"/>
  <c r="F80" i="12"/>
  <c r="G80" i="12"/>
  <c r="D80" i="12"/>
  <c r="F144" i="12" l="1"/>
  <c r="F143" i="12" s="1"/>
  <c r="G139" i="12"/>
  <c r="E139" i="12"/>
  <c r="F139" i="12"/>
  <c r="E140" i="12"/>
  <c r="F140" i="12"/>
  <c r="G140" i="12"/>
  <c r="D139" i="12"/>
  <c r="G118" i="12"/>
  <c r="E111" i="12"/>
  <c r="F111" i="12"/>
  <c r="G111" i="12"/>
  <c r="E112" i="12"/>
  <c r="F112" i="12"/>
  <c r="G112" i="12"/>
  <c r="D111" i="12"/>
  <c r="E98" i="12"/>
  <c r="F98" i="12"/>
  <c r="G98" i="12"/>
  <c r="G97" i="12" s="1"/>
  <c r="E99" i="12"/>
  <c r="E102" i="12" s="1"/>
  <c r="F99" i="12"/>
  <c r="G99" i="12"/>
  <c r="G102" i="12" s="1"/>
  <c r="D98" i="12"/>
  <c r="G92" i="12"/>
  <c r="G91" i="12" s="1"/>
  <c r="E81" i="12"/>
  <c r="F81" i="12"/>
  <c r="G81" i="12"/>
  <c r="E67" i="12"/>
  <c r="F67" i="12"/>
  <c r="G67" i="12"/>
  <c r="E68" i="12"/>
  <c r="F68" i="12"/>
  <c r="G68" i="12"/>
  <c r="E69" i="12"/>
  <c r="F69" i="12"/>
  <c r="G69" i="12"/>
  <c r="D69" i="12"/>
  <c r="D67" i="12"/>
  <c r="G56" i="12"/>
  <c r="F56" i="12"/>
  <c r="E56" i="12"/>
  <c r="E57" i="12"/>
  <c r="F57" i="12"/>
  <c r="G57" i="12"/>
  <c r="D56" i="12"/>
  <c r="D57" i="12"/>
  <c r="G48" i="12"/>
  <c r="G84" i="12" s="1"/>
  <c r="G46" i="12"/>
  <c r="F48" i="12"/>
  <c r="F46" i="12"/>
  <c r="E48" i="12"/>
  <c r="E84" i="12" s="1"/>
  <c r="E46" i="12"/>
  <c r="D48" i="12"/>
  <c r="D46" i="12"/>
  <c r="E36" i="12"/>
  <c r="E35" i="12" s="1"/>
  <c r="F36" i="12"/>
  <c r="F35" i="12" s="1"/>
  <c r="G36" i="12"/>
  <c r="G35" i="12" s="1"/>
  <c r="E29" i="12"/>
  <c r="E28" i="12" s="1"/>
  <c r="F29" i="12"/>
  <c r="F28" i="12" s="1"/>
  <c r="G29" i="12"/>
  <c r="G28" i="12" s="1"/>
  <c r="G16" i="12"/>
  <c r="G23" i="12" s="1"/>
  <c r="F16" i="12"/>
  <c r="E16" i="12"/>
  <c r="D16" i="12"/>
  <c r="F84" i="12" l="1"/>
  <c r="G110" i="12"/>
  <c r="F138" i="12"/>
  <c r="E138" i="12"/>
  <c r="F110" i="12"/>
  <c r="E110" i="12"/>
  <c r="G138" i="12"/>
  <c r="G101" i="12"/>
  <c r="G100" i="12" s="1"/>
  <c r="F97" i="12"/>
  <c r="E97" i="12"/>
  <c r="F102" i="12"/>
  <c r="F78" i="12"/>
  <c r="G78" i="12"/>
  <c r="E55" i="12"/>
  <c r="E78" i="12"/>
  <c r="G66" i="12"/>
  <c r="F66" i="12"/>
  <c r="E66" i="12"/>
  <c r="G55" i="12"/>
  <c r="F55" i="12"/>
  <c r="E117" i="12"/>
  <c r="F117" i="12"/>
  <c r="G117" i="12"/>
  <c r="E118" i="12"/>
  <c r="F118" i="12"/>
  <c r="D117" i="12"/>
  <c r="D118" i="12"/>
  <c r="D112" i="12"/>
  <c r="E92" i="12"/>
  <c r="F92" i="12"/>
  <c r="D92" i="12"/>
  <c r="D91" i="12" l="1"/>
  <c r="D101" i="12"/>
  <c r="F91" i="12"/>
  <c r="F101" i="12"/>
  <c r="F100" i="12" s="1"/>
  <c r="E91" i="12"/>
  <c r="E101" i="12"/>
  <c r="E100" i="12" s="1"/>
  <c r="D116" i="12"/>
  <c r="F116" i="12"/>
  <c r="G116" i="12"/>
  <c r="E116" i="12"/>
  <c r="D68" i="12"/>
  <c r="D66" i="12" s="1"/>
  <c r="E47" i="12"/>
  <c r="E85" i="12" s="1"/>
  <c r="F47" i="12"/>
  <c r="F85" i="12" s="1"/>
  <c r="G47" i="12"/>
  <c r="G85" i="12" s="1"/>
  <c r="D36" i="12"/>
  <c r="D35" i="12" s="1"/>
  <c r="F45" i="12" l="1"/>
  <c r="E45" i="12"/>
  <c r="G45" i="12"/>
  <c r="D29" i="12"/>
  <c r="D28" i="12" s="1"/>
  <c r="F23" i="12"/>
  <c r="E24" i="12"/>
  <c r="E32" i="12" s="1"/>
  <c r="F24" i="12"/>
  <c r="F32" i="12" s="1"/>
  <c r="G24" i="12"/>
  <c r="G32" i="12" s="1"/>
  <c r="E23" i="12"/>
  <c r="D23" i="12"/>
  <c r="D99" i="12" l="1"/>
  <c r="D102" i="12" s="1"/>
  <c r="D100" i="12" s="1"/>
  <c r="D81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D47" i="12"/>
  <c r="D85" i="12" s="1"/>
  <c r="D148" i="12" s="1"/>
  <c r="D84" i="12" l="1"/>
  <c r="E144" i="12"/>
  <c r="E143" i="12" s="1"/>
  <c r="G144" i="12"/>
  <c r="G143" i="12" s="1"/>
  <c r="H117" i="12"/>
  <c r="H116" i="12" s="1"/>
  <c r="I117" i="12"/>
  <c r="I116" i="12" s="1"/>
  <c r="J117" i="12"/>
  <c r="J116" i="12" s="1"/>
  <c r="K117" i="12"/>
  <c r="K116" i="12" s="1"/>
  <c r="L117" i="12"/>
  <c r="L116" i="12" s="1"/>
  <c r="M117" i="12"/>
  <c r="M116" i="12" s="1"/>
  <c r="N117" i="12"/>
  <c r="N116" i="12" s="1"/>
  <c r="O117" i="12"/>
  <c r="O116" i="12" s="1"/>
  <c r="P117" i="12"/>
  <c r="P116" i="12" s="1"/>
  <c r="Q117" i="12"/>
  <c r="Q116" i="12" s="1"/>
  <c r="R117" i="12"/>
  <c r="R116" i="12" s="1"/>
  <c r="S117" i="12"/>
  <c r="S116" i="12" s="1"/>
  <c r="T117" i="12"/>
  <c r="T116" i="12" s="1"/>
  <c r="U117" i="12"/>
  <c r="U116" i="12" s="1"/>
  <c r="V117" i="12"/>
  <c r="V116" i="12" s="1"/>
  <c r="D110" i="12" l="1"/>
  <c r="E12" i="12"/>
  <c r="F12" i="12"/>
  <c r="F31" i="12" s="1"/>
  <c r="G12" i="12"/>
  <c r="D12" i="12"/>
  <c r="D11" i="12" s="1"/>
  <c r="F30" i="12" l="1"/>
  <c r="E11" i="12"/>
  <c r="E31" i="12"/>
  <c r="G11" i="12"/>
  <c r="G31" i="12"/>
  <c r="F11" i="12"/>
  <c r="H92" i="12"/>
  <c r="I92" i="12"/>
  <c r="J92" i="12"/>
  <c r="K92" i="12"/>
  <c r="L92" i="12"/>
  <c r="M92" i="12"/>
  <c r="N92" i="12"/>
  <c r="O92" i="12"/>
  <c r="P92" i="12"/>
  <c r="Q92" i="12"/>
  <c r="R92" i="12"/>
  <c r="S92" i="12"/>
  <c r="T92" i="12"/>
  <c r="U92" i="12"/>
  <c r="V92" i="12"/>
  <c r="G30" i="12" l="1"/>
  <c r="E30" i="12"/>
  <c r="U91" i="12"/>
  <c r="S91" i="12"/>
  <c r="Q91" i="12"/>
  <c r="O91" i="12"/>
  <c r="M91" i="12"/>
  <c r="K91" i="12"/>
  <c r="I91" i="12"/>
  <c r="V91" i="12"/>
  <c r="T91" i="12"/>
  <c r="R91" i="12"/>
  <c r="P91" i="12"/>
  <c r="N91" i="12"/>
  <c r="L91" i="12"/>
  <c r="J91" i="12"/>
  <c r="H91" i="12"/>
  <c r="H67" i="12"/>
  <c r="I67" i="12"/>
  <c r="J67" i="12"/>
  <c r="K67" i="12"/>
  <c r="L67" i="12"/>
  <c r="M67" i="12"/>
  <c r="N67" i="12"/>
  <c r="O67" i="12"/>
  <c r="P67" i="12"/>
  <c r="Q67" i="12"/>
  <c r="R67" i="12"/>
  <c r="S67" i="12"/>
  <c r="T67" i="12"/>
  <c r="U67" i="12"/>
  <c r="V67" i="12"/>
  <c r="H69" i="12"/>
  <c r="I69" i="12"/>
  <c r="J69" i="12"/>
  <c r="K69" i="12"/>
  <c r="L69" i="12"/>
  <c r="M69" i="12"/>
  <c r="N69" i="12"/>
  <c r="O69" i="12"/>
  <c r="P69" i="12"/>
  <c r="Q69" i="12"/>
  <c r="R69" i="12"/>
  <c r="S69" i="12"/>
  <c r="T69" i="12"/>
  <c r="U69" i="12"/>
  <c r="V69" i="12"/>
  <c r="D144" i="12" l="1"/>
  <c r="D143" i="12" s="1"/>
  <c r="V143" i="12"/>
  <c r="U143" i="12"/>
  <c r="T143" i="12"/>
  <c r="S143" i="12"/>
  <c r="R143" i="12"/>
  <c r="Q143" i="12"/>
  <c r="P143" i="12"/>
  <c r="O143" i="12"/>
  <c r="N143" i="12"/>
  <c r="M143" i="12"/>
  <c r="L143" i="12"/>
  <c r="K143" i="12"/>
  <c r="J143" i="12"/>
  <c r="I143" i="12"/>
  <c r="H143" i="12"/>
  <c r="H83" i="12"/>
  <c r="I83" i="12"/>
  <c r="J83" i="12"/>
  <c r="K83" i="12"/>
  <c r="L83" i="12"/>
  <c r="M83" i="12"/>
  <c r="N83" i="12"/>
  <c r="O83" i="12"/>
  <c r="P83" i="12"/>
  <c r="Q83" i="12"/>
  <c r="R83" i="12"/>
  <c r="S83" i="12"/>
  <c r="T83" i="12"/>
  <c r="U83" i="12"/>
  <c r="V83" i="12"/>
  <c r="E61" i="12"/>
  <c r="E83" i="12" s="1"/>
  <c r="E82" i="12" s="1"/>
  <c r="F61" i="12"/>
  <c r="F83" i="12" s="1"/>
  <c r="F82" i="12" s="1"/>
  <c r="G61" i="12"/>
  <c r="G83" i="12" s="1"/>
  <c r="G82" i="12" s="1"/>
  <c r="D61" i="12"/>
  <c r="D83" i="12" s="1"/>
  <c r="D82" i="12" s="1"/>
  <c r="F60" i="12" l="1"/>
  <c r="G60" i="12"/>
  <c r="D60" i="12"/>
  <c r="E60" i="12"/>
  <c r="D140" i="12" l="1"/>
  <c r="E126" i="12"/>
  <c r="E125" i="12" s="1"/>
  <c r="F126" i="12"/>
  <c r="F125" i="12" s="1"/>
  <c r="G126" i="12"/>
  <c r="G125" i="12" s="1"/>
  <c r="D126" i="12"/>
  <c r="D125" i="12" s="1"/>
  <c r="E122" i="12"/>
  <c r="F122" i="12"/>
  <c r="G122" i="12"/>
  <c r="D122" i="12"/>
  <c r="H97" i="12"/>
  <c r="I97" i="12"/>
  <c r="J97" i="12"/>
  <c r="K97" i="12"/>
  <c r="L97" i="12"/>
  <c r="M97" i="12"/>
  <c r="N97" i="12"/>
  <c r="O97" i="12"/>
  <c r="P97" i="12"/>
  <c r="Q97" i="12"/>
  <c r="R97" i="12"/>
  <c r="S97" i="12"/>
  <c r="T97" i="12"/>
  <c r="U97" i="12"/>
  <c r="V97" i="12"/>
  <c r="V84" i="12"/>
  <c r="V147" i="12" s="1"/>
  <c r="U84" i="12"/>
  <c r="U147" i="12" s="1"/>
  <c r="T84" i="12"/>
  <c r="T147" i="12" s="1"/>
  <c r="S84" i="12"/>
  <c r="S147" i="12" s="1"/>
  <c r="R84" i="12"/>
  <c r="R147" i="12" s="1"/>
  <c r="Q84" i="12"/>
  <c r="Q147" i="12" s="1"/>
  <c r="P84" i="12"/>
  <c r="P147" i="12" s="1"/>
  <c r="O84" i="12"/>
  <c r="O147" i="12" s="1"/>
  <c r="N84" i="12"/>
  <c r="N147" i="12" s="1"/>
  <c r="M84" i="12"/>
  <c r="M147" i="12" s="1"/>
  <c r="L84" i="12"/>
  <c r="L147" i="12" s="1"/>
  <c r="K84" i="12"/>
  <c r="K147" i="12" s="1"/>
  <c r="J84" i="12"/>
  <c r="J147" i="12" s="1"/>
  <c r="I84" i="12"/>
  <c r="I147" i="12" s="1"/>
  <c r="H84" i="12"/>
  <c r="H147" i="12" s="1"/>
  <c r="D24" i="12"/>
  <c r="D32" i="12" l="1"/>
  <c r="D97" i="12"/>
  <c r="D45" i="12"/>
  <c r="D138" i="12"/>
  <c r="D78" i="12"/>
  <c r="D55" i="12"/>
  <c r="D31" i="12"/>
  <c r="D146" i="12" s="1"/>
  <c r="H101" i="12" l="1"/>
  <c r="H100" i="12" s="1"/>
  <c r="I101" i="12"/>
  <c r="I100" i="12" s="1"/>
  <c r="J101" i="12"/>
  <c r="J100" i="12" s="1"/>
  <c r="K101" i="12"/>
  <c r="K100" i="12" s="1"/>
  <c r="L101" i="12"/>
  <c r="L100" i="12" s="1"/>
  <c r="M101" i="12"/>
  <c r="M100" i="12" s="1"/>
  <c r="N101" i="12"/>
  <c r="N100" i="12" s="1"/>
  <c r="O101" i="12"/>
  <c r="O100" i="12" s="1"/>
  <c r="P101" i="12"/>
  <c r="P100" i="12" s="1"/>
  <c r="Q101" i="12"/>
  <c r="Q100" i="12" s="1"/>
  <c r="R101" i="12"/>
  <c r="R100" i="12" s="1"/>
  <c r="S101" i="12"/>
  <c r="S100" i="12" s="1"/>
  <c r="T101" i="12"/>
  <c r="T100" i="12" s="1"/>
  <c r="U101" i="12"/>
  <c r="U100" i="12" s="1"/>
  <c r="V101" i="12"/>
  <c r="V100" i="12" s="1"/>
  <c r="H127" i="12"/>
  <c r="I127" i="12"/>
  <c r="J127" i="12"/>
  <c r="K127" i="12"/>
  <c r="L127" i="12"/>
  <c r="M127" i="12"/>
  <c r="N127" i="12"/>
  <c r="O127" i="12"/>
  <c r="P127" i="12"/>
  <c r="Q127" i="12"/>
  <c r="R127" i="12"/>
  <c r="S127" i="12"/>
  <c r="T127" i="12"/>
  <c r="U127" i="12"/>
  <c r="V127" i="12"/>
  <c r="E128" i="12"/>
  <c r="F128" i="12"/>
  <c r="G128" i="12"/>
  <c r="H128" i="12"/>
  <c r="I128" i="12"/>
  <c r="J128" i="12"/>
  <c r="K128" i="12"/>
  <c r="L128" i="12"/>
  <c r="M128" i="12"/>
  <c r="N128" i="12"/>
  <c r="O128" i="12"/>
  <c r="P128" i="12"/>
  <c r="Q128" i="12"/>
  <c r="R128" i="12"/>
  <c r="S128" i="12"/>
  <c r="T128" i="12"/>
  <c r="U128" i="12"/>
  <c r="V128" i="12"/>
  <c r="D128" i="12"/>
  <c r="H111" i="12" l="1"/>
  <c r="I111" i="12"/>
  <c r="J111" i="12"/>
  <c r="K111" i="12"/>
  <c r="L111" i="12"/>
  <c r="M111" i="12"/>
  <c r="N111" i="12"/>
  <c r="O111" i="12"/>
  <c r="P111" i="12"/>
  <c r="Q111" i="12"/>
  <c r="R111" i="12"/>
  <c r="S111" i="12"/>
  <c r="T111" i="12"/>
  <c r="U111" i="12"/>
  <c r="V111" i="12"/>
  <c r="U146" i="12" l="1"/>
  <c r="U145" i="12" s="1"/>
  <c r="U110" i="12"/>
  <c r="S146" i="12"/>
  <c r="S145" i="12" s="1"/>
  <c r="S110" i="12"/>
  <c r="Q146" i="12"/>
  <c r="Q145" i="12" s="1"/>
  <c r="Q110" i="12"/>
  <c r="O146" i="12"/>
  <c r="O145" i="12" s="1"/>
  <c r="O110" i="12"/>
  <c r="M146" i="12"/>
  <c r="M145" i="12" s="1"/>
  <c r="M110" i="12"/>
  <c r="K146" i="12"/>
  <c r="K145" i="12" s="1"/>
  <c r="K110" i="12"/>
  <c r="I146" i="12"/>
  <c r="I145" i="12" s="1"/>
  <c r="I110" i="12"/>
  <c r="V146" i="12"/>
  <c r="V145" i="12" s="1"/>
  <c r="V110" i="12"/>
  <c r="T146" i="12"/>
  <c r="T145" i="12" s="1"/>
  <c r="T110" i="12"/>
  <c r="R146" i="12"/>
  <c r="R145" i="12" s="1"/>
  <c r="R110" i="12"/>
  <c r="P146" i="12"/>
  <c r="P145" i="12" s="1"/>
  <c r="P110" i="12"/>
  <c r="N146" i="12"/>
  <c r="N145" i="12" s="1"/>
  <c r="N110" i="12"/>
  <c r="L146" i="12"/>
  <c r="L145" i="12" s="1"/>
  <c r="L110" i="12"/>
  <c r="J146" i="12"/>
  <c r="J145" i="12" s="1"/>
  <c r="J110" i="12"/>
  <c r="H146" i="12"/>
  <c r="H145" i="12" s="1"/>
  <c r="H110" i="12"/>
  <c r="H121" i="12" l="1"/>
  <c r="I121" i="12"/>
  <c r="J121" i="12"/>
  <c r="K121" i="12"/>
  <c r="L121" i="12"/>
  <c r="M121" i="12"/>
  <c r="N121" i="12"/>
  <c r="O121" i="12"/>
  <c r="P121" i="12"/>
  <c r="Q121" i="12"/>
  <c r="R121" i="12"/>
  <c r="S121" i="12"/>
  <c r="T121" i="12"/>
  <c r="U121" i="12"/>
  <c r="V121" i="12"/>
  <c r="E121" i="12"/>
  <c r="F121" i="12"/>
  <c r="G121" i="12"/>
  <c r="D121" i="12"/>
  <c r="G22" i="12" l="1"/>
  <c r="D22" i="12"/>
  <c r="H12" i="12"/>
  <c r="H23" i="12" s="1"/>
  <c r="I12" i="12"/>
  <c r="I23" i="12" s="1"/>
  <c r="J12" i="12"/>
  <c r="J23" i="12" s="1"/>
  <c r="K12" i="12"/>
  <c r="K23" i="12" s="1"/>
  <c r="L12" i="12"/>
  <c r="L23" i="12" s="1"/>
  <c r="M12" i="12"/>
  <c r="M23" i="12" s="1"/>
  <c r="N12" i="12"/>
  <c r="N23" i="12" s="1"/>
  <c r="O12" i="12"/>
  <c r="O23" i="12" s="1"/>
  <c r="P12" i="12"/>
  <c r="P23" i="12" s="1"/>
  <c r="Q12" i="12"/>
  <c r="Q23" i="12" s="1"/>
  <c r="R12" i="12"/>
  <c r="R23" i="12" s="1"/>
  <c r="S12" i="12"/>
  <c r="S23" i="12" s="1"/>
  <c r="T12" i="12"/>
  <c r="T23" i="12" s="1"/>
  <c r="U12" i="12"/>
  <c r="U23" i="12" s="1"/>
  <c r="V12" i="12"/>
  <c r="V23" i="12" s="1"/>
  <c r="F22" i="12" l="1"/>
  <c r="E22" i="12"/>
  <c r="D30" i="12" l="1"/>
</calcChain>
</file>

<file path=xl/sharedStrings.xml><?xml version="1.0" encoding="utf-8"?>
<sst xmlns="http://schemas.openxmlformats.org/spreadsheetml/2006/main" count="357" uniqueCount="174">
  <si>
    <t>Источник финансирования</t>
  </si>
  <si>
    <t>№ п/п</t>
  </si>
  <si>
    <t xml:space="preserve">о реализации  муниципальных программ, </t>
  </si>
  <si>
    <t>Отчёт</t>
  </si>
  <si>
    <t>Мероприятия*</t>
  </si>
  <si>
    <t xml:space="preserve">Утвержденный объем финансирования </t>
  </si>
  <si>
    <t>Лимиты</t>
  </si>
  <si>
    <t>Исполнено</t>
  </si>
  <si>
    <t>произведённые кассовые расходы</t>
  </si>
  <si>
    <t xml:space="preserve">фактическое финансирование  </t>
  </si>
  <si>
    <t>Развитие информационной системы управления муниципальными финансами</t>
  </si>
  <si>
    <t>Всего по программе</t>
  </si>
  <si>
    <t>бюджет Мурманской области</t>
  </si>
  <si>
    <t>Всего, в т.ч.</t>
  </si>
  <si>
    <t>Всего по подпрограмме</t>
  </si>
  <si>
    <t>тыс. руб.</t>
  </si>
  <si>
    <t>Комплекс мероприятий, направленных на развитие массового спорта</t>
  </si>
  <si>
    <t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</t>
  </si>
  <si>
    <t>Всего по муниципальным программам</t>
  </si>
  <si>
    <r>
      <t xml:space="preserve">Оценка выполнения </t>
    </r>
    <r>
      <rPr>
        <sz val="11.5"/>
        <color theme="1"/>
        <rFont val="Times New Roman"/>
        <family val="1"/>
        <charset val="204"/>
      </rPr>
      <t>(краткое описание исполнения программы; либо причины неисполнения)</t>
    </r>
  </si>
  <si>
    <t xml:space="preserve">Исполнено на 0,0%. </t>
  </si>
  <si>
    <t>Исполнено на 0,0%</t>
  </si>
  <si>
    <t>Всего:</t>
  </si>
  <si>
    <t>Подпрограмма 1 "Физическая культура и спорт города Кола"</t>
  </si>
  <si>
    <t>бюджет г. Кола</t>
  </si>
  <si>
    <t>Подпрограмма 2 "Культура города Кола"</t>
  </si>
  <si>
    <t xml:space="preserve">Обеспечение деятельности городской библиотеки </t>
  </si>
  <si>
    <t xml:space="preserve">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 </t>
  </si>
  <si>
    <t>Расходы бюджета города Колы на софинансирование расходов, направляемых на оплату труда и начисления на выплаты по оплате труда работникам муниципальных учреждений</t>
  </si>
  <si>
    <t>Обеспечение деятельности МБУК "Музей истории города Колы"</t>
  </si>
  <si>
    <t>бюджет  Мурманской области</t>
  </si>
  <si>
    <t>Подпрограмма 3 "Развитие потенциала молодёжи города Колы"</t>
  </si>
  <si>
    <t>Ликвидация несанкционированных свалок на территории  муниципального образования городское поселение Кола</t>
  </si>
  <si>
    <t xml:space="preserve">Санитарное содержание и ремонт городских объектов </t>
  </si>
  <si>
    <t>Содержание мест захоронения, организация ритуальных услуг</t>
  </si>
  <si>
    <t>Мероприятия по озеленению территории города</t>
  </si>
  <si>
    <t>Расходы на уличное освещение</t>
  </si>
  <si>
    <t>Субвенция бюджетам муниципальных образований Мурманской области на осуществление деятельности по отлову и содержанию животных без владельцев</t>
  </si>
  <si>
    <t>Содержание, ремонт, восстановление технико-эксплуатационных качеств элементов обустройства дорог</t>
  </si>
  <si>
    <t>Обеспечение безопасности движения  на автомобильных дорогах общего пользования местного значения</t>
  </si>
  <si>
    <t>Обслуживание и ремонт светофорных объектов</t>
  </si>
  <si>
    <t xml:space="preserve">Подпрограмма 4 "Формирование современной городской среды" </t>
  </si>
  <si>
    <t>Расходы бюджета города Колы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</si>
  <si>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Фё</t>
  </si>
  <si>
    <t xml:space="preserve"> </t>
  </si>
  <si>
    <t xml:space="preserve">Подпрограмма 5 "Содержание и ремонт многоквартирных домов в городе Кола" </t>
  </si>
  <si>
    <t>Оплата взносов за капитальный ремонт муниципального жилищного фонда</t>
  </si>
  <si>
    <t>Субсидия 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</si>
  <si>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Расходы бюджета г. Колы на оплату взносов на капитальный ремонт за муниципальный жилой фонд </t>
  </si>
  <si>
    <t>Подпрограмма 2 "Подготовка объектов и систем жизнеобеспечения к работе в отопительный период на территории города Кола"</t>
  </si>
  <si>
    <t>Разработка проектной и проектно-сметной документации, экспертиза проектной и проектно-сметной документации объектов коммунальной инфраструктуры</t>
  </si>
  <si>
    <t>Содержание модульных электрических тепловых пунктов и наружных сетей</t>
  </si>
  <si>
    <t>Расходы на возмещение тепловых потерь, возникающих в тепловых сетях, находящихся в муниципальной собственности, в связи с организацией теплоснабжения и горячего водоснабжения населения</t>
  </si>
  <si>
    <t>Подпрограмма 3 "Управление городским хозяйством"</t>
  </si>
  <si>
    <t xml:space="preserve">Расходы на содержание муниципального учреждения </t>
  </si>
  <si>
    <t>Оценка недвижимости, признание прав и регулирование отношений по муниципальной собственности</t>
  </si>
  <si>
    <t>Оплата жилищно-коммунальных услуг за пустующий муниципальный жилищный фонд и нежилые помещения</t>
  </si>
  <si>
    <t>Содержание и ремонт объектов муниципальной собственности</t>
  </si>
  <si>
    <t xml:space="preserve">Реализации мероприятий по обеспечению жильем молодых семей </t>
  </si>
  <si>
    <t>Проведение землеустроительных работ</t>
  </si>
  <si>
    <t>Выплаты пенсии за выслугу лет лицам, замещавшим должности муниципальной службы в муниципальном образовании городское поселение Кола</t>
  </si>
  <si>
    <t>Расходы на обеспечение деятельности муниципальных учреждений на выполнение муниципальных функций (материально-техническое обеспечение)</t>
  </si>
  <si>
    <t>Расходы на публикацию муниципальных правовых актов</t>
  </si>
  <si>
    <t>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</si>
  <si>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</si>
  <si>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Расходы бюджета города Колы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</si>
  <si>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действующих в муниципальном образовании г. Кола </t>
  </si>
  <si>
    <t>Всего</t>
  </si>
  <si>
    <t xml:space="preserve">Подпрограмма 2 "Содержание и ремонт улично-дрожной сети города Кола" </t>
  </si>
  <si>
    <t>Методическое обеспечение мероприятий (разработка, изготовление, размещение наглядной агитации по профилактике здорового образа жизни)</t>
  </si>
  <si>
    <t>бюджет Кольского района</t>
  </si>
  <si>
    <t xml:space="preserve">Подпрограмма 3 "Обеспечение доступной среды для инвалидов на территории города Кола" </t>
  </si>
  <si>
    <t>Реализация мероприятий по обеспечению доступности городских объектов для инвалидов</t>
  </si>
  <si>
    <t>Текущий ремонт муниципального жилищного фонда</t>
  </si>
  <si>
    <t>Разработка и корректировка градостроительной документации</t>
  </si>
  <si>
    <t>Проведение городских праздничных и культурно-досуговых мероприятий</t>
  </si>
  <si>
    <t>Предоставление субсидий социально ориентированным некоммерческим организациям в целях организации и проведения массовых мероприятий с жителями города Колы</t>
  </si>
  <si>
    <t>Субсидии 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</si>
  <si>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 xml:space="preserve">Исполнено на 100%.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</si>
  <si>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благоустройство территории поселения)</t>
  </si>
  <si>
    <t xml:space="preserve">Подпрограмма 1 "Комплексное благоустройство города" 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</si>
  <si>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(мероприятия по благоустройству дворовых и общественных территорий)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</si>
  <si>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 муниципального учреждения)</t>
  </si>
  <si>
    <t>Иные межбюджетные трансферты из бюджета Кольского района на формирование благоприятных условий для выполнения полномочий органов местного самоуправления по решению вопросов местного значения (расходы на содержание, текущий и капитальный ремонт муниципального имущества)</t>
  </si>
  <si>
    <t>Комплекс мероприятий, направленных на повышение уровня противопожарной безопасности</t>
  </si>
  <si>
    <t>Субсидия управляющим организациям, которым предоставлена лицензия на осуществление деятельности по управлению многоквартирными домами, и товариществам собственников жилья на обеспечение затрат на проведение аварийных работ капитального ремонта общего имущества многоквртирных домов</t>
  </si>
  <si>
    <t xml:space="preserve">Компенсация расходов на оплату стоимости проезда и провоза багажа к месту использования отпуска и обратно лицам, работающим в организациях, финансируемых из местного бюджета </t>
  </si>
  <si>
    <t>Расходы на выплату по оплате труда несовершеннолетним гражданам в возрасте от 14 до 18 лет в летний период и свободное от основной учёбы время</t>
  </si>
  <si>
    <t>Муниципальная программа "Обеспечение эффективного функционирования городского хозяйства" на 2020-2023 год</t>
  </si>
  <si>
    <t>Муниципальная программа  "Управление муниципальным имуществом города Кола" на 2020-2025</t>
  </si>
  <si>
    <t>Муниципальная программа "Обеспечение жильём молодых семей города Кола" на 2020-2023 годы</t>
  </si>
  <si>
    <t>Муниципальная программа "Управление земельными ресурсами города Кола" на 2020-2025 годы</t>
  </si>
  <si>
    <t xml:space="preserve">Муниципальная программа "Управление муниципальными финансами города Кола" на 2020-2025 годы </t>
  </si>
  <si>
    <t>Муниципальная программа "Обеспечение первичных мер пожарной безопасности на территории городского поселения Кола Кольского района" на 2021-2023 годы</t>
  </si>
  <si>
    <t>Муниципальная программа "Развитие и повышение качества человеческого потенциала" на 2023-2025 годы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</si>
  <si>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</si>
  <si>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Исполнено на 2,5%. </t>
  </si>
  <si>
    <t xml:space="preserve">Исполнено на 3,9%. </t>
  </si>
  <si>
    <t xml:space="preserve">Исполнено на 17,0%. </t>
  </si>
  <si>
    <t xml:space="preserve">Исполнено на 25,0%. </t>
  </si>
  <si>
    <t xml:space="preserve">Исполнено на 20,5%. </t>
  </si>
  <si>
    <t>Исполнено на 17,6%</t>
  </si>
  <si>
    <t>Исполнено на 16,9%</t>
  </si>
  <si>
    <t>Исполнено на 25,0%</t>
  </si>
  <si>
    <t>Исполнено на 17,3%</t>
  </si>
  <si>
    <t>Исполнено на 16,6%</t>
  </si>
  <si>
    <t>Муниципальная программа "Экологическая безопасность города Колы" на 2023-2025 годы</t>
  </si>
  <si>
    <t>Исполнено на 43,6%</t>
  </si>
  <si>
    <t xml:space="preserve">Муниципальная программа "Обеспечение комфортных условий проживания населения города Колы" на 2020-2024 годы </t>
  </si>
  <si>
    <t>Исполнено на 28,9%</t>
  </si>
  <si>
    <t>Исполнено на 16,5%</t>
  </si>
  <si>
    <t>Исполнено на 38,0%</t>
  </si>
  <si>
    <t>Исполнено на 3,4%</t>
  </si>
  <si>
    <t>Исполнено на 40,6%</t>
  </si>
  <si>
    <t>Исполнено на 29,3%</t>
  </si>
  <si>
    <t>Исполнено на 29,8%</t>
  </si>
  <si>
    <t>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</si>
  <si>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Расходы бюджета города Колы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</si>
  <si>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>Исполнено на 19,0%</t>
  </si>
  <si>
    <t xml:space="preserve">Исполнено на 9,6% </t>
  </si>
  <si>
    <t xml:space="preserve">Исполнено на 11,3% </t>
  </si>
  <si>
    <t>Исполнено на 11,0%</t>
  </si>
  <si>
    <t>Исполнено на 17,0%</t>
  </si>
  <si>
    <t>Исполнено на 41,3%</t>
  </si>
  <si>
    <t>Субсидия на реализацию инициативных проектов</t>
  </si>
  <si>
    <t xml:space="preserve">Расходы бюджета города Колы на реализацию инициативных проектов (Проект 3 "Ремонт входных групп и подъездов дома № 6 по улице Победы") </t>
  </si>
  <si>
    <t xml:space="preserve">Расходы бюджета города Колы на реализацию инициативных проектов (Проект 4 "Ремонт входных групп и подъездов дома № 3 по пр. Миронова) </t>
  </si>
  <si>
    <t>Исполнено на 21,8%</t>
  </si>
  <si>
    <t>Исполнено на 19,5%</t>
  </si>
  <si>
    <t>Исполнено на 99,0%</t>
  </si>
  <si>
    <t>Исполнено на 3,8%</t>
  </si>
  <si>
    <t xml:space="preserve">Исполнено на 0,7%. </t>
  </si>
  <si>
    <t xml:space="preserve">Исполнено на 10,7%. </t>
  </si>
  <si>
    <t xml:space="preserve">Исполнено на 92,7%. </t>
  </si>
  <si>
    <t xml:space="preserve">Исполнено на 41,5%. </t>
  </si>
  <si>
    <t>Исполнено на 16,2%</t>
  </si>
  <si>
    <t>Исполнено на 25,4%</t>
  </si>
  <si>
    <t>Исполнено на 24,9%</t>
  </si>
  <si>
    <t>Исполнено на 25,3%</t>
  </si>
  <si>
    <t>Исполнено на 27,4%</t>
  </si>
  <si>
    <t>Исполнено на 27,8%</t>
  </si>
  <si>
    <t>Приобретение жилья на вторичном рынке на территории муниципального образования городское поселение Кола Кольского района</t>
  </si>
  <si>
    <t>39,6</t>
  </si>
  <si>
    <t>75,0</t>
  </si>
  <si>
    <t>Исполнено на 54,6%</t>
  </si>
  <si>
    <t>Исполнено на 4,4%</t>
  </si>
  <si>
    <t>Исполнено на 18,7%</t>
  </si>
  <si>
    <t>Исполнено на 25,8%</t>
  </si>
  <si>
    <t>Исполнено на 28,7%</t>
  </si>
  <si>
    <t>Исполнено на 28,6%</t>
  </si>
  <si>
    <t>Исполнено на 28,5%</t>
  </si>
  <si>
    <t>областной бюджет</t>
  </si>
  <si>
    <t xml:space="preserve">Исполнено на 65,1%. </t>
  </si>
  <si>
    <t>Исполнено на 65,1%</t>
  </si>
  <si>
    <t xml:space="preserve"> Исполнено на 20,0%. </t>
  </si>
  <si>
    <t>Исполнено на 20,0%</t>
  </si>
  <si>
    <t>Муниципальная программа "Муниципальное управление города Кола" на 2023-2025 годы</t>
  </si>
  <si>
    <t>Разработка градостроительной концепции застройки территории города Кола</t>
  </si>
  <si>
    <t xml:space="preserve">Исполнено на 24,6%. </t>
  </si>
  <si>
    <t xml:space="preserve">Исполнено на 15,3%. </t>
  </si>
  <si>
    <t xml:space="preserve">Исполнено на 49,2%. </t>
  </si>
  <si>
    <t xml:space="preserve">Исполнено на 30,0%. </t>
  </si>
  <si>
    <t xml:space="preserve">Исполнено на 25,9%. </t>
  </si>
  <si>
    <t xml:space="preserve">Исполнено на 43,4%. </t>
  </si>
  <si>
    <t xml:space="preserve"> Исполнено на 0,0%. </t>
  </si>
  <si>
    <t>Исполнено на 19,1%</t>
  </si>
  <si>
    <t>Исполнено на 44,2%</t>
  </si>
  <si>
    <t>Исполнено на 22,4%</t>
  </si>
  <si>
    <t xml:space="preserve">Исполнено на 28,1%. </t>
  </si>
  <si>
    <t>Исполнено на 23,0%</t>
  </si>
  <si>
    <t>Исполнено на 24,3%</t>
  </si>
  <si>
    <t>Исполнено на 14,7%</t>
  </si>
  <si>
    <t>Исполнено на 27,7%</t>
  </si>
  <si>
    <t xml:space="preserve">за 1 квартал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</si>
</sst>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165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/>
    <xf numFmtId="0" fontId="7" fillId="2" borderId="0" xfId="0" applyFont="1" applyFill="1"/>
    <xf numFmtId="0" fontId="2" fillId="2" borderId="0" xfId="0" applyFont="1" applyFill="1" applyAlignment="1">
      <alignment horizontal="center"/>
    </xf>
    <xf numFmtId="0" fontId="7" fillId="2" borderId="0" xfId="0" applyFont="1" applyFill="1" applyAlignment="1">
      <alignment horizontal="right"/>
    </xf>
    <xf numFmtId="0" fontId="3" fillId="2" borderId="1" xfId="0" applyFont="1" applyFill="1" applyBorder="1"/>
    <xf numFmtId="49" fontId="4" fillId="2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/>
    <xf numFmtId="49" fontId="4" fillId="2" borderId="1" xfId="0" applyNumberFormat="1" applyFont="1" applyFill="1" applyBorder="1"/>
    <xf numFmtId="0" fontId="4" fillId="2" borderId="0" xfId="0" applyFont="1" applyFill="1"/>
    <xf numFmtId="0" fontId="4" fillId="2" borderId="1" xfId="0" applyFont="1" applyFill="1" applyBorder="1"/>
    <xf numFmtId="49" fontId="2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/>
    <xf numFmtId="0" fontId="5" fillId="2" borderId="0" xfId="0" applyFont="1" applyFill="1"/>
    <xf numFmtId="0" fontId="4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/>
    <xf numFmtId="49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top" wrapText="1"/>
    </xf>
    <xf numFmtId="165" fontId="4" fillId="2" borderId="1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/>
    <xf numFmtId="0" fontId="0" fillId="2" borderId="7" xfId="0" applyFill="1" applyBorder="1" applyAlignment="1"/>
    <xf numFmtId="0" fontId="4" fillId="2" borderId="5" xfId="0" applyFont="1" applyFill="1" applyBorder="1" applyAlignment="1">
      <alignment horizontal="left" vertical="top" wrapText="1"/>
    </xf>
    <xf numFmtId="0" fontId="0" fillId="2" borderId="7" xfId="0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0" fontId="0" fillId="2" borderId="6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vertical="top" wrapText="1"/>
    </xf>
    <xf numFmtId="49" fontId="4" fillId="2" borderId="5" xfId="0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2" fontId="7" fillId="2" borderId="3" xfId="0" applyNumberFormat="1" applyFont="1" applyFill="1" applyBorder="1" applyAlignment="1">
      <alignment horizontal="center" vertical="center" wrapText="1"/>
    </xf>
    <xf numFmtId="2" fontId="7" fillId="2" borderId="4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/>
    <xf numFmtId="0" fontId="4" fillId="2" borderId="6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top" wrapText="1"/>
    </xf>
    <xf numFmtId="0" fontId="11" fillId="2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189"/>
  <sheetViews>
    <sheetView tabSelected="1" topLeftCell="A172" zoomScale="104" zoomScaleNormal="104" workbookViewId="0">
      <selection activeCell="A4" sqref="A4:G4"/>
    </sheetView>
  </sheetViews>
  <sheetFormatPr defaultRowHeight="15.75" x14ac:dyDescent="0.25"/>
  <cols>
    <col min="1" max="1" width="5.85546875" style="2" customWidth="1"/>
    <col min="2" max="2" width="39" style="2" customWidth="1"/>
    <col min="3" max="3" width="19.5703125" style="2" customWidth="1"/>
    <col min="4" max="4" width="19.7109375" style="2" customWidth="1"/>
    <col min="5" max="5" width="16.5703125" style="2" customWidth="1"/>
    <col min="6" max="6" width="19.7109375" style="2" customWidth="1"/>
    <col min="7" max="7" width="17.5703125" style="2" customWidth="1"/>
    <col min="8" max="22" width="0" style="2" hidden="1" customWidth="1"/>
    <col min="23" max="23" width="9.140625" style="3"/>
    <col min="24" max="24" width="4.42578125" style="3" customWidth="1"/>
    <col min="25" max="28" width="10.5703125" style="2" bestFit="1" customWidth="1"/>
    <col min="29" max="16384" width="9.140625" style="2"/>
  </cols>
  <sheetData>
    <row r="1" spans="1:24" ht="18.75" x14ac:dyDescent="0.3">
      <c r="A1" s="104" t="s">
        <v>3</v>
      </c>
      <c r="B1" s="104"/>
      <c r="C1" s="104"/>
      <c r="D1" s="104"/>
      <c r="E1" s="104"/>
      <c r="F1" s="104"/>
      <c r="G1" s="104"/>
    </row>
    <row r="2" spans="1:24" ht="18.75" x14ac:dyDescent="0.3">
      <c r="A2" s="104" t="s">
        <v>2</v>
      </c>
      <c r="B2" s="104"/>
      <c r="C2" s="104"/>
      <c r="D2" s="104"/>
      <c r="E2" s="104"/>
      <c r="F2" s="104"/>
      <c r="G2" s="104"/>
    </row>
    <row r="3" spans="1:24" ht="18.75" x14ac:dyDescent="0.3">
      <c r="A3" s="104" t="s">
        <v>66</v>
      </c>
      <c r="B3" s="104"/>
      <c r="C3" s="104"/>
      <c r="D3" s="104"/>
      <c r="E3" s="104"/>
      <c r="F3" s="104"/>
      <c r="G3" s="104"/>
    </row>
    <row r="4" spans="1:24" ht="18.75" x14ac:dyDescent="0.3">
      <c r="A4" s="104" t="s">
        <v>173</v>
      </c>
      <c r="B4" s="104"/>
      <c r="C4" s="104"/>
      <c r="D4" s="104"/>
      <c r="E4" s="104"/>
      <c r="F4" s="104"/>
      <c r="G4" s="104"/>
    </row>
    <row r="5" spans="1:24" x14ac:dyDescent="0.25">
      <c r="A5" s="4"/>
      <c r="X5" s="5" t="s">
        <v>15</v>
      </c>
    </row>
    <row r="6" spans="1:24" ht="15.75" customHeight="1" x14ac:dyDescent="0.25">
      <c r="A6" s="105" t="s">
        <v>1</v>
      </c>
      <c r="B6" s="59" t="s">
        <v>4</v>
      </c>
      <c r="C6" s="59" t="s">
        <v>0</v>
      </c>
      <c r="D6" s="77" t="s">
        <v>5</v>
      </c>
      <c r="E6" s="59" t="s">
        <v>6</v>
      </c>
      <c r="F6" s="105" t="s">
        <v>7</v>
      </c>
      <c r="G6" s="10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101" t="s">
        <v>19</v>
      </c>
      <c r="X6" s="101"/>
    </row>
    <row r="7" spans="1:24" ht="60.75" customHeight="1" x14ac:dyDescent="0.25">
      <c r="A7" s="105"/>
      <c r="B7" s="59"/>
      <c r="C7" s="59"/>
      <c r="D7" s="106"/>
      <c r="E7" s="59"/>
      <c r="F7" s="43" t="s">
        <v>9</v>
      </c>
      <c r="G7" s="43" t="s">
        <v>8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101"/>
      <c r="X7" s="101"/>
    </row>
    <row r="8" spans="1:24" ht="24.75" customHeight="1" x14ac:dyDescent="0.25">
      <c r="A8" s="43">
        <v>1</v>
      </c>
      <c r="B8" s="59" t="s">
        <v>94</v>
      </c>
      <c r="C8" s="59"/>
      <c r="D8" s="59"/>
      <c r="E8" s="59"/>
      <c r="F8" s="59"/>
      <c r="G8" s="59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</row>
    <row r="9" spans="1:24" ht="32.25" customHeight="1" x14ac:dyDescent="0.25">
      <c r="A9" s="6"/>
      <c r="B9" s="59" t="s">
        <v>23</v>
      </c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</row>
    <row r="10" spans="1:24" ht="52.5" customHeight="1" x14ac:dyDescent="0.25">
      <c r="A10" s="7"/>
      <c r="B10" s="48" t="s">
        <v>16</v>
      </c>
      <c r="C10" s="48" t="s">
        <v>24</v>
      </c>
      <c r="D10" s="1">
        <v>100</v>
      </c>
      <c r="E10" s="1">
        <v>100</v>
      </c>
      <c r="F10" s="1">
        <v>0</v>
      </c>
      <c r="G10" s="1">
        <v>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58" t="s">
        <v>21</v>
      </c>
      <c r="X10" s="58"/>
    </row>
    <row r="11" spans="1:24" ht="42" customHeight="1" x14ac:dyDescent="0.25">
      <c r="A11" s="99"/>
      <c r="B11" s="77" t="s">
        <v>14</v>
      </c>
      <c r="C11" s="43" t="s">
        <v>13</v>
      </c>
      <c r="D11" s="27">
        <f>D12</f>
        <v>100</v>
      </c>
      <c r="E11" s="27">
        <f t="shared" ref="E11:G11" si="0">E12</f>
        <v>100</v>
      </c>
      <c r="F11" s="27">
        <f t="shared" si="0"/>
        <v>0</v>
      </c>
      <c r="G11" s="27">
        <f t="shared" si="0"/>
        <v>0</v>
      </c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57" t="s">
        <v>21</v>
      </c>
      <c r="X11" s="57"/>
    </row>
    <row r="12" spans="1:24" ht="48" customHeight="1" x14ac:dyDescent="0.25">
      <c r="A12" s="100"/>
      <c r="B12" s="91"/>
      <c r="C12" s="48" t="s">
        <v>24</v>
      </c>
      <c r="D12" s="1">
        <f>D10</f>
        <v>100</v>
      </c>
      <c r="E12" s="1">
        <f t="shared" ref="E12:G12" si="1">E10</f>
        <v>100</v>
      </c>
      <c r="F12" s="1">
        <f t="shared" si="1"/>
        <v>0</v>
      </c>
      <c r="G12" s="1">
        <f t="shared" si="1"/>
        <v>0</v>
      </c>
      <c r="H12" s="1" t="e">
        <f>H10+#REF!+#REF!+#REF!+#REF!+#REF!+#REF!</f>
        <v>#REF!</v>
      </c>
      <c r="I12" s="1" t="e">
        <f>I10+#REF!+#REF!+#REF!+#REF!+#REF!+#REF!</f>
        <v>#REF!</v>
      </c>
      <c r="J12" s="1" t="e">
        <f>J10+#REF!+#REF!+#REF!+#REF!+#REF!+#REF!</f>
        <v>#REF!</v>
      </c>
      <c r="K12" s="1" t="e">
        <f>K10+#REF!+#REF!+#REF!+#REF!+#REF!+#REF!</f>
        <v>#REF!</v>
      </c>
      <c r="L12" s="1" t="e">
        <f>L10+#REF!+#REF!+#REF!+#REF!+#REF!+#REF!</f>
        <v>#REF!</v>
      </c>
      <c r="M12" s="1" t="e">
        <f>M10+#REF!+#REF!+#REF!+#REF!+#REF!+#REF!</f>
        <v>#REF!</v>
      </c>
      <c r="N12" s="1" t="e">
        <f>N10+#REF!+#REF!+#REF!+#REF!+#REF!+#REF!</f>
        <v>#REF!</v>
      </c>
      <c r="O12" s="1" t="e">
        <f>O10+#REF!+#REF!+#REF!+#REF!+#REF!+#REF!</f>
        <v>#REF!</v>
      </c>
      <c r="P12" s="1" t="e">
        <f>P10+#REF!+#REF!+#REF!+#REF!+#REF!+#REF!</f>
        <v>#REF!</v>
      </c>
      <c r="Q12" s="1" t="e">
        <f>Q10+#REF!+#REF!+#REF!+#REF!+#REF!+#REF!</f>
        <v>#REF!</v>
      </c>
      <c r="R12" s="1" t="e">
        <f>R10+#REF!+#REF!+#REF!+#REF!+#REF!+#REF!</f>
        <v>#REF!</v>
      </c>
      <c r="S12" s="1" t="e">
        <f>S10+#REF!+#REF!+#REF!+#REF!+#REF!+#REF!</f>
        <v>#REF!</v>
      </c>
      <c r="T12" s="1" t="e">
        <f>T10+#REF!+#REF!+#REF!+#REF!+#REF!+#REF!</f>
        <v>#REF!</v>
      </c>
      <c r="U12" s="1" t="e">
        <f>U10+#REF!+#REF!+#REF!+#REF!+#REF!+#REF!</f>
        <v>#REF!</v>
      </c>
      <c r="V12" s="1" t="e">
        <f>V10+#REF!+#REF!+#REF!+#REF!+#REF!+#REF!</f>
        <v>#REF!</v>
      </c>
      <c r="W12" s="58" t="s">
        <v>21</v>
      </c>
      <c r="X12" s="58"/>
    </row>
    <row r="13" spans="1:24" ht="32.25" customHeight="1" x14ac:dyDescent="0.25">
      <c r="A13" s="8"/>
      <c r="B13" s="59" t="s">
        <v>25</v>
      </c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</row>
    <row r="14" spans="1:24" ht="87" customHeight="1" x14ac:dyDescent="0.25">
      <c r="A14" s="7"/>
      <c r="B14" s="48" t="s">
        <v>75</v>
      </c>
      <c r="C14" s="48" t="s">
        <v>24</v>
      </c>
      <c r="D14" s="1">
        <v>425</v>
      </c>
      <c r="E14" s="1">
        <v>425</v>
      </c>
      <c r="F14" s="1">
        <v>30</v>
      </c>
      <c r="G14" s="1">
        <v>10.5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58" t="s">
        <v>96</v>
      </c>
      <c r="X14" s="58"/>
    </row>
    <row r="15" spans="1:24" ht="96.75" customHeight="1" x14ac:dyDescent="0.25">
      <c r="A15" s="7"/>
      <c r="B15" s="48" t="s">
        <v>76</v>
      </c>
      <c r="C15" s="48" t="s">
        <v>24</v>
      </c>
      <c r="D15" s="1">
        <v>290</v>
      </c>
      <c r="E15" s="1">
        <v>290</v>
      </c>
      <c r="F15" s="1">
        <v>290</v>
      </c>
      <c r="G15" s="1">
        <v>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58" t="s">
        <v>20</v>
      </c>
      <c r="X15" s="58"/>
    </row>
    <row r="16" spans="1:24" ht="109.5" customHeight="1" x14ac:dyDescent="0.25">
      <c r="A16" s="7"/>
      <c r="B16" s="48" t="s">
        <v>86</v>
      </c>
      <c r="C16" s="48" t="s">
        <v>24</v>
      </c>
      <c r="D16" s="1">
        <f>180+65</f>
        <v>245</v>
      </c>
      <c r="E16" s="1">
        <f>180+65</f>
        <v>245</v>
      </c>
      <c r="F16" s="1">
        <f>9.6</f>
        <v>9.6</v>
      </c>
      <c r="G16" s="1">
        <f>9.6</f>
        <v>9.6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58" t="s">
        <v>97</v>
      </c>
      <c r="X16" s="58"/>
    </row>
    <row r="17" spans="1:24" ht="87" customHeight="1" x14ac:dyDescent="0.25">
      <c r="A17" s="7"/>
      <c r="B17" s="48" t="s">
        <v>26</v>
      </c>
      <c r="C17" s="48" t="s">
        <v>24</v>
      </c>
      <c r="D17" s="1">
        <v>8893.7999999999993</v>
      </c>
      <c r="E17" s="1">
        <v>8893.7999999999993</v>
      </c>
      <c r="F17" s="1">
        <v>1510</v>
      </c>
      <c r="G17" s="1">
        <v>1510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58" t="s">
        <v>98</v>
      </c>
      <c r="X17" s="58"/>
    </row>
    <row r="18" spans="1:24" ht="104.25" customHeight="1" x14ac:dyDescent="0.25">
      <c r="A18" s="7"/>
      <c r="B18" s="48" t="s">
        <v>27</v>
      </c>
      <c r="C18" s="48" t="s">
        <v>30</v>
      </c>
      <c r="D18" s="1">
        <v>1199.7</v>
      </c>
      <c r="E18" s="1">
        <v>1199.7</v>
      </c>
      <c r="F18" s="1">
        <v>299.89999999999998</v>
      </c>
      <c r="G18" s="1">
        <v>299.89999999999998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58" t="s">
        <v>99</v>
      </c>
      <c r="X18" s="58"/>
    </row>
    <row r="19" spans="1:24" ht="105" customHeight="1" x14ac:dyDescent="0.25">
      <c r="A19" s="7"/>
      <c r="B19" s="48" t="s">
        <v>28</v>
      </c>
      <c r="C19" s="48" t="s">
        <v>24</v>
      </c>
      <c r="D19" s="1">
        <v>63.1</v>
      </c>
      <c r="E19" s="1">
        <v>63.1</v>
      </c>
      <c r="F19" s="1">
        <v>15.8</v>
      </c>
      <c r="G19" s="1">
        <v>15.8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58" t="s">
        <v>99</v>
      </c>
      <c r="X19" s="58"/>
    </row>
    <row r="20" spans="1:24" ht="87" customHeight="1" x14ac:dyDescent="0.25">
      <c r="A20" s="7"/>
      <c r="B20" s="48" t="s">
        <v>29</v>
      </c>
      <c r="C20" s="48" t="s">
        <v>24</v>
      </c>
      <c r="D20" s="1">
        <v>3723.5</v>
      </c>
      <c r="E20" s="1">
        <v>3723.5</v>
      </c>
      <c r="F20" s="1">
        <v>762</v>
      </c>
      <c r="G20" s="1">
        <v>762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58" t="s">
        <v>100</v>
      </c>
      <c r="X20" s="58"/>
    </row>
    <row r="21" spans="1:24" ht="96.75" customHeight="1" x14ac:dyDescent="0.25">
      <c r="A21" s="7"/>
      <c r="B21" s="48" t="s">
        <v>95</v>
      </c>
      <c r="C21" s="48" t="s">
        <v>24</v>
      </c>
      <c r="D21" s="1">
        <v>3723.5</v>
      </c>
      <c r="E21" s="1">
        <v>3723.5</v>
      </c>
      <c r="F21" s="1">
        <v>762</v>
      </c>
      <c r="G21" s="1">
        <v>762</v>
      </c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58" t="s">
        <v>100</v>
      </c>
      <c r="X21" s="58"/>
    </row>
    <row r="22" spans="1:24" ht="31.5" customHeight="1" x14ac:dyDescent="0.25">
      <c r="A22" s="107"/>
      <c r="B22" s="59" t="s">
        <v>11</v>
      </c>
      <c r="C22" s="43" t="s">
        <v>13</v>
      </c>
      <c r="D22" s="27">
        <f>D23+D24</f>
        <v>14840.1</v>
      </c>
      <c r="E22" s="27">
        <f t="shared" ref="E22:G22" si="2">E23+E24</f>
        <v>14840.1</v>
      </c>
      <c r="F22" s="27">
        <f t="shared" si="2"/>
        <v>2917.2999999999997</v>
      </c>
      <c r="G22" s="27">
        <f t="shared" si="2"/>
        <v>2607.7999999999997</v>
      </c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57" t="s">
        <v>101</v>
      </c>
      <c r="X22" s="57"/>
    </row>
    <row r="23" spans="1:24" ht="55.5" customHeight="1" x14ac:dyDescent="0.25">
      <c r="A23" s="107"/>
      <c r="B23" s="103"/>
      <c r="C23" s="48" t="s">
        <v>24</v>
      </c>
      <c r="D23" s="1">
        <f>D14+D15+D16+D17+D19+D20</f>
        <v>13640.4</v>
      </c>
      <c r="E23" s="1">
        <f t="shared" ref="E23:F23" si="3">E14+E15+E16+E17+E19+E20</f>
        <v>13640.4</v>
      </c>
      <c r="F23" s="1">
        <f t="shared" si="3"/>
        <v>2617.3999999999996</v>
      </c>
      <c r="G23" s="1">
        <f>G14+G15+G16+G17+G19+G20</f>
        <v>2307.8999999999996</v>
      </c>
      <c r="H23" s="1" t="e">
        <f>#REF!+#REF!+#REF!+H11+H12+#REF!+#REF!</f>
        <v>#REF!</v>
      </c>
      <c r="I23" s="1" t="e">
        <f>#REF!+#REF!+#REF!+I11+I12+#REF!+#REF!</f>
        <v>#REF!</v>
      </c>
      <c r="J23" s="1" t="e">
        <f>#REF!+#REF!+#REF!+J11+J12+#REF!+#REF!</f>
        <v>#REF!</v>
      </c>
      <c r="K23" s="1" t="e">
        <f>#REF!+#REF!+#REF!+K11+K12+#REF!+#REF!</f>
        <v>#REF!</v>
      </c>
      <c r="L23" s="1" t="e">
        <f>#REF!+#REF!+#REF!+L11+L12+#REF!+#REF!</f>
        <v>#REF!</v>
      </c>
      <c r="M23" s="1" t="e">
        <f>#REF!+#REF!+#REF!+M11+M12+#REF!+#REF!</f>
        <v>#REF!</v>
      </c>
      <c r="N23" s="1" t="e">
        <f>#REF!+#REF!+#REF!+N11+N12+#REF!+#REF!</f>
        <v>#REF!</v>
      </c>
      <c r="O23" s="1" t="e">
        <f>#REF!+#REF!+#REF!+O11+O12+#REF!+#REF!</f>
        <v>#REF!</v>
      </c>
      <c r="P23" s="1" t="e">
        <f>#REF!+#REF!+#REF!+P11+P12+#REF!+#REF!</f>
        <v>#REF!</v>
      </c>
      <c r="Q23" s="1" t="e">
        <f>#REF!+#REF!+#REF!+Q11+Q12+#REF!+#REF!</f>
        <v>#REF!</v>
      </c>
      <c r="R23" s="1" t="e">
        <f>#REF!+#REF!+#REF!+R11+R12+#REF!+#REF!</f>
        <v>#REF!</v>
      </c>
      <c r="S23" s="1" t="e">
        <f>#REF!+#REF!+#REF!+S11+S12+#REF!+#REF!</f>
        <v>#REF!</v>
      </c>
      <c r="T23" s="1" t="e">
        <f>#REF!+#REF!+#REF!+T11+T12+#REF!+#REF!</f>
        <v>#REF!</v>
      </c>
      <c r="U23" s="1" t="e">
        <f>#REF!+#REF!+#REF!+U11+U12+#REF!+#REF!</f>
        <v>#REF!</v>
      </c>
      <c r="V23" s="1" t="e">
        <f>#REF!+#REF!+#REF!+V11+V12+#REF!+#REF!</f>
        <v>#REF!</v>
      </c>
      <c r="W23" s="58" t="s">
        <v>102</v>
      </c>
      <c r="X23" s="58"/>
    </row>
    <row r="24" spans="1:24" ht="47.25" x14ac:dyDescent="0.25">
      <c r="A24" s="107"/>
      <c r="B24" s="103"/>
      <c r="C24" s="48" t="s">
        <v>12</v>
      </c>
      <c r="D24" s="1">
        <f>D18</f>
        <v>1199.7</v>
      </c>
      <c r="E24" s="1">
        <f t="shared" ref="E24:G24" si="4">E18</f>
        <v>1199.7</v>
      </c>
      <c r="F24" s="1">
        <f t="shared" si="4"/>
        <v>299.89999999999998</v>
      </c>
      <c r="G24" s="1">
        <f t="shared" si="4"/>
        <v>299.89999999999998</v>
      </c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58" t="s">
        <v>103</v>
      </c>
      <c r="X24" s="58"/>
    </row>
    <row r="25" spans="1:24" s="10" customFormat="1" ht="32.25" customHeight="1" x14ac:dyDescent="0.25">
      <c r="A25" s="9"/>
      <c r="B25" s="59" t="s">
        <v>31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</row>
    <row r="26" spans="1:24" s="10" customFormat="1" ht="87" customHeight="1" x14ac:dyDescent="0.25">
      <c r="A26" s="7"/>
      <c r="B26" s="48" t="s">
        <v>69</v>
      </c>
      <c r="C26" s="48" t="s">
        <v>24</v>
      </c>
      <c r="D26" s="1">
        <v>30</v>
      </c>
      <c r="E26" s="1">
        <v>30</v>
      </c>
      <c r="F26" s="1">
        <v>0</v>
      </c>
      <c r="G26" s="1">
        <v>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58" t="s">
        <v>21</v>
      </c>
      <c r="X26" s="58"/>
    </row>
    <row r="27" spans="1:24" s="10" customFormat="1" ht="82.5" customHeight="1" x14ac:dyDescent="0.25">
      <c r="A27" s="7"/>
      <c r="B27" s="48" t="s">
        <v>87</v>
      </c>
      <c r="C27" s="48" t="s">
        <v>24</v>
      </c>
      <c r="D27" s="1">
        <v>100.2</v>
      </c>
      <c r="E27" s="1">
        <v>100.2</v>
      </c>
      <c r="F27" s="1">
        <v>0</v>
      </c>
      <c r="G27" s="1">
        <v>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58" t="s">
        <v>21</v>
      </c>
      <c r="X27" s="58"/>
    </row>
    <row r="28" spans="1:24" ht="37.5" customHeight="1" x14ac:dyDescent="0.25">
      <c r="A28" s="99"/>
      <c r="B28" s="77" t="s">
        <v>14</v>
      </c>
      <c r="C28" s="43" t="s">
        <v>13</v>
      </c>
      <c r="D28" s="27">
        <f>D29</f>
        <v>130.19999999999999</v>
      </c>
      <c r="E28" s="27">
        <f t="shared" ref="E28:G28" si="5">E29</f>
        <v>130.19999999999999</v>
      </c>
      <c r="F28" s="27">
        <f t="shared" si="5"/>
        <v>0</v>
      </c>
      <c r="G28" s="27">
        <f t="shared" si="5"/>
        <v>0</v>
      </c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57" t="s">
        <v>21</v>
      </c>
      <c r="X28" s="57"/>
    </row>
    <row r="29" spans="1:24" ht="38.25" customHeight="1" x14ac:dyDescent="0.25">
      <c r="A29" s="100"/>
      <c r="B29" s="91"/>
      <c r="C29" s="48" t="s">
        <v>24</v>
      </c>
      <c r="D29" s="1">
        <f>D26+D27</f>
        <v>130.19999999999999</v>
      </c>
      <c r="E29" s="1">
        <f t="shared" ref="E29:G29" si="6">E26+E27</f>
        <v>130.19999999999999</v>
      </c>
      <c r="F29" s="1">
        <f t="shared" si="6"/>
        <v>0</v>
      </c>
      <c r="G29" s="1">
        <f t="shared" si="6"/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58" t="s">
        <v>21</v>
      </c>
      <c r="X29" s="58"/>
    </row>
    <row r="30" spans="1:24" ht="30.75" customHeight="1" x14ac:dyDescent="0.25">
      <c r="A30" s="99"/>
      <c r="B30" s="77" t="s">
        <v>11</v>
      </c>
      <c r="C30" s="43" t="s">
        <v>13</v>
      </c>
      <c r="D30" s="27">
        <f>D31+D32</f>
        <v>15070.300000000001</v>
      </c>
      <c r="E30" s="27">
        <f t="shared" ref="E30:G30" si="7">E31+E32</f>
        <v>15070.300000000001</v>
      </c>
      <c r="F30" s="27">
        <f t="shared" si="7"/>
        <v>2917.2999999999997</v>
      </c>
      <c r="G30" s="27">
        <f t="shared" si="7"/>
        <v>2607.7999999999997</v>
      </c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57" t="s">
        <v>104</v>
      </c>
      <c r="X30" s="58"/>
    </row>
    <row r="31" spans="1:24" ht="56.25" customHeight="1" x14ac:dyDescent="0.25">
      <c r="A31" s="100"/>
      <c r="B31" s="91"/>
      <c r="C31" s="48" t="s">
        <v>24</v>
      </c>
      <c r="D31" s="1">
        <f>D12+D23+D29</f>
        <v>13870.6</v>
      </c>
      <c r="E31" s="1">
        <f>E12+E23+E29</f>
        <v>13870.6</v>
      </c>
      <c r="F31" s="1">
        <f>F12+F23+F29</f>
        <v>2617.3999999999996</v>
      </c>
      <c r="G31" s="1">
        <f>G12+G23+G29</f>
        <v>2307.8999999999996</v>
      </c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58" t="s">
        <v>105</v>
      </c>
      <c r="X31" s="58"/>
    </row>
    <row r="32" spans="1:24" ht="47.25" x14ac:dyDescent="0.25">
      <c r="A32" s="100"/>
      <c r="B32" s="91"/>
      <c r="C32" s="48" t="s">
        <v>12</v>
      </c>
      <c r="D32" s="1">
        <f>D24</f>
        <v>1199.7</v>
      </c>
      <c r="E32" s="1">
        <f t="shared" ref="E32:G32" si="8">E24</f>
        <v>1199.7</v>
      </c>
      <c r="F32" s="1">
        <f t="shared" si="8"/>
        <v>299.89999999999998</v>
      </c>
      <c r="G32" s="1">
        <f t="shared" si="8"/>
        <v>299.89999999999998</v>
      </c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58" t="s">
        <v>103</v>
      </c>
      <c r="X32" s="58"/>
    </row>
    <row r="33" spans="1:24" s="10" customFormat="1" ht="24.75" customHeight="1" x14ac:dyDescent="0.25">
      <c r="A33" s="43">
        <v>2</v>
      </c>
      <c r="B33" s="59" t="s">
        <v>106</v>
      </c>
      <c r="C33" s="59"/>
      <c r="D33" s="59"/>
      <c r="E33" s="59"/>
      <c r="F33" s="59"/>
      <c r="G33" s="59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</row>
    <row r="34" spans="1:24" ht="68.25" customHeight="1" x14ac:dyDescent="0.25">
      <c r="A34" s="7"/>
      <c r="B34" s="48" t="s">
        <v>32</v>
      </c>
      <c r="C34" s="48" t="s">
        <v>24</v>
      </c>
      <c r="D34" s="1">
        <v>311.60000000000002</v>
      </c>
      <c r="E34" s="1">
        <v>311.60000000000002</v>
      </c>
      <c r="F34" s="1">
        <v>135.80000000000001</v>
      </c>
      <c r="G34" s="1">
        <v>135.80000000000001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58" t="s">
        <v>107</v>
      </c>
      <c r="X34" s="58"/>
    </row>
    <row r="35" spans="1:24" ht="33" customHeight="1" x14ac:dyDescent="0.25">
      <c r="A35" s="99"/>
      <c r="B35" s="77" t="s">
        <v>11</v>
      </c>
      <c r="C35" s="43" t="s">
        <v>13</v>
      </c>
      <c r="D35" s="27">
        <f>D36</f>
        <v>311.60000000000002</v>
      </c>
      <c r="E35" s="27">
        <f t="shared" ref="E35:G35" si="9">E36</f>
        <v>311.60000000000002</v>
      </c>
      <c r="F35" s="27">
        <f t="shared" si="9"/>
        <v>135.80000000000001</v>
      </c>
      <c r="G35" s="27">
        <f t="shared" si="9"/>
        <v>135.80000000000001</v>
      </c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57" t="s">
        <v>107</v>
      </c>
      <c r="X35" s="58"/>
    </row>
    <row r="36" spans="1:24" ht="47.25" customHeight="1" x14ac:dyDescent="0.25">
      <c r="A36" s="100"/>
      <c r="B36" s="91"/>
      <c r="C36" s="48" t="s">
        <v>24</v>
      </c>
      <c r="D36" s="1">
        <f>D34</f>
        <v>311.60000000000002</v>
      </c>
      <c r="E36" s="1">
        <f t="shared" ref="E36:G36" si="10">E34</f>
        <v>311.60000000000002</v>
      </c>
      <c r="F36" s="1">
        <f t="shared" si="10"/>
        <v>135.80000000000001</v>
      </c>
      <c r="G36" s="1">
        <f t="shared" si="10"/>
        <v>135.80000000000001</v>
      </c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58" t="s">
        <v>107</v>
      </c>
      <c r="X36" s="58"/>
    </row>
    <row r="37" spans="1:24" ht="24.75" customHeight="1" x14ac:dyDescent="0.25">
      <c r="A37" s="43">
        <v>3</v>
      </c>
      <c r="B37" s="59" t="s">
        <v>108</v>
      </c>
      <c r="C37" s="59"/>
      <c r="D37" s="59"/>
      <c r="E37" s="59"/>
      <c r="F37" s="59"/>
      <c r="G37" s="59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</row>
    <row r="38" spans="1:24" ht="32.25" customHeight="1" x14ac:dyDescent="0.25">
      <c r="A38" s="59" t="s">
        <v>80</v>
      </c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</row>
    <row r="39" spans="1:24" ht="54" customHeight="1" x14ac:dyDescent="0.25">
      <c r="A39" s="46"/>
      <c r="B39" s="48" t="s">
        <v>33</v>
      </c>
      <c r="C39" s="48" t="s">
        <v>24</v>
      </c>
      <c r="D39" s="1">
        <v>10654.5</v>
      </c>
      <c r="E39" s="1">
        <v>10654.5</v>
      </c>
      <c r="F39" s="1">
        <v>3083.9</v>
      </c>
      <c r="G39" s="1">
        <v>3083.9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58" t="s">
        <v>109</v>
      </c>
      <c r="X39" s="58"/>
    </row>
    <row r="40" spans="1:24" ht="54.75" customHeight="1" x14ac:dyDescent="0.25">
      <c r="A40" s="46"/>
      <c r="B40" s="48" t="s">
        <v>34</v>
      </c>
      <c r="C40" s="48" t="s">
        <v>24</v>
      </c>
      <c r="D40" s="1">
        <v>1250</v>
      </c>
      <c r="E40" s="1">
        <v>1250</v>
      </c>
      <c r="F40" s="1">
        <v>206.6</v>
      </c>
      <c r="G40" s="1">
        <v>206.6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58" t="s">
        <v>110</v>
      </c>
      <c r="X40" s="58"/>
    </row>
    <row r="41" spans="1:24" ht="52.5" customHeight="1" x14ac:dyDescent="0.25">
      <c r="A41" s="46"/>
      <c r="B41" s="48" t="s">
        <v>35</v>
      </c>
      <c r="C41" s="48" t="s">
        <v>24</v>
      </c>
      <c r="D41" s="1">
        <v>650</v>
      </c>
      <c r="E41" s="1">
        <v>650</v>
      </c>
      <c r="F41" s="1">
        <v>0</v>
      </c>
      <c r="G41" s="1">
        <v>0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58" t="s">
        <v>21</v>
      </c>
      <c r="X41" s="58"/>
    </row>
    <row r="42" spans="1:24" ht="48.75" customHeight="1" x14ac:dyDescent="0.25">
      <c r="A42" s="46"/>
      <c r="B42" s="48" t="s">
        <v>36</v>
      </c>
      <c r="C42" s="48" t="s">
        <v>24</v>
      </c>
      <c r="D42" s="1">
        <v>5400</v>
      </c>
      <c r="E42" s="1">
        <v>5400</v>
      </c>
      <c r="F42" s="1">
        <v>2179.3000000000002</v>
      </c>
      <c r="G42" s="1">
        <v>2054.1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58" t="s">
        <v>111</v>
      </c>
      <c r="X42" s="58"/>
    </row>
    <row r="43" spans="1:24" ht="87" customHeight="1" x14ac:dyDescent="0.25">
      <c r="A43" s="51"/>
      <c r="B43" s="26" t="s">
        <v>37</v>
      </c>
      <c r="C43" s="48" t="s">
        <v>12</v>
      </c>
      <c r="D43" s="1">
        <v>1665.9</v>
      </c>
      <c r="E43" s="1">
        <v>1665.9</v>
      </c>
      <c r="F43" s="1">
        <v>57</v>
      </c>
      <c r="G43" s="1">
        <v>57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58" t="s">
        <v>112</v>
      </c>
      <c r="X43" s="58"/>
    </row>
    <row r="44" spans="1:24" ht="131.25" customHeight="1" x14ac:dyDescent="0.25">
      <c r="A44" s="51"/>
      <c r="B44" s="26" t="s">
        <v>79</v>
      </c>
      <c r="C44" s="48" t="s">
        <v>70</v>
      </c>
      <c r="D44" s="1">
        <v>3027.4</v>
      </c>
      <c r="E44" s="1">
        <v>3027.4</v>
      </c>
      <c r="F44" s="1">
        <v>1229.2</v>
      </c>
      <c r="G44" s="1">
        <v>1229.2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58" t="s">
        <v>113</v>
      </c>
      <c r="X44" s="58"/>
    </row>
    <row r="45" spans="1:24" ht="36" customHeight="1" x14ac:dyDescent="0.25">
      <c r="A45" s="99"/>
      <c r="B45" s="77" t="s">
        <v>14</v>
      </c>
      <c r="C45" s="43" t="s">
        <v>13</v>
      </c>
      <c r="D45" s="27">
        <f>D46+D48+D47</f>
        <v>22647.800000000003</v>
      </c>
      <c r="E45" s="27">
        <f>E46+E48+E47</f>
        <v>22647.800000000003</v>
      </c>
      <c r="F45" s="27">
        <f t="shared" ref="F45:G45" si="11">F46+F48+F47</f>
        <v>6756</v>
      </c>
      <c r="G45" s="27">
        <f t="shared" si="11"/>
        <v>6630.8</v>
      </c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57" t="s">
        <v>114</v>
      </c>
      <c r="X45" s="58"/>
    </row>
    <row r="46" spans="1:24" ht="39" customHeight="1" x14ac:dyDescent="0.25">
      <c r="A46" s="100"/>
      <c r="B46" s="91"/>
      <c r="C46" s="48" t="s">
        <v>24</v>
      </c>
      <c r="D46" s="1">
        <f>D39+D40+D41+D42</f>
        <v>17954.5</v>
      </c>
      <c r="E46" s="1">
        <f>E39+E40+E41+E42</f>
        <v>17954.5</v>
      </c>
      <c r="F46" s="1">
        <f>F39+F40+F41+F42</f>
        <v>5469.8</v>
      </c>
      <c r="G46" s="1">
        <f>G39+G40+G41+G42</f>
        <v>5344.6</v>
      </c>
      <c r="H46" s="1" t="e">
        <f>#REF!+H39+H40+H41+H42+#REF!+#REF!</f>
        <v>#REF!</v>
      </c>
      <c r="I46" s="1" t="e">
        <f>#REF!+I39+I40+I41+I42+#REF!+#REF!</f>
        <v>#REF!</v>
      </c>
      <c r="J46" s="1" t="e">
        <f>#REF!+J39+J40+J41+J42+#REF!+#REF!</f>
        <v>#REF!</v>
      </c>
      <c r="K46" s="1" t="e">
        <f>#REF!+K39+K40+K41+K42+#REF!+#REF!</f>
        <v>#REF!</v>
      </c>
      <c r="L46" s="1" t="e">
        <f>#REF!+L39+L40+L41+L42+#REF!+#REF!</f>
        <v>#REF!</v>
      </c>
      <c r="M46" s="1" t="e">
        <f>#REF!+M39+M40+M41+M42+#REF!+#REF!</f>
        <v>#REF!</v>
      </c>
      <c r="N46" s="1" t="e">
        <f>#REF!+N39+N40+N41+N42+#REF!+#REF!</f>
        <v>#REF!</v>
      </c>
      <c r="O46" s="1" t="e">
        <f>#REF!+O39+O40+O41+O42+#REF!+#REF!</f>
        <v>#REF!</v>
      </c>
      <c r="P46" s="1" t="e">
        <f>#REF!+P39+P40+P41+P42+#REF!+#REF!</f>
        <v>#REF!</v>
      </c>
      <c r="Q46" s="1" t="e">
        <f>#REF!+Q39+Q40+Q41+Q42+#REF!+#REF!</f>
        <v>#REF!</v>
      </c>
      <c r="R46" s="1" t="e">
        <f>#REF!+R39+R40+R41+R42+#REF!+#REF!</f>
        <v>#REF!</v>
      </c>
      <c r="S46" s="1" t="e">
        <f>#REF!+S39+S40+S41+S42+#REF!+#REF!</f>
        <v>#REF!</v>
      </c>
      <c r="T46" s="1" t="e">
        <f>#REF!+T39+T40+T41+T42+#REF!+#REF!</f>
        <v>#REF!</v>
      </c>
      <c r="U46" s="1" t="e">
        <f>#REF!+U39+U40+U41+U42+#REF!+#REF!</f>
        <v>#REF!</v>
      </c>
      <c r="V46" s="1" t="e">
        <f>#REF!+V39+V40+V41+V42+#REF!+#REF!</f>
        <v>#REF!</v>
      </c>
      <c r="W46" s="58" t="s">
        <v>115</v>
      </c>
      <c r="X46" s="58"/>
    </row>
    <row r="47" spans="1:24" ht="39" customHeight="1" x14ac:dyDescent="0.25">
      <c r="A47" s="100"/>
      <c r="B47" s="91"/>
      <c r="C47" s="48" t="s">
        <v>70</v>
      </c>
      <c r="D47" s="1">
        <f>D44</f>
        <v>3027.4</v>
      </c>
      <c r="E47" s="1">
        <f>E44</f>
        <v>3027.4</v>
      </c>
      <c r="F47" s="1">
        <f>F44</f>
        <v>1229.2</v>
      </c>
      <c r="G47" s="1">
        <f>G44</f>
        <v>1229.2</v>
      </c>
      <c r="H47" s="1">
        <f>H44</f>
        <v>0</v>
      </c>
      <c r="I47" s="1">
        <f>I44</f>
        <v>0</v>
      </c>
      <c r="J47" s="1">
        <f>J44</f>
        <v>0</v>
      </c>
      <c r="K47" s="1">
        <f>K44</f>
        <v>0</v>
      </c>
      <c r="L47" s="1">
        <f>L44</f>
        <v>0</v>
      </c>
      <c r="M47" s="1">
        <f>M44</f>
        <v>0</v>
      </c>
      <c r="N47" s="1">
        <f>N44</f>
        <v>0</v>
      </c>
      <c r="O47" s="1">
        <f>O44</f>
        <v>0</v>
      </c>
      <c r="P47" s="1">
        <f>P44</f>
        <v>0</v>
      </c>
      <c r="Q47" s="1">
        <f>Q44</f>
        <v>0</v>
      </c>
      <c r="R47" s="1">
        <f>R44</f>
        <v>0</v>
      </c>
      <c r="S47" s="1">
        <f>S44</f>
        <v>0</v>
      </c>
      <c r="T47" s="1">
        <f>T44</f>
        <v>0</v>
      </c>
      <c r="U47" s="1">
        <f>U44</f>
        <v>0</v>
      </c>
      <c r="V47" s="1">
        <f>V44</f>
        <v>0</v>
      </c>
      <c r="W47" s="58" t="s">
        <v>113</v>
      </c>
      <c r="X47" s="58"/>
    </row>
    <row r="48" spans="1:24" ht="47.25" x14ac:dyDescent="0.25">
      <c r="A48" s="100"/>
      <c r="B48" s="91"/>
      <c r="C48" s="48" t="s">
        <v>12</v>
      </c>
      <c r="D48" s="1">
        <f>D43</f>
        <v>1665.9</v>
      </c>
      <c r="E48" s="1">
        <f>E43</f>
        <v>1665.9</v>
      </c>
      <c r="F48" s="1">
        <f>F43</f>
        <v>57</v>
      </c>
      <c r="G48" s="1">
        <f>G43</f>
        <v>57</v>
      </c>
      <c r="H48" s="1" t="e">
        <f>H43+#REF!</f>
        <v>#REF!</v>
      </c>
      <c r="I48" s="1" t="e">
        <f>I43+#REF!</f>
        <v>#REF!</v>
      </c>
      <c r="J48" s="1" t="e">
        <f>J43+#REF!</f>
        <v>#REF!</v>
      </c>
      <c r="K48" s="1" t="e">
        <f>K43+#REF!</f>
        <v>#REF!</v>
      </c>
      <c r="L48" s="1" t="e">
        <f>L43+#REF!</f>
        <v>#REF!</v>
      </c>
      <c r="M48" s="1" t="e">
        <f>M43+#REF!</f>
        <v>#REF!</v>
      </c>
      <c r="N48" s="1" t="e">
        <f>N43+#REF!</f>
        <v>#REF!</v>
      </c>
      <c r="O48" s="1" t="e">
        <f>O43+#REF!</f>
        <v>#REF!</v>
      </c>
      <c r="P48" s="1" t="e">
        <f>P43+#REF!</f>
        <v>#REF!</v>
      </c>
      <c r="Q48" s="1" t="e">
        <f>Q43+#REF!</f>
        <v>#REF!</v>
      </c>
      <c r="R48" s="1" t="e">
        <f>R43+#REF!</f>
        <v>#REF!</v>
      </c>
      <c r="S48" s="1" t="e">
        <f>S43+#REF!</f>
        <v>#REF!</v>
      </c>
      <c r="T48" s="1" t="e">
        <f>T43+#REF!</f>
        <v>#REF!</v>
      </c>
      <c r="U48" s="1" t="e">
        <f>U43+#REF!</f>
        <v>#REF!</v>
      </c>
      <c r="V48" s="1" t="e">
        <f>V43+#REF!</f>
        <v>#REF!</v>
      </c>
      <c r="W48" s="58" t="s">
        <v>112</v>
      </c>
      <c r="X48" s="58"/>
    </row>
    <row r="49" spans="1:24" ht="32.25" customHeight="1" x14ac:dyDescent="0.25">
      <c r="A49" s="59" t="s">
        <v>68</v>
      </c>
      <c r="B49" s="60"/>
      <c r="C49" s="60"/>
      <c r="D49" s="60"/>
      <c r="E49" s="60"/>
      <c r="F49" s="60"/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</row>
    <row r="50" spans="1:24" ht="64.5" customHeight="1" x14ac:dyDescent="0.25">
      <c r="A50" s="45"/>
      <c r="B50" s="48" t="s">
        <v>38</v>
      </c>
      <c r="C50" s="48" t="s">
        <v>24</v>
      </c>
      <c r="D50" s="1">
        <v>20947.599999999999</v>
      </c>
      <c r="E50" s="1">
        <v>20947.599999999999</v>
      </c>
      <c r="F50" s="1">
        <v>3986.9</v>
      </c>
      <c r="G50" s="1">
        <v>3986.9</v>
      </c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58" t="s">
        <v>118</v>
      </c>
      <c r="X50" s="58"/>
    </row>
    <row r="51" spans="1:24" ht="63" customHeight="1" x14ac:dyDescent="0.25">
      <c r="A51" s="45"/>
      <c r="B51" s="48" t="s">
        <v>39</v>
      </c>
      <c r="C51" s="48" t="s">
        <v>24</v>
      </c>
      <c r="D51" s="1">
        <v>600</v>
      </c>
      <c r="E51" s="1">
        <v>600</v>
      </c>
      <c r="F51" s="1">
        <v>57.8</v>
      </c>
      <c r="G51" s="1">
        <v>57.8</v>
      </c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58" t="s">
        <v>119</v>
      </c>
      <c r="X51" s="58"/>
    </row>
    <row r="52" spans="1:24" ht="44.25" customHeight="1" x14ac:dyDescent="0.25">
      <c r="A52" s="45"/>
      <c r="B52" s="48" t="s">
        <v>40</v>
      </c>
      <c r="C52" s="48" t="s">
        <v>24</v>
      </c>
      <c r="D52" s="1">
        <v>520</v>
      </c>
      <c r="E52" s="1">
        <v>520</v>
      </c>
      <c r="F52" s="1">
        <v>58.7</v>
      </c>
      <c r="G52" s="1">
        <v>58.7</v>
      </c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58" t="s">
        <v>120</v>
      </c>
      <c r="X52" s="58"/>
    </row>
    <row r="53" spans="1:24" ht="122.25" customHeight="1" x14ac:dyDescent="0.25">
      <c r="A53" s="45"/>
      <c r="B53" s="48" t="s">
        <v>117</v>
      </c>
      <c r="C53" s="48" t="s">
        <v>24</v>
      </c>
      <c r="D53" s="1">
        <v>2000</v>
      </c>
      <c r="E53" s="1">
        <v>2000</v>
      </c>
      <c r="F53" s="1">
        <v>0</v>
      </c>
      <c r="G53" s="1">
        <v>0</v>
      </c>
      <c r="H53" s="1">
        <v>1638.8</v>
      </c>
      <c r="I53" s="1">
        <v>1638.8</v>
      </c>
      <c r="J53" s="1">
        <v>1638.8</v>
      </c>
      <c r="K53" s="1">
        <v>1638.8</v>
      </c>
      <c r="L53" s="1">
        <v>1638.8</v>
      </c>
      <c r="M53" s="1">
        <v>1638.8</v>
      </c>
      <c r="N53" s="1">
        <v>1638.8</v>
      </c>
      <c r="O53" s="1">
        <v>1638.8</v>
      </c>
      <c r="P53" s="1">
        <v>1638.8</v>
      </c>
      <c r="Q53" s="1">
        <v>1638.8</v>
      </c>
      <c r="R53" s="1">
        <v>1638.8</v>
      </c>
      <c r="S53" s="1">
        <v>1638.8</v>
      </c>
      <c r="T53" s="1">
        <v>1638.8</v>
      </c>
      <c r="U53" s="1">
        <v>1638.8</v>
      </c>
      <c r="V53" s="1">
        <v>1638.8</v>
      </c>
      <c r="W53" s="55" t="s">
        <v>21</v>
      </c>
      <c r="X53" s="56"/>
    </row>
    <row r="54" spans="1:24" ht="119.25" customHeight="1" x14ac:dyDescent="0.25">
      <c r="A54" s="37"/>
      <c r="B54" s="26" t="s">
        <v>116</v>
      </c>
      <c r="C54" s="48" t="s">
        <v>12</v>
      </c>
      <c r="D54" s="1">
        <v>13183.3</v>
      </c>
      <c r="E54" s="1">
        <v>13183.3</v>
      </c>
      <c r="F54" s="1">
        <v>0</v>
      </c>
      <c r="G54" s="1">
        <v>0</v>
      </c>
      <c r="H54" s="1">
        <v>9580</v>
      </c>
      <c r="I54" s="1">
        <v>9580</v>
      </c>
      <c r="J54" s="1">
        <v>9580</v>
      </c>
      <c r="K54" s="1">
        <v>9580</v>
      </c>
      <c r="L54" s="1">
        <v>9580</v>
      </c>
      <c r="M54" s="1">
        <v>9580</v>
      </c>
      <c r="N54" s="1">
        <v>9580</v>
      </c>
      <c r="O54" s="1">
        <v>9580</v>
      </c>
      <c r="P54" s="1">
        <v>9580</v>
      </c>
      <c r="Q54" s="1">
        <v>9580</v>
      </c>
      <c r="R54" s="1">
        <v>9580</v>
      </c>
      <c r="S54" s="1">
        <v>9580</v>
      </c>
      <c r="T54" s="1">
        <v>9580</v>
      </c>
      <c r="U54" s="1">
        <v>9580</v>
      </c>
      <c r="V54" s="1">
        <v>9580</v>
      </c>
      <c r="W54" s="55" t="s">
        <v>21</v>
      </c>
      <c r="X54" s="56"/>
    </row>
    <row r="55" spans="1:24" ht="41.25" customHeight="1" x14ac:dyDescent="0.25">
      <c r="A55" s="99"/>
      <c r="B55" s="77" t="s">
        <v>14</v>
      </c>
      <c r="C55" s="43" t="s">
        <v>13</v>
      </c>
      <c r="D55" s="27">
        <f>D56+D57</f>
        <v>37250.899999999994</v>
      </c>
      <c r="E55" s="27">
        <f t="shared" ref="E55:G55" si="12">E56+E57</f>
        <v>37250.899999999994</v>
      </c>
      <c r="F55" s="27">
        <f t="shared" si="12"/>
        <v>4103.3</v>
      </c>
      <c r="G55" s="27">
        <f t="shared" si="12"/>
        <v>4103.3</v>
      </c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57" t="s">
        <v>121</v>
      </c>
      <c r="X55" s="58"/>
    </row>
    <row r="56" spans="1:24" ht="51" customHeight="1" x14ac:dyDescent="0.25">
      <c r="A56" s="100"/>
      <c r="B56" s="91"/>
      <c r="C56" s="48" t="s">
        <v>24</v>
      </c>
      <c r="D56" s="1">
        <f>D50+D51+D52+D53</f>
        <v>24067.599999999999</v>
      </c>
      <c r="E56" s="1">
        <f t="shared" ref="E56" si="13">E50+E51+E52+E53</f>
        <v>24067.599999999999</v>
      </c>
      <c r="F56" s="1">
        <f>F50+F51+F52+F53-0.1</f>
        <v>4103.3</v>
      </c>
      <c r="G56" s="1">
        <f>G50+G51+G52+G53-0.1</f>
        <v>4103.3</v>
      </c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58" t="s">
        <v>122</v>
      </c>
      <c r="X56" s="58"/>
    </row>
    <row r="57" spans="1:24" ht="48.75" customHeight="1" x14ac:dyDescent="0.25">
      <c r="A57" s="100"/>
      <c r="B57" s="91"/>
      <c r="C57" s="48" t="s">
        <v>12</v>
      </c>
      <c r="D57" s="1">
        <f>D54</f>
        <v>13183.3</v>
      </c>
      <c r="E57" s="1">
        <f t="shared" ref="E57:G57" si="14">E54</f>
        <v>13183.3</v>
      </c>
      <c r="F57" s="1">
        <f t="shared" si="14"/>
        <v>0</v>
      </c>
      <c r="G57" s="1">
        <f t="shared" si="14"/>
        <v>0</v>
      </c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58" t="s">
        <v>21</v>
      </c>
      <c r="X57" s="58"/>
    </row>
    <row r="58" spans="1:24" ht="28.5" customHeight="1" x14ac:dyDescent="0.25">
      <c r="A58" s="59" t="s">
        <v>71</v>
      </c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0"/>
    </row>
    <row r="59" spans="1:24" ht="48.75" customHeight="1" x14ac:dyDescent="0.25">
      <c r="A59" s="45"/>
      <c r="B59" s="48" t="s">
        <v>72</v>
      </c>
      <c r="C59" s="48" t="s">
        <v>24</v>
      </c>
      <c r="D59" s="1">
        <v>200</v>
      </c>
      <c r="E59" s="1">
        <v>200</v>
      </c>
      <c r="F59" s="1">
        <v>0</v>
      </c>
      <c r="G59" s="1">
        <v>0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58" t="s">
        <v>21</v>
      </c>
      <c r="X59" s="58"/>
    </row>
    <row r="60" spans="1:24" ht="37.5" customHeight="1" x14ac:dyDescent="0.25">
      <c r="A60" s="99"/>
      <c r="B60" s="77" t="s">
        <v>14</v>
      </c>
      <c r="C60" s="43" t="s">
        <v>13</v>
      </c>
      <c r="D60" s="27">
        <f>D61</f>
        <v>200</v>
      </c>
      <c r="E60" s="27">
        <f t="shared" ref="E60" si="15">E61</f>
        <v>200</v>
      </c>
      <c r="F60" s="27">
        <f t="shared" ref="F60" si="16">F61</f>
        <v>0</v>
      </c>
      <c r="G60" s="27">
        <f t="shared" ref="G60" si="17">G61</f>
        <v>0</v>
      </c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58" t="s">
        <v>21</v>
      </c>
      <c r="X60" s="58"/>
    </row>
    <row r="61" spans="1:24" ht="34.5" customHeight="1" x14ac:dyDescent="0.25">
      <c r="A61" s="100"/>
      <c r="B61" s="93"/>
      <c r="C61" s="48" t="s">
        <v>24</v>
      </c>
      <c r="D61" s="1">
        <f>D59</f>
        <v>200</v>
      </c>
      <c r="E61" s="1">
        <f t="shared" ref="E61:G61" si="18">E59</f>
        <v>200</v>
      </c>
      <c r="F61" s="1">
        <f t="shared" si="18"/>
        <v>0</v>
      </c>
      <c r="G61" s="1">
        <f t="shared" si="18"/>
        <v>0</v>
      </c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58" t="s">
        <v>21</v>
      </c>
      <c r="X61" s="58"/>
    </row>
    <row r="62" spans="1:24" ht="28.5" customHeight="1" x14ac:dyDescent="0.25">
      <c r="A62" s="59" t="s">
        <v>41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</row>
    <row r="63" spans="1:24" ht="150" customHeight="1" x14ac:dyDescent="0.25">
      <c r="A63" s="43"/>
      <c r="B63" s="48" t="s">
        <v>81</v>
      </c>
      <c r="C63" s="48" t="s">
        <v>70</v>
      </c>
      <c r="D63" s="52">
        <v>5424.4</v>
      </c>
      <c r="E63" s="52">
        <v>5424.4</v>
      </c>
      <c r="F63" s="52">
        <v>2237.8000000000002</v>
      </c>
      <c r="G63" s="52">
        <v>2237.8000000000002</v>
      </c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58" t="s">
        <v>123</v>
      </c>
      <c r="X63" s="58"/>
    </row>
    <row r="64" spans="1:24" ht="122.25" customHeight="1" x14ac:dyDescent="0.25">
      <c r="A64" s="43"/>
      <c r="B64" s="48" t="s">
        <v>77</v>
      </c>
      <c r="C64" s="48" t="s">
        <v>12</v>
      </c>
      <c r="D64" s="52">
        <v>5774.7</v>
      </c>
      <c r="E64" s="52">
        <v>5774.7</v>
      </c>
      <c r="F64" s="52">
        <v>0</v>
      </c>
      <c r="G64" s="52">
        <v>0</v>
      </c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58" t="s">
        <v>21</v>
      </c>
      <c r="X64" s="58"/>
    </row>
    <row r="65" spans="1:73" ht="104.25" customHeight="1" x14ac:dyDescent="0.25">
      <c r="A65" s="43"/>
      <c r="B65" s="48" t="s">
        <v>42</v>
      </c>
      <c r="C65" s="48" t="s">
        <v>24</v>
      </c>
      <c r="D65" s="52">
        <v>1500</v>
      </c>
      <c r="E65" s="52">
        <v>1500</v>
      </c>
      <c r="F65" s="52">
        <v>0</v>
      </c>
      <c r="G65" s="52">
        <v>0</v>
      </c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58" t="s">
        <v>21</v>
      </c>
      <c r="X65" s="58"/>
    </row>
    <row r="66" spans="1:73" ht="37.5" customHeight="1" x14ac:dyDescent="0.25">
      <c r="A66" s="99"/>
      <c r="B66" s="77" t="s">
        <v>14</v>
      </c>
      <c r="C66" s="43" t="s">
        <v>13</v>
      </c>
      <c r="D66" s="27">
        <f>D67+D68+D69</f>
        <v>12699.099999999999</v>
      </c>
      <c r="E66" s="27">
        <f t="shared" ref="E66:G66" si="19">E67+E68+E69</f>
        <v>12699.099999999999</v>
      </c>
      <c r="F66" s="27">
        <f t="shared" si="19"/>
        <v>2237.8000000000002</v>
      </c>
      <c r="G66" s="27">
        <f t="shared" si="19"/>
        <v>2237.8000000000002</v>
      </c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82" t="s">
        <v>101</v>
      </c>
      <c r="X66" s="83"/>
    </row>
    <row r="67" spans="1:73" ht="58.5" customHeight="1" x14ac:dyDescent="0.25">
      <c r="A67" s="100"/>
      <c r="B67" s="93"/>
      <c r="C67" s="48" t="s">
        <v>12</v>
      </c>
      <c r="D67" s="1">
        <f>D64</f>
        <v>5774.7</v>
      </c>
      <c r="E67" s="1">
        <f t="shared" ref="E67:G67" si="20">E64</f>
        <v>5774.7</v>
      </c>
      <c r="F67" s="1">
        <f t="shared" si="20"/>
        <v>0</v>
      </c>
      <c r="G67" s="1">
        <f t="shared" si="20"/>
        <v>0</v>
      </c>
      <c r="H67" s="27" t="e">
        <f>#REF!+H64</f>
        <v>#REF!</v>
      </c>
      <c r="I67" s="27" t="e">
        <f>#REF!+I64</f>
        <v>#REF!</v>
      </c>
      <c r="J67" s="27" t="e">
        <f>#REF!+J64</f>
        <v>#REF!</v>
      </c>
      <c r="K67" s="27" t="e">
        <f>#REF!+K64</f>
        <v>#REF!</v>
      </c>
      <c r="L67" s="27" t="e">
        <f>#REF!+L64</f>
        <v>#REF!</v>
      </c>
      <c r="M67" s="27" t="e">
        <f>#REF!+M64</f>
        <v>#REF!</v>
      </c>
      <c r="N67" s="27" t="e">
        <f>#REF!+N64</f>
        <v>#REF!</v>
      </c>
      <c r="O67" s="27" t="e">
        <f>#REF!+O64</f>
        <v>#REF!</v>
      </c>
      <c r="P67" s="27" t="e">
        <f>#REF!+P64</f>
        <v>#REF!</v>
      </c>
      <c r="Q67" s="27" t="e">
        <f>#REF!+Q64</f>
        <v>#REF!</v>
      </c>
      <c r="R67" s="27" t="e">
        <f>#REF!+R64</f>
        <v>#REF!</v>
      </c>
      <c r="S67" s="27" t="e">
        <f>#REF!+S64</f>
        <v>#REF!</v>
      </c>
      <c r="T67" s="27" t="e">
        <f>#REF!+T64</f>
        <v>#REF!</v>
      </c>
      <c r="U67" s="27" t="e">
        <f>#REF!+U64</f>
        <v>#REF!</v>
      </c>
      <c r="V67" s="27" t="e">
        <f>#REF!+V64</f>
        <v>#REF!</v>
      </c>
      <c r="W67" s="58" t="s">
        <v>21</v>
      </c>
      <c r="X67" s="58"/>
    </row>
    <row r="68" spans="1:73" ht="58.5" customHeight="1" x14ac:dyDescent="0.25">
      <c r="A68" s="100"/>
      <c r="B68" s="93"/>
      <c r="C68" s="48" t="s">
        <v>70</v>
      </c>
      <c r="D68" s="1">
        <f>D63</f>
        <v>5424.4</v>
      </c>
      <c r="E68" s="1">
        <f t="shared" ref="E68:G68" si="21">E63</f>
        <v>5424.4</v>
      </c>
      <c r="F68" s="1">
        <f t="shared" si="21"/>
        <v>2237.8000000000002</v>
      </c>
      <c r="G68" s="1">
        <f t="shared" si="21"/>
        <v>2237.8000000000002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58" t="s">
        <v>123</v>
      </c>
      <c r="X68" s="58"/>
    </row>
    <row r="69" spans="1:73" ht="34.5" customHeight="1" x14ac:dyDescent="0.25">
      <c r="A69" s="100"/>
      <c r="B69" s="93"/>
      <c r="C69" s="48" t="s">
        <v>24</v>
      </c>
      <c r="D69" s="1">
        <f>D65</f>
        <v>1500</v>
      </c>
      <c r="E69" s="1">
        <f t="shared" ref="E69:G69" si="22">E65</f>
        <v>1500</v>
      </c>
      <c r="F69" s="1">
        <f t="shared" si="22"/>
        <v>0</v>
      </c>
      <c r="G69" s="1">
        <f t="shared" si="22"/>
        <v>0</v>
      </c>
      <c r="H69" s="1" t="e">
        <f>H63+#REF!+#REF!+#REF!+H65</f>
        <v>#REF!</v>
      </c>
      <c r="I69" s="1" t="e">
        <f>I63+#REF!+#REF!+#REF!+I65</f>
        <v>#REF!</v>
      </c>
      <c r="J69" s="1" t="e">
        <f>J63+#REF!+#REF!+#REF!+J65</f>
        <v>#REF!</v>
      </c>
      <c r="K69" s="1" t="e">
        <f>K63+#REF!+#REF!+#REF!+K65</f>
        <v>#REF!</v>
      </c>
      <c r="L69" s="1" t="e">
        <f>L63+#REF!+#REF!+#REF!+L65</f>
        <v>#REF!</v>
      </c>
      <c r="M69" s="1" t="e">
        <f>M63+#REF!+#REF!+#REF!+M65</f>
        <v>#REF!</v>
      </c>
      <c r="N69" s="1" t="e">
        <f>N63+#REF!+#REF!+#REF!+N65</f>
        <v>#REF!</v>
      </c>
      <c r="O69" s="1" t="e">
        <f>O63+#REF!+#REF!+#REF!+O65</f>
        <v>#REF!</v>
      </c>
      <c r="P69" s="1" t="e">
        <f>P63+#REF!+#REF!+#REF!+P65</f>
        <v>#REF!</v>
      </c>
      <c r="Q69" s="1" t="e">
        <f>Q63+#REF!+#REF!+#REF!+Q65</f>
        <v>#REF!</v>
      </c>
      <c r="R69" s="1" t="e">
        <f>R63+#REF!+#REF!+#REF!+R65</f>
        <v>#REF!</v>
      </c>
      <c r="S69" s="1" t="e">
        <f>S63+#REF!+#REF!+#REF!+S65</f>
        <v>#REF!</v>
      </c>
      <c r="T69" s="1" t="e">
        <f>T63+#REF!+#REF!+#REF!+T65</f>
        <v>#REF!</v>
      </c>
      <c r="U69" s="1" t="e">
        <f>U63+#REF!+#REF!+#REF!+U65</f>
        <v>#REF!</v>
      </c>
      <c r="V69" s="1" t="e">
        <f>V63+#REF!+#REF!+#REF!+V65</f>
        <v>#REF!</v>
      </c>
      <c r="W69" s="55" t="s">
        <v>21</v>
      </c>
      <c r="X69" s="56"/>
    </row>
    <row r="70" spans="1:73" ht="33.75" customHeight="1" x14ac:dyDescent="0.25">
      <c r="A70" s="59" t="s">
        <v>45</v>
      </c>
      <c r="B70" s="60"/>
      <c r="C70" s="60"/>
      <c r="D70" s="60"/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</row>
    <row r="71" spans="1:73" ht="44.25" customHeight="1" x14ac:dyDescent="0.25">
      <c r="A71" s="43"/>
      <c r="B71" s="48" t="s">
        <v>46</v>
      </c>
      <c r="C71" s="48" t="s">
        <v>24</v>
      </c>
      <c r="D71" s="52">
        <v>362</v>
      </c>
      <c r="E71" s="52">
        <v>362</v>
      </c>
      <c r="F71" s="52">
        <v>79</v>
      </c>
      <c r="G71" s="52">
        <v>79</v>
      </c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58" t="s">
        <v>127</v>
      </c>
      <c r="X71" s="58"/>
    </row>
    <row r="72" spans="1:73" ht="81.75" customHeight="1" x14ac:dyDescent="0.25">
      <c r="A72" s="43"/>
      <c r="B72" s="48" t="s">
        <v>47</v>
      </c>
      <c r="C72" s="48" t="s">
        <v>12</v>
      </c>
      <c r="D72" s="52">
        <v>477.7</v>
      </c>
      <c r="E72" s="52">
        <v>477.7</v>
      </c>
      <c r="F72" s="52">
        <v>93.3</v>
      </c>
      <c r="G72" s="52">
        <v>93.3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58" t="s">
        <v>128</v>
      </c>
      <c r="X72" s="58"/>
      <c r="BU72" s="2" t="s">
        <v>43</v>
      </c>
    </row>
    <row r="73" spans="1:73" ht="61.5" customHeight="1" x14ac:dyDescent="0.25">
      <c r="A73" s="43"/>
      <c r="B73" s="48" t="s">
        <v>48</v>
      </c>
      <c r="C73" s="48" t="s">
        <v>24</v>
      </c>
      <c r="D73" s="52">
        <v>677.3</v>
      </c>
      <c r="E73" s="52">
        <v>677.3</v>
      </c>
      <c r="F73" s="52">
        <v>117.5</v>
      </c>
      <c r="G73" s="52">
        <v>117.5</v>
      </c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58" t="s">
        <v>104</v>
      </c>
      <c r="X73" s="58"/>
    </row>
    <row r="74" spans="1:73" ht="84.75" customHeight="1" x14ac:dyDescent="0.25">
      <c r="A74" s="43"/>
      <c r="B74" s="48" t="s">
        <v>125</v>
      </c>
      <c r="C74" s="48" t="s">
        <v>70</v>
      </c>
      <c r="D74" s="52">
        <v>3316</v>
      </c>
      <c r="E74" s="52">
        <v>3316</v>
      </c>
      <c r="F74" s="52">
        <v>0</v>
      </c>
      <c r="G74" s="52">
        <v>0</v>
      </c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58" t="s">
        <v>21</v>
      </c>
      <c r="X74" s="58"/>
    </row>
    <row r="75" spans="1:73" ht="84.75" customHeight="1" x14ac:dyDescent="0.25">
      <c r="A75" s="43"/>
      <c r="B75" s="48" t="s">
        <v>126</v>
      </c>
      <c r="C75" s="48" t="s">
        <v>70</v>
      </c>
      <c r="D75" s="52">
        <v>562.1</v>
      </c>
      <c r="E75" s="52">
        <v>562.1</v>
      </c>
      <c r="F75" s="52">
        <v>0</v>
      </c>
      <c r="G75" s="52">
        <v>0</v>
      </c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58" t="s">
        <v>21</v>
      </c>
      <c r="X75" s="58"/>
    </row>
    <row r="76" spans="1:73" ht="151.5" customHeight="1" x14ac:dyDescent="0.25">
      <c r="A76" s="38"/>
      <c r="B76" s="26" t="s">
        <v>85</v>
      </c>
      <c r="C76" s="48" t="s">
        <v>24</v>
      </c>
      <c r="D76" s="52">
        <v>480</v>
      </c>
      <c r="E76" s="52">
        <v>480</v>
      </c>
      <c r="F76" s="52">
        <v>475</v>
      </c>
      <c r="G76" s="52">
        <v>475</v>
      </c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58" t="s">
        <v>129</v>
      </c>
      <c r="X76" s="58"/>
    </row>
    <row r="77" spans="1:73" ht="73.5" customHeight="1" x14ac:dyDescent="0.25">
      <c r="A77" s="38"/>
      <c r="B77" s="26" t="s">
        <v>124</v>
      </c>
      <c r="C77" s="48" t="s">
        <v>12</v>
      </c>
      <c r="D77" s="52">
        <v>2000</v>
      </c>
      <c r="E77" s="52">
        <v>2000</v>
      </c>
      <c r="F77" s="52">
        <v>0</v>
      </c>
      <c r="G77" s="52">
        <v>0</v>
      </c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58" t="s">
        <v>21</v>
      </c>
      <c r="X77" s="58"/>
    </row>
    <row r="78" spans="1:73" ht="37.5" customHeight="1" x14ac:dyDescent="0.25">
      <c r="A78" s="77"/>
      <c r="B78" s="77" t="s">
        <v>14</v>
      </c>
      <c r="C78" s="43" t="s">
        <v>13</v>
      </c>
      <c r="D78" s="27">
        <f>D79+D81</f>
        <v>3997</v>
      </c>
      <c r="E78" s="27">
        <f t="shared" ref="E78:G78" si="23">E79+E81</f>
        <v>3997</v>
      </c>
      <c r="F78" s="27">
        <f t="shared" si="23"/>
        <v>764.8</v>
      </c>
      <c r="G78" s="27">
        <f t="shared" si="23"/>
        <v>764.8</v>
      </c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82" t="s">
        <v>165</v>
      </c>
      <c r="X78" s="83"/>
    </row>
    <row r="79" spans="1:73" ht="34.5" customHeight="1" x14ac:dyDescent="0.25">
      <c r="A79" s="97"/>
      <c r="B79" s="93"/>
      <c r="C79" s="48" t="s">
        <v>24</v>
      </c>
      <c r="D79" s="1">
        <f>D71+D73+D76</f>
        <v>1519.3</v>
      </c>
      <c r="E79" s="1">
        <f t="shared" ref="E79:G79" si="24">E71+E73+E76</f>
        <v>1519.3</v>
      </c>
      <c r="F79" s="1">
        <f t="shared" si="24"/>
        <v>671.5</v>
      </c>
      <c r="G79" s="1">
        <f t="shared" si="24"/>
        <v>671.5</v>
      </c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55" t="s">
        <v>166</v>
      </c>
      <c r="X79" s="56"/>
    </row>
    <row r="80" spans="1:73" ht="34.5" customHeight="1" x14ac:dyDescent="0.25">
      <c r="A80" s="97"/>
      <c r="B80" s="93"/>
      <c r="C80" s="48" t="s">
        <v>70</v>
      </c>
      <c r="D80" s="1">
        <f>D74+D75</f>
        <v>3878.1</v>
      </c>
      <c r="E80" s="1">
        <f t="shared" ref="E80:G80" si="25">E74+E75</f>
        <v>3878.1</v>
      </c>
      <c r="F80" s="1">
        <f t="shared" si="25"/>
        <v>0</v>
      </c>
      <c r="G80" s="1">
        <f t="shared" si="25"/>
        <v>0</v>
      </c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55" t="s">
        <v>21</v>
      </c>
      <c r="X80" s="56"/>
    </row>
    <row r="81" spans="1:24" ht="48.75" customHeight="1" x14ac:dyDescent="0.25">
      <c r="A81" s="92"/>
      <c r="B81" s="97"/>
      <c r="C81" s="48" t="s">
        <v>12</v>
      </c>
      <c r="D81" s="1">
        <f>D72+D77</f>
        <v>2477.6999999999998</v>
      </c>
      <c r="E81" s="1">
        <f t="shared" ref="E81:G81" si="26">E72+E77</f>
        <v>2477.6999999999998</v>
      </c>
      <c r="F81" s="1">
        <f t="shared" si="26"/>
        <v>93.3</v>
      </c>
      <c r="G81" s="1">
        <f t="shared" si="26"/>
        <v>93.3</v>
      </c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55" t="s">
        <v>130</v>
      </c>
      <c r="X81" s="56"/>
    </row>
    <row r="82" spans="1:24" ht="36" customHeight="1" x14ac:dyDescent="0.25">
      <c r="A82" s="98"/>
      <c r="B82" s="77" t="s">
        <v>11</v>
      </c>
      <c r="C82" s="43" t="s">
        <v>13</v>
      </c>
      <c r="D82" s="27">
        <f>D83+D84+D85</f>
        <v>80673</v>
      </c>
      <c r="E82" s="27">
        <f t="shared" ref="E82:G82" si="27">E83+E84+E85</f>
        <v>80673</v>
      </c>
      <c r="F82" s="27">
        <f t="shared" si="27"/>
        <v>13861.9</v>
      </c>
      <c r="G82" s="27">
        <f t="shared" si="27"/>
        <v>13736.7</v>
      </c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82" t="s">
        <v>122</v>
      </c>
      <c r="X82" s="83"/>
    </row>
    <row r="83" spans="1:24" ht="33.75" customHeight="1" x14ac:dyDescent="0.25">
      <c r="A83" s="97"/>
      <c r="B83" s="91"/>
      <c r="C83" s="48" t="s">
        <v>24</v>
      </c>
      <c r="D83" s="1">
        <f>D46+D56+D61+D69+D79+0.1</f>
        <v>45241.5</v>
      </c>
      <c r="E83" s="1">
        <f t="shared" ref="E83" si="28">E46+E56+E61+E69+E79+0.1</f>
        <v>45241.5</v>
      </c>
      <c r="F83" s="1">
        <f>F46+F56+F61+F69+F79</f>
        <v>10244.6</v>
      </c>
      <c r="G83" s="1">
        <f>G46+G56+G61+G69+G79</f>
        <v>10119.400000000001</v>
      </c>
      <c r="H83" s="1" t="e">
        <f>H46+H56+H69+H79+H61</f>
        <v>#REF!</v>
      </c>
      <c r="I83" s="1" t="e">
        <f>I46+I56+I69+I79+I61</f>
        <v>#REF!</v>
      </c>
      <c r="J83" s="1" t="e">
        <f>J46+J56+J69+J79+J61</f>
        <v>#REF!</v>
      </c>
      <c r="K83" s="1" t="e">
        <f>K46+K56+K69+K79+K61</f>
        <v>#REF!</v>
      </c>
      <c r="L83" s="1" t="e">
        <f>L46+L56+L69+L79+L61</f>
        <v>#REF!</v>
      </c>
      <c r="M83" s="1" t="e">
        <f>M46+M56+M69+M79+M61</f>
        <v>#REF!</v>
      </c>
      <c r="N83" s="1" t="e">
        <f>N46+N56+N69+N79+N61</f>
        <v>#REF!</v>
      </c>
      <c r="O83" s="1" t="e">
        <f>O46+O56+O69+O79+O61</f>
        <v>#REF!</v>
      </c>
      <c r="P83" s="1" t="e">
        <f>P46+P56+P69+P79+P61</f>
        <v>#REF!</v>
      </c>
      <c r="Q83" s="1" t="e">
        <f>Q46+Q56+Q69+Q79+Q61</f>
        <v>#REF!</v>
      </c>
      <c r="R83" s="1" t="e">
        <f>R46+R56+R69+R79+R61</f>
        <v>#REF!</v>
      </c>
      <c r="S83" s="1" t="e">
        <f>S46+S56+S69+S79+S61</f>
        <v>#REF!</v>
      </c>
      <c r="T83" s="1" t="e">
        <f>T46+T56+T69+T79+T61</f>
        <v>#REF!</v>
      </c>
      <c r="U83" s="1" t="e">
        <f>U46+U56+U69+U79+U61</f>
        <v>#REF!</v>
      </c>
      <c r="V83" s="1" t="e">
        <f>V46+V56+V69+V79+V61</f>
        <v>#REF!</v>
      </c>
      <c r="W83" s="58" t="s">
        <v>167</v>
      </c>
      <c r="X83" s="58"/>
    </row>
    <row r="84" spans="1:24" ht="65.25" customHeight="1" x14ac:dyDescent="0.25">
      <c r="A84" s="97"/>
      <c r="B84" s="91"/>
      <c r="C84" s="48" t="s">
        <v>12</v>
      </c>
      <c r="D84" s="1">
        <f>D48+D57+D67+D81</f>
        <v>23101.599999999999</v>
      </c>
      <c r="E84" s="1">
        <f t="shared" ref="E84:G84" si="29">E48+E57+E67+E81</f>
        <v>23101.599999999999</v>
      </c>
      <c r="F84" s="1">
        <f t="shared" si="29"/>
        <v>150.30000000000001</v>
      </c>
      <c r="G84" s="1">
        <f t="shared" si="29"/>
        <v>150.30000000000001</v>
      </c>
      <c r="H84" s="1" t="e">
        <f>H65+#REF!</f>
        <v>#REF!</v>
      </c>
      <c r="I84" s="1" t="e">
        <f>I65+#REF!</f>
        <v>#REF!</v>
      </c>
      <c r="J84" s="1" t="e">
        <f>J65+#REF!</f>
        <v>#REF!</v>
      </c>
      <c r="K84" s="1" t="e">
        <f>K65+#REF!</f>
        <v>#REF!</v>
      </c>
      <c r="L84" s="1" t="e">
        <f>L65+#REF!</f>
        <v>#REF!</v>
      </c>
      <c r="M84" s="1" t="e">
        <f>M65+#REF!</f>
        <v>#REF!</v>
      </c>
      <c r="N84" s="1" t="e">
        <f>N65+#REF!</f>
        <v>#REF!</v>
      </c>
      <c r="O84" s="1" t="e">
        <f>O65+#REF!</f>
        <v>#REF!</v>
      </c>
      <c r="P84" s="1" t="e">
        <f>P65+#REF!</f>
        <v>#REF!</v>
      </c>
      <c r="Q84" s="1" t="e">
        <f>Q65+#REF!</f>
        <v>#REF!</v>
      </c>
      <c r="R84" s="1" t="e">
        <f>R65+#REF!</f>
        <v>#REF!</v>
      </c>
      <c r="S84" s="1" t="e">
        <f>S65+#REF!</f>
        <v>#REF!</v>
      </c>
      <c r="T84" s="1" t="e">
        <f>T65+#REF!</f>
        <v>#REF!</v>
      </c>
      <c r="U84" s="1" t="e">
        <f>U65+#REF!</f>
        <v>#REF!</v>
      </c>
      <c r="V84" s="1" t="e">
        <f>V65+#REF!</f>
        <v>#REF!</v>
      </c>
      <c r="W84" s="58" t="s">
        <v>131</v>
      </c>
      <c r="X84" s="58"/>
    </row>
    <row r="85" spans="1:24" ht="65.25" customHeight="1" x14ac:dyDescent="0.25">
      <c r="A85" s="92"/>
      <c r="B85" s="92"/>
      <c r="C85" s="48" t="s">
        <v>70</v>
      </c>
      <c r="D85" s="1">
        <f>D47+D68+D80</f>
        <v>12329.9</v>
      </c>
      <c r="E85" s="1">
        <f t="shared" ref="E85:G85" si="30">E47+E68+E80</f>
        <v>12329.9</v>
      </c>
      <c r="F85" s="1">
        <f t="shared" si="30"/>
        <v>3467</v>
      </c>
      <c r="G85" s="1">
        <f t="shared" si="30"/>
        <v>3467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58" t="s">
        <v>168</v>
      </c>
      <c r="X85" s="58"/>
    </row>
    <row r="86" spans="1:24" ht="15.75" customHeight="1" x14ac:dyDescent="0.25">
      <c r="A86" s="111">
        <v>4</v>
      </c>
      <c r="B86" s="59" t="s">
        <v>88</v>
      </c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</row>
    <row r="87" spans="1:24" ht="42" customHeight="1" x14ac:dyDescent="0.25">
      <c r="A87" s="40"/>
      <c r="B87" s="86" t="s">
        <v>49</v>
      </c>
      <c r="C87" s="75"/>
      <c r="D87" s="75"/>
      <c r="E87" s="75"/>
      <c r="F87" s="75"/>
      <c r="G87" s="75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6"/>
    </row>
    <row r="88" spans="1:24" ht="91.5" customHeight="1" x14ac:dyDescent="0.25">
      <c r="B88" s="48" t="s">
        <v>50</v>
      </c>
      <c r="C88" s="48" t="s">
        <v>24</v>
      </c>
      <c r="D88" s="1">
        <v>162.80000000000001</v>
      </c>
      <c r="E88" s="1">
        <v>162.80000000000001</v>
      </c>
      <c r="F88" s="1">
        <v>0</v>
      </c>
      <c r="G88" s="1">
        <v>0</v>
      </c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58" t="s">
        <v>20</v>
      </c>
      <c r="X88" s="58"/>
    </row>
    <row r="89" spans="1:24" ht="61.5" customHeight="1" x14ac:dyDescent="0.25">
      <c r="A89" s="25"/>
      <c r="B89" s="48" t="s">
        <v>51</v>
      </c>
      <c r="C89" s="48" t="s">
        <v>24</v>
      </c>
      <c r="D89" s="1">
        <v>3414.3</v>
      </c>
      <c r="E89" s="1">
        <v>3414.3</v>
      </c>
      <c r="F89" s="1">
        <v>367</v>
      </c>
      <c r="G89" s="1">
        <v>367</v>
      </c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58" t="s">
        <v>132</v>
      </c>
      <c r="X89" s="58"/>
    </row>
    <row r="90" spans="1:24" ht="102" customHeight="1" x14ac:dyDescent="0.25">
      <c r="A90" s="25"/>
      <c r="B90" s="48" t="s">
        <v>52</v>
      </c>
      <c r="C90" s="48" t="s">
        <v>24</v>
      </c>
      <c r="D90" s="1">
        <v>2180</v>
      </c>
      <c r="E90" s="1">
        <v>2180</v>
      </c>
      <c r="F90" s="1">
        <v>2020.5</v>
      </c>
      <c r="G90" s="1">
        <v>2020.5</v>
      </c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58" t="s">
        <v>133</v>
      </c>
      <c r="X90" s="58"/>
    </row>
    <row r="91" spans="1:24" ht="32.25" customHeight="1" x14ac:dyDescent="0.25">
      <c r="A91" s="109"/>
      <c r="B91" s="77" t="s">
        <v>14</v>
      </c>
      <c r="C91" s="43" t="s">
        <v>67</v>
      </c>
      <c r="D91" s="27">
        <f>D92</f>
        <v>5757.1</v>
      </c>
      <c r="E91" s="27">
        <f>E92</f>
        <v>5757.1</v>
      </c>
      <c r="F91" s="27">
        <f>F92</f>
        <v>2387.5</v>
      </c>
      <c r="G91" s="27">
        <f>G92</f>
        <v>2387.5</v>
      </c>
      <c r="H91" s="27" t="e">
        <f>H92+#REF!</f>
        <v>#REF!</v>
      </c>
      <c r="I91" s="27" t="e">
        <f>I92+#REF!</f>
        <v>#REF!</v>
      </c>
      <c r="J91" s="27" t="e">
        <f>J92+#REF!</f>
        <v>#REF!</v>
      </c>
      <c r="K91" s="27" t="e">
        <f>K92+#REF!</f>
        <v>#REF!</v>
      </c>
      <c r="L91" s="27" t="e">
        <f>L92+#REF!</f>
        <v>#REF!</v>
      </c>
      <c r="M91" s="27" t="e">
        <f>M92+#REF!</f>
        <v>#REF!</v>
      </c>
      <c r="N91" s="27" t="e">
        <f>N92+#REF!</f>
        <v>#REF!</v>
      </c>
      <c r="O91" s="27" t="e">
        <f>O92+#REF!</f>
        <v>#REF!</v>
      </c>
      <c r="P91" s="27" t="e">
        <f>P92+#REF!</f>
        <v>#REF!</v>
      </c>
      <c r="Q91" s="27" t="e">
        <f>Q92+#REF!</f>
        <v>#REF!</v>
      </c>
      <c r="R91" s="27" t="e">
        <f>R92+#REF!</f>
        <v>#REF!</v>
      </c>
      <c r="S91" s="27" t="e">
        <f>S92+#REF!</f>
        <v>#REF!</v>
      </c>
      <c r="T91" s="27" t="e">
        <f>T92+#REF!</f>
        <v>#REF!</v>
      </c>
      <c r="U91" s="27" t="e">
        <f>U92+#REF!</f>
        <v>#REF!</v>
      </c>
      <c r="V91" s="27" t="e">
        <f>V92+#REF!</f>
        <v>#REF!</v>
      </c>
      <c r="W91" s="57" t="s">
        <v>134</v>
      </c>
      <c r="X91" s="57"/>
    </row>
    <row r="92" spans="1:24" s="14" customFormat="1" ht="36.75" customHeight="1" x14ac:dyDescent="0.25">
      <c r="A92" s="66"/>
      <c r="B92" s="97"/>
      <c r="C92" s="48" t="s">
        <v>24</v>
      </c>
      <c r="D92" s="1">
        <f>D88+D89+D90</f>
        <v>5757.1</v>
      </c>
      <c r="E92" s="1">
        <f>E88+E89+E90</f>
        <v>5757.1</v>
      </c>
      <c r="F92" s="1">
        <f>F88+F89+F90</f>
        <v>2387.5</v>
      </c>
      <c r="G92" s="1">
        <f>G88+G89+G90</f>
        <v>2387.5</v>
      </c>
      <c r="H92" s="1" t="e">
        <f>H88+H89+H90+#REF!</f>
        <v>#REF!</v>
      </c>
      <c r="I92" s="1" t="e">
        <f>I88+I89+I90+#REF!</f>
        <v>#REF!</v>
      </c>
      <c r="J92" s="1" t="e">
        <f>J88+J89+J90+#REF!</f>
        <v>#REF!</v>
      </c>
      <c r="K92" s="1" t="e">
        <f>K88+K89+K90+#REF!</f>
        <v>#REF!</v>
      </c>
      <c r="L92" s="1" t="e">
        <f>L88+L89+L90+#REF!</f>
        <v>#REF!</v>
      </c>
      <c r="M92" s="1" t="e">
        <f>M88+M89+M90+#REF!</f>
        <v>#REF!</v>
      </c>
      <c r="N92" s="1" t="e">
        <f>N88+N89+N90+#REF!</f>
        <v>#REF!</v>
      </c>
      <c r="O92" s="1" t="e">
        <f>O88+O89+O90+#REF!</f>
        <v>#REF!</v>
      </c>
      <c r="P92" s="1" t="e">
        <f>P88+P89+P90+#REF!</f>
        <v>#REF!</v>
      </c>
      <c r="Q92" s="1" t="e">
        <f>Q88+Q89+Q90+#REF!</f>
        <v>#REF!</v>
      </c>
      <c r="R92" s="1" t="e">
        <f>R88+R89+R90+#REF!</f>
        <v>#REF!</v>
      </c>
      <c r="S92" s="1" t="e">
        <f>S88+S89+S90+#REF!</f>
        <v>#REF!</v>
      </c>
      <c r="T92" s="1" t="e">
        <f>T88+T89+T90+#REF!</f>
        <v>#REF!</v>
      </c>
      <c r="U92" s="1" t="e">
        <f>U88+U89+U90+#REF!</f>
        <v>#REF!</v>
      </c>
      <c r="V92" s="1" t="e">
        <f>V88+V89+V90+#REF!</f>
        <v>#REF!</v>
      </c>
      <c r="W92" s="58" t="s">
        <v>134</v>
      </c>
      <c r="X92" s="58"/>
    </row>
    <row r="93" spans="1:24" ht="18.75" customHeight="1" x14ac:dyDescent="0.25">
      <c r="A93" s="68"/>
      <c r="B93" s="86" t="s">
        <v>53</v>
      </c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1"/>
    </row>
    <row r="94" spans="1:24" s="14" customFormat="1" ht="99" customHeight="1" x14ac:dyDescent="0.25">
      <c r="A94" s="50"/>
      <c r="B94" s="15" t="s">
        <v>17</v>
      </c>
      <c r="C94" s="48" t="s">
        <v>24</v>
      </c>
      <c r="D94" s="1">
        <v>259</v>
      </c>
      <c r="E94" s="1">
        <v>259</v>
      </c>
      <c r="F94" s="1">
        <v>41.9</v>
      </c>
      <c r="G94" s="1">
        <v>41.9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58" t="s">
        <v>135</v>
      </c>
      <c r="X94" s="58"/>
    </row>
    <row r="95" spans="1:24" s="14" customFormat="1" ht="54.75" customHeight="1" x14ac:dyDescent="0.25">
      <c r="A95" s="12"/>
      <c r="B95" s="15" t="s">
        <v>54</v>
      </c>
      <c r="C95" s="48" t="s">
        <v>24</v>
      </c>
      <c r="D95" s="1">
        <v>31180.2</v>
      </c>
      <c r="E95" s="1">
        <v>31180.2</v>
      </c>
      <c r="F95" s="1">
        <v>9422.2000000000007</v>
      </c>
      <c r="G95" s="1">
        <v>7920.1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58" t="s">
        <v>136</v>
      </c>
      <c r="X95" s="58"/>
    </row>
    <row r="96" spans="1:24" s="14" customFormat="1" ht="128.25" customHeight="1" x14ac:dyDescent="0.25">
      <c r="A96" s="42"/>
      <c r="B96" s="35" t="s">
        <v>82</v>
      </c>
      <c r="C96" s="48" t="s">
        <v>70</v>
      </c>
      <c r="D96" s="1">
        <v>513.5</v>
      </c>
      <c r="E96" s="1">
        <v>513.5</v>
      </c>
      <c r="F96" s="1">
        <v>0</v>
      </c>
      <c r="G96" s="1">
        <v>0</v>
      </c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58" t="s">
        <v>21</v>
      </c>
      <c r="X96" s="58"/>
    </row>
    <row r="97" spans="1:24" s="14" customFormat="1" ht="35.25" customHeight="1" x14ac:dyDescent="0.25">
      <c r="A97" s="110"/>
      <c r="B97" s="77" t="s">
        <v>14</v>
      </c>
      <c r="C97" s="43" t="s">
        <v>22</v>
      </c>
      <c r="D97" s="27">
        <f>D98+D99</f>
        <v>31952.7</v>
      </c>
      <c r="E97" s="27">
        <f t="shared" ref="E97:G97" si="31">E98+E99</f>
        <v>31952.7</v>
      </c>
      <c r="F97" s="27">
        <f t="shared" si="31"/>
        <v>9464.1</v>
      </c>
      <c r="G97" s="27">
        <f t="shared" si="31"/>
        <v>7962</v>
      </c>
      <c r="H97" s="27">
        <f t="shared" ref="H97:V97" si="32">H98</f>
        <v>0</v>
      </c>
      <c r="I97" s="27">
        <f t="shared" si="32"/>
        <v>0</v>
      </c>
      <c r="J97" s="27">
        <f t="shared" si="32"/>
        <v>0</v>
      </c>
      <c r="K97" s="27">
        <f t="shared" si="32"/>
        <v>0</v>
      </c>
      <c r="L97" s="27">
        <f t="shared" si="32"/>
        <v>0</v>
      </c>
      <c r="M97" s="27">
        <f t="shared" si="32"/>
        <v>0</v>
      </c>
      <c r="N97" s="27">
        <f t="shared" si="32"/>
        <v>0</v>
      </c>
      <c r="O97" s="27">
        <f t="shared" si="32"/>
        <v>0</v>
      </c>
      <c r="P97" s="27">
        <f t="shared" si="32"/>
        <v>0</v>
      </c>
      <c r="Q97" s="27">
        <f t="shared" si="32"/>
        <v>0</v>
      </c>
      <c r="R97" s="27">
        <f t="shared" si="32"/>
        <v>0</v>
      </c>
      <c r="S97" s="27">
        <f t="shared" si="32"/>
        <v>0</v>
      </c>
      <c r="T97" s="27">
        <f t="shared" si="32"/>
        <v>0</v>
      </c>
      <c r="U97" s="27">
        <f t="shared" si="32"/>
        <v>0</v>
      </c>
      <c r="V97" s="27">
        <f t="shared" si="32"/>
        <v>0</v>
      </c>
      <c r="W97" s="57" t="s">
        <v>137</v>
      </c>
      <c r="X97" s="57"/>
    </row>
    <row r="98" spans="1:24" s="14" customFormat="1" ht="36" customHeight="1" x14ac:dyDescent="0.25">
      <c r="A98" s="72"/>
      <c r="B98" s="78"/>
      <c r="C98" s="48" t="s">
        <v>24</v>
      </c>
      <c r="D98" s="1">
        <f>D94+D95</f>
        <v>31439.200000000001</v>
      </c>
      <c r="E98" s="1">
        <f t="shared" ref="E98:G98" si="33">E94+E95</f>
        <v>31439.200000000001</v>
      </c>
      <c r="F98" s="1">
        <f t="shared" si="33"/>
        <v>9464.1</v>
      </c>
      <c r="G98" s="1">
        <f t="shared" si="33"/>
        <v>7962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58" t="s">
        <v>138</v>
      </c>
      <c r="X98" s="58"/>
    </row>
    <row r="99" spans="1:24" s="14" customFormat="1" ht="36" customHeight="1" x14ac:dyDescent="0.25">
      <c r="A99" s="73"/>
      <c r="B99" s="79"/>
      <c r="C99" s="48" t="s">
        <v>70</v>
      </c>
      <c r="D99" s="1">
        <f>D96</f>
        <v>513.5</v>
      </c>
      <c r="E99" s="1">
        <f t="shared" ref="E99:G99" si="34">E96</f>
        <v>513.5</v>
      </c>
      <c r="F99" s="1">
        <f t="shared" si="34"/>
        <v>0</v>
      </c>
      <c r="G99" s="1">
        <f t="shared" si="34"/>
        <v>0</v>
      </c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58" t="s">
        <v>21</v>
      </c>
      <c r="X99" s="58"/>
    </row>
    <row r="100" spans="1:24" s="14" customFormat="1" ht="35.25" customHeight="1" x14ac:dyDescent="0.25">
      <c r="A100" s="110"/>
      <c r="B100" s="77" t="s">
        <v>11</v>
      </c>
      <c r="C100" s="43" t="s">
        <v>22</v>
      </c>
      <c r="D100" s="27">
        <f>D101+D102</f>
        <v>37709.800000000003</v>
      </c>
      <c r="E100" s="27">
        <f t="shared" ref="E100:G100" si="35">E101+E102</f>
        <v>37709.800000000003</v>
      </c>
      <c r="F100" s="27">
        <f t="shared" si="35"/>
        <v>11851.6</v>
      </c>
      <c r="G100" s="27">
        <f t="shared" si="35"/>
        <v>10349.5</v>
      </c>
      <c r="H100" s="27" t="e">
        <f>H101+#REF!</f>
        <v>#REF!</v>
      </c>
      <c r="I100" s="27" t="e">
        <f>I101+#REF!</f>
        <v>#REF!</v>
      </c>
      <c r="J100" s="27" t="e">
        <f>J101+#REF!</f>
        <v>#REF!</v>
      </c>
      <c r="K100" s="27" t="e">
        <f>K101+#REF!</f>
        <v>#REF!</v>
      </c>
      <c r="L100" s="27" t="e">
        <f>L101+#REF!</f>
        <v>#REF!</v>
      </c>
      <c r="M100" s="27" t="e">
        <f>M101+#REF!</f>
        <v>#REF!</v>
      </c>
      <c r="N100" s="27" t="e">
        <f>N101+#REF!</f>
        <v>#REF!</v>
      </c>
      <c r="O100" s="27" t="e">
        <f>O101+#REF!</f>
        <v>#REF!</v>
      </c>
      <c r="P100" s="27" t="e">
        <f>P101+#REF!</f>
        <v>#REF!</v>
      </c>
      <c r="Q100" s="27" t="e">
        <f>Q101+#REF!</f>
        <v>#REF!</v>
      </c>
      <c r="R100" s="27" t="e">
        <f>R101+#REF!</f>
        <v>#REF!</v>
      </c>
      <c r="S100" s="27" t="e">
        <f>S101+#REF!</f>
        <v>#REF!</v>
      </c>
      <c r="T100" s="27" t="e">
        <f>T101+#REF!</f>
        <v>#REF!</v>
      </c>
      <c r="U100" s="27" t="e">
        <f>U101+#REF!</f>
        <v>#REF!</v>
      </c>
      <c r="V100" s="27" t="e">
        <f>V101+#REF!</f>
        <v>#REF!</v>
      </c>
      <c r="W100" s="57" t="s">
        <v>139</v>
      </c>
      <c r="X100" s="57"/>
    </row>
    <row r="101" spans="1:24" s="14" customFormat="1" ht="36" customHeight="1" x14ac:dyDescent="0.25">
      <c r="A101" s="72"/>
      <c r="B101" s="78"/>
      <c r="C101" s="48" t="s">
        <v>24</v>
      </c>
      <c r="D101" s="1">
        <f>D92+D98</f>
        <v>37196.300000000003</v>
      </c>
      <c r="E101" s="1">
        <f t="shared" ref="E101:G101" si="36">E92+E98</f>
        <v>37196.300000000003</v>
      </c>
      <c r="F101" s="1">
        <f t="shared" si="36"/>
        <v>11851.6</v>
      </c>
      <c r="G101" s="1">
        <f t="shared" si="36"/>
        <v>10349.5</v>
      </c>
      <c r="H101" s="1" t="e">
        <f>#REF!+H92+H98</f>
        <v>#REF!</v>
      </c>
      <c r="I101" s="1" t="e">
        <f>#REF!+I92+I98</f>
        <v>#REF!</v>
      </c>
      <c r="J101" s="1" t="e">
        <f>#REF!+J92+J98</f>
        <v>#REF!</v>
      </c>
      <c r="K101" s="1" t="e">
        <f>#REF!+K92+K98</f>
        <v>#REF!</v>
      </c>
      <c r="L101" s="1" t="e">
        <f>#REF!+L92+L98</f>
        <v>#REF!</v>
      </c>
      <c r="M101" s="1" t="e">
        <f>#REF!+M92+M98</f>
        <v>#REF!</v>
      </c>
      <c r="N101" s="1" t="e">
        <f>#REF!+N92+N98</f>
        <v>#REF!</v>
      </c>
      <c r="O101" s="1" t="e">
        <f>#REF!+O92+O98</f>
        <v>#REF!</v>
      </c>
      <c r="P101" s="1" t="e">
        <f>#REF!+P92+P98</f>
        <v>#REF!</v>
      </c>
      <c r="Q101" s="1" t="e">
        <f>#REF!+Q92+Q98</f>
        <v>#REF!</v>
      </c>
      <c r="R101" s="1" t="e">
        <f>#REF!+R92+R98</f>
        <v>#REF!</v>
      </c>
      <c r="S101" s="1" t="e">
        <f>#REF!+S92+S98</f>
        <v>#REF!</v>
      </c>
      <c r="T101" s="1" t="e">
        <f>#REF!+T92+T98</f>
        <v>#REF!</v>
      </c>
      <c r="U101" s="1" t="e">
        <f>#REF!+U92+U98</f>
        <v>#REF!</v>
      </c>
      <c r="V101" s="1" t="e">
        <f>#REF!+V92+V98</f>
        <v>#REF!</v>
      </c>
      <c r="W101" s="58" t="s">
        <v>140</v>
      </c>
      <c r="X101" s="58"/>
    </row>
    <row r="102" spans="1:24" s="14" customFormat="1" ht="58.5" customHeight="1" x14ac:dyDescent="0.25">
      <c r="A102" s="73"/>
      <c r="B102" s="79"/>
      <c r="C102" s="48" t="s">
        <v>70</v>
      </c>
      <c r="D102" s="1">
        <f>D99</f>
        <v>513.5</v>
      </c>
      <c r="E102" s="1">
        <f t="shared" ref="E102:G102" si="37">E99</f>
        <v>513.5</v>
      </c>
      <c r="F102" s="1">
        <f t="shared" si="37"/>
        <v>0</v>
      </c>
      <c r="G102" s="1">
        <f t="shared" si="37"/>
        <v>0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58" t="s">
        <v>21</v>
      </c>
      <c r="X102" s="58"/>
    </row>
    <row r="103" spans="1:24" ht="18.75" customHeight="1" x14ac:dyDescent="0.25">
      <c r="A103" s="46">
        <v>5</v>
      </c>
      <c r="B103" s="86" t="s">
        <v>89</v>
      </c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1"/>
    </row>
    <row r="104" spans="1:24" ht="77.25" customHeight="1" x14ac:dyDescent="0.25">
      <c r="A104" s="46"/>
      <c r="B104" s="45" t="s">
        <v>141</v>
      </c>
      <c r="C104" s="48" t="s">
        <v>24</v>
      </c>
      <c r="D104" s="1">
        <v>500</v>
      </c>
      <c r="E104" s="1">
        <v>500</v>
      </c>
      <c r="F104" s="1">
        <v>0</v>
      </c>
      <c r="G104" s="1">
        <v>0</v>
      </c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2"/>
      <c r="U104" s="112"/>
      <c r="V104" s="112"/>
      <c r="W104" s="58" t="s">
        <v>21</v>
      </c>
      <c r="X104" s="58"/>
    </row>
    <row r="105" spans="1:24" ht="46.5" customHeight="1" x14ac:dyDescent="0.25">
      <c r="A105" s="25"/>
      <c r="B105" s="45" t="s">
        <v>73</v>
      </c>
      <c r="C105" s="48" t="s">
        <v>24</v>
      </c>
      <c r="D105" s="1">
        <v>2836.8</v>
      </c>
      <c r="E105" s="1">
        <v>2836.8</v>
      </c>
      <c r="F105" s="1">
        <v>1549.6</v>
      </c>
      <c r="G105" s="1">
        <v>1549.6</v>
      </c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58" t="s">
        <v>144</v>
      </c>
      <c r="X105" s="58"/>
    </row>
    <row r="106" spans="1:24" ht="57.75" customHeight="1" x14ac:dyDescent="0.25">
      <c r="A106" s="25"/>
      <c r="B106" s="45" t="s">
        <v>55</v>
      </c>
      <c r="C106" s="48" t="s">
        <v>24</v>
      </c>
      <c r="D106" s="1">
        <v>900</v>
      </c>
      <c r="E106" s="1">
        <v>900</v>
      </c>
      <c r="F106" s="45" t="s">
        <v>143</v>
      </c>
      <c r="G106" s="45" t="s">
        <v>142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58" t="s">
        <v>145</v>
      </c>
      <c r="X106" s="58"/>
    </row>
    <row r="107" spans="1:24" ht="69.75" customHeight="1" x14ac:dyDescent="0.25">
      <c r="A107" s="25"/>
      <c r="B107" s="45" t="s">
        <v>56</v>
      </c>
      <c r="C107" s="48" t="s">
        <v>24</v>
      </c>
      <c r="D107" s="1">
        <v>2546</v>
      </c>
      <c r="E107" s="1">
        <v>2546</v>
      </c>
      <c r="F107" s="1">
        <v>484.4</v>
      </c>
      <c r="G107" s="1">
        <v>477</v>
      </c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58" t="s">
        <v>146</v>
      </c>
      <c r="X107" s="58"/>
    </row>
    <row r="108" spans="1:24" s="14" customFormat="1" ht="46.5" customHeight="1" x14ac:dyDescent="0.25">
      <c r="A108" s="25"/>
      <c r="B108" s="45" t="s">
        <v>57</v>
      </c>
      <c r="C108" s="48" t="s">
        <v>24</v>
      </c>
      <c r="D108" s="1">
        <v>4803.1000000000004</v>
      </c>
      <c r="E108" s="1">
        <v>4803.1000000000004</v>
      </c>
      <c r="F108" s="1">
        <v>1251.8</v>
      </c>
      <c r="G108" s="1">
        <v>1239.4000000000001</v>
      </c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58" t="s">
        <v>147</v>
      </c>
      <c r="X108" s="58"/>
    </row>
    <row r="109" spans="1:24" s="14" customFormat="1" ht="141.75" customHeight="1" x14ac:dyDescent="0.25">
      <c r="A109" s="25"/>
      <c r="B109" s="31" t="s">
        <v>83</v>
      </c>
      <c r="C109" s="48" t="s">
        <v>70</v>
      </c>
      <c r="D109" s="1">
        <v>9495</v>
      </c>
      <c r="E109" s="1">
        <v>9495</v>
      </c>
      <c r="F109" s="1">
        <v>2725.6</v>
      </c>
      <c r="G109" s="1">
        <v>2725.6</v>
      </c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58" t="s">
        <v>148</v>
      </c>
      <c r="X109" s="58"/>
    </row>
    <row r="110" spans="1:24" ht="36" customHeight="1" x14ac:dyDescent="0.25">
      <c r="A110" s="108"/>
      <c r="B110" s="77" t="s">
        <v>11</v>
      </c>
      <c r="C110" s="43" t="s">
        <v>13</v>
      </c>
      <c r="D110" s="27">
        <f>D111+D112</f>
        <v>21080.9</v>
      </c>
      <c r="E110" s="27">
        <f t="shared" ref="E110:G110" si="38">E111+E112</f>
        <v>21080.9</v>
      </c>
      <c r="F110" s="27">
        <f t="shared" si="38"/>
        <v>6086.4</v>
      </c>
      <c r="G110" s="27">
        <f t="shared" si="38"/>
        <v>6031.2</v>
      </c>
      <c r="H110" s="27" t="e">
        <f t="shared" ref="H110:V110" si="39">H111</f>
        <v>#REF!</v>
      </c>
      <c r="I110" s="27" t="e">
        <f t="shared" si="39"/>
        <v>#REF!</v>
      </c>
      <c r="J110" s="27" t="e">
        <f t="shared" si="39"/>
        <v>#REF!</v>
      </c>
      <c r="K110" s="27" t="e">
        <f t="shared" si="39"/>
        <v>#REF!</v>
      </c>
      <c r="L110" s="27" t="e">
        <f t="shared" si="39"/>
        <v>#REF!</v>
      </c>
      <c r="M110" s="27" t="e">
        <f t="shared" si="39"/>
        <v>#REF!</v>
      </c>
      <c r="N110" s="27" t="e">
        <f t="shared" si="39"/>
        <v>#REF!</v>
      </c>
      <c r="O110" s="27" t="e">
        <f t="shared" si="39"/>
        <v>#REF!</v>
      </c>
      <c r="P110" s="27" t="e">
        <f t="shared" si="39"/>
        <v>#REF!</v>
      </c>
      <c r="Q110" s="27" t="e">
        <f t="shared" si="39"/>
        <v>#REF!</v>
      </c>
      <c r="R110" s="27" t="e">
        <f t="shared" si="39"/>
        <v>#REF!</v>
      </c>
      <c r="S110" s="27" t="e">
        <f t="shared" si="39"/>
        <v>#REF!</v>
      </c>
      <c r="T110" s="27" t="e">
        <f t="shared" si="39"/>
        <v>#REF!</v>
      </c>
      <c r="U110" s="27" t="e">
        <f t="shared" si="39"/>
        <v>#REF!</v>
      </c>
      <c r="V110" s="27" t="e">
        <f t="shared" si="39"/>
        <v>#REF!</v>
      </c>
      <c r="W110" s="82" t="s">
        <v>149</v>
      </c>
      <c r="X110" s="83"/>
    </row>
    <row r="111" spans="1:24" ht="36.75" customHeight="1" x14ac:dyDescent="0.25">
      <c r="A111" s="66"/>
      <c r="B111" s="91"/>
      <c r="C111" s="48" t="s">
        <v>24</v>
      </c>
      <c r="D111" s="1">
        <f>D105+D106+D107+D108+D104</f>
        <v>11585.900000000001</v>
      </c>
      <c r="E111" s="1">
        <f t="shared" ref="E111:G111" si="40">E105+E106+E107+E108+E104</f>
        <v>11585.900000000001</v>
      </c>
      <c r="F111" s="1">
        <f t="shared" si="40"/>
        <v>3360.8</v>
      </c>
      <c r="G111" s="1">
        <f t="shared" si="40"/>
        <v>3305.6</v>
      </c>
      <c r="H111" s="1" t="e">
        <f>H92+H98</f>
        <v>#REF!</v>
      </c>
      <c r="I111" s="1" t="e">
        <f>I92+I98</f>
        <v>#REF!</v>
      </c>
      <c r="J111" s="1" t="e">
        <f>J92+J98</f>
        <v>#REF!</v>
      </c>
      <c r="K111" s="1" t="e">
        <f>K92+K98</f>
        <v>#REF!</v>
      </c>
      <c r="L111" s="1" t="e">
        <f>L92+L98</f>
        <v>#REF!</v>
      </c>
      <c r="M111" s="1" t="e">
        <f>M92+M98</f>
        <v>#REF!</v>
      </c>
      <c r="N111" s="1" t="e">
        <f>N92+N98</f>
        <v>#REF!</v>
      </c>
      <c r="O111" s="1" t="e">
        <f>O92+O98</f>
        <v>#REF!</v>
      </c>
      <c r="P111" s="1" t="e">
        <f>P92+P98</f>
        <v>#REF!</v>
      </c>
      <c r="Q111" s="1" t="e">
        <f>Q92+Q98</f>
        <v>#REF!</v>
      </c>
      <c r="R111" s="1" t="e">
        <f>R92+R98</f>
        <v>#REF!</v>
      </c>
      <c r="S111" s="1" t="e">
        <f>S92+S98</f>
        <v>#REF!</v>
      </c>
      <c r="T111" s="1" t="e">
        <f>T92+T98</f>
        <v>#REF!</v>
      </c>
      <c r="U111" s="1" t="e">
        <f>U92+U98</f>
        <v>#REF!</v>
      </c>
      <c r="V111" s="1" t="e">
        <f>V92+V98</f>
        <v>#REF!</v>
      </c>
      <c r="W111" s="58" t="s">
        <v>150</v>
      </c>
      <c r="X111" s="58"/>
    </row>
    <row r="112" spans="1:24" ht="36.75" customHeight="1" x14ac:dyDescent="0.25">
      <c r="A112" s="41"/>
      <c r="B112" s="92"/>
      <c r="C112" s="48" t="s">
        <v>70</v>
      </c>
      <c r="D112" s="1">
        <f>D109</f>
        <v>9495</v>
      </c>
      <c r="E112" s="1">
        <f t="shared" ref="E112:G112" si="41">E109</f>
        <v>9495</v>
      </c>
      <c r="F112" s="1">
        <f t="shared" si="41"/>
        <v>2725.6</v>
      </c>
      <c r="G112" s="1">
        <f t="shared" si="41"/>
        <v>2725.6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58" t="s">
        <v>148</v>
      </c>
      <c r="X112" s="58"/>
    </row>
    <row r="113" spans="1:24" ht="20.25" customHeight="1" x14ac:dyDescent="0.25">
      <c r="A113" s="46">
        <v>6</v>
      </c>
      <c r="B113" s="89" t="s">
        <v>90</v>
      </c>
      <c r="C113" s="89"/>
      <c r="D113" s="89"/>
      <c r="E113" s="89"/>
      <c r="F113" s="89"/>
      <c r="G113" s="89"/>
      <c r="H113" s="90"/>
      <c r="I113" s="90"/>
      <c r="J113" s="90"/>
      <c r="K113" s="90"/>
      <c r="L113" s="90"/>
      <c r="M113" s="90"/>
      <c r="N113" s="90"/>
      <c r="O113" s="90"/>
      <c r="P113" s="90"/>
      <c r="Q113" s="90"/>
      <c r="R113" s="90"/>
      <c r="S113" s="90"/>
      <c r="T113" s="90"/>
      <c r="U113" s="90"/>
      <c r="V113" s="90"/>
      <c r="W113" s="90"/>
      <c r="X113" s="90"/>
    </row>
    <row r="114" spans="1:24" ht="52.5" customHeight="1" x14ac:dyDescent="0.25">
      <c r="A114" s="61"/>
      <c r="B114" s="63" t="s">
        <v>58</v>
      </c>
      <c r="C114" s="48" t="s">
        <v>151</v>
      </c>
      <c r="D114" s="1">
        <v>6197.4</v>
      </c>
      <c r="E114" s="1">
        <v>6197.4</v>
      </c>
      <c r="F114" s="1">
        <v>6197.4</v>
      </c>
      <c r="G114" s="1">
        <v>4033.5</v>
      </c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58" t="s">
        <v>152</v>
      </c>
      <c r="X114" s="58"/>
    </row>
    <row r="115" spans="1:24" ht="52.5" customHeight="1" x14ac:dyDescent="0.25">
      <c r="A115" s="62"/>
      <c r="B115" s="64"/>
      <c r="C115" s="48" t="s">
        <v>24</v>
      </c>
      <c r="D115" s="1">
        <v>446</v>
      </c>
      <c r="E115" s="1">
        <v>446</v>
      </c>
      <c r="F115" s="1">
        <v>446</v>
      </c>
      <c r="G115" s="1">
        <v>290.3</v>
      </c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58" t="s">
        <v>152</v>
      </c>
      <c r="X115" s="58"/>
    </row>
    <row r="116" spans="1:24" ht="32.25" customHeight="1" x14ac:dyDescent="0.25">
      <c r="A116" s="51"/>
      <c r="B116" s="77" t="s">
        <v>11</v>
      </c>
      <c r="C116" s="43" t="s">
        <v>13</v>
      </c>
      <c r="D116" s="27">
        <f>D117+D118</f>
        <v>6643.4</v>
      </c>
      <c r="E116" s="27">
        <f t="shared" ref="E116:G116" si="42">E117+E118</f>
        <v>6643.4</v>
      </c>
      <c r="F116" s="27">
        <f t="shared" si="42"/>
        <v>6643.4</v>
      </c>
      <c r="G116" s="27">
        <f t="shared" si="42"/>
        <v>4323.7</v>
      </c>
      <c r="H116" s="27">
        <f t="shared" ref="H116:V116" si="43">H117</f>
        <v>0</v>
      </c>
      <c r="I116" s="27">
        <f t="shared" si="43"/>
        <v>0</v>
      </c>
      <c r="J116" s="27">
        <f t="shared" si="43"/>
        <v>0</v>
      </c>
      <c r="K116" s="27">
        <f t="shared" si="43"/>
        <v>0</v>
      </c>
      <c r="L116" s="27">
        <f t="shared" si="43"/>
        <v>0</v>
      </c>
      <c r="M116" s="27">
        <f t="shared" si="43"/>
        <v>0</v>
      </c>
      <c r="N116" s="27">
        <f t="shared" si="43"/>
        <v>0</v>
      </c>
      <c r="O116" s="27">
        <f t="shared" si="43"/>
        <v>0</v>
      </c>
      <c r="P116" s="27">
        <f t="shared" si="43"/>
        <v>0</v>
      </c>
      <c r="Q116" s="27">
        <f t="shared" si="43"/>
        <v>0</v>
      </c>
      <c r="R116" s="27">
        <f t="shared" si="43"/>
        <v>0</v>
      </c>
      <c r="S116" s="27">
        <f t="shared" si="43"/>
        <v>0</v>
      </c>
      <c r="T116" s="27">
        <f t="shared" si="43"/>
        <v>0</v>
      </c>
      <c r="U116" s="27">
        <f t="shared" si="43"/>
        <v>0</v>
      </c>
      <c r="V116" s="27">
        <f t="shared" si="43"/>
        <v>0</v>
      </c>
      <c r="W116" s="57" t="s">
        <v>153</v>
      </c>
      <c r="X116" s="58"/>
    </row>
    <row r="117" spans="1:24" ht="57.75" customHeight="1" x14ac:dyDescent="0.25">
      <c r="A117" s="41"/>
      <c r="B117" s="91"/>
      <c r="C117" s="48" t="s">
        <v>12</v>
      </c>
      <c r="D117" s="1">
        <f>D114</f>
        <v>6197.4</v>
      </c>
      <c r="E117" s="1">
        <f t="shared" ref="E117:G117" si="44">E114</f>
        <v>6197.4</v>
      </c>
      <c r="F117" s="1">
        <f t="shared" si="44"/>
        <v>6197.4</v>
      </c>
      <c r="G117" s="1">
        <f t="shared" si="44"/>
        <v>4033.5</v>
      </c>
      <c r="H117" s="1">
        <f t="shared" ref="H117:V117" si="45">H114</f>
        <v>0</v>
      </c>
      <c r="I117" s="1">
        <f t="shared" si="45"/>
        <v>0</v>
      </c>
      <c r="J117" s="1">
        <f t="shared" si="45"/>
        <v>0</v>
      </c>
      <c r="K117" s="1">
        <f t="shared" si="45"/>
        <v>0</v>
      </c>
      <c r="L117" s="1">
        <f t="shared" si="45"/>
        <v>0</v>
      </c>
      <c r="M117" s="1">
        <f t="shared" si="45"/>
        <v>0</v>
      </c>
      <c r="N117" s="1">
        <f t="shared" si="45"/>
        <v>0</v>
      </c>
      <c r="O117" s="1">
        <f t="shared" si="45"/>
        <v>0</v>
      </c>
      <c r="P117" s="1">
        <f t="shared" si="45"/>
        <v>0</v>
      </c>
      <c r="Q117" s="1">
        <f t="shared" si="45"/>
        <v>0</v>
      </c>
      <c r="R117" s="1">
        <f t="shared" si="45"/>
        <v>0</v>
      </c>
      <c r="S117" s="1">
        <f t="shared" si="45"/>
        <v>0</v>
      </c>
      <c r="T117" s="1">
        <f t="shared" si="45"/>
        <v>0</v>
      </c>
      <c r="U117" s="1">
        <f t="shared" si="45"/>
        <v>0</v>
      </c>
      <c r="V117" s="1">
        <f t="shared" si="45"/>
        <v>0</v>
      </c>
      <c r="W117" s="55" t="s">
        <v>152</v>
      </c>
      <c r="X117" s="56"/>
    </row>
    <row r="118" spans="1:24" ht="57.75" customHeight="1" x14ac:dyDescent="0.25">
      <c r="A118" s="41"/>
      <c r="B118" s="39"/>
      <c r="C118" s="48" t="s">
        <v>24</v>
      </c>
      <c r="D118" s="1">
        <f>D115</f>
        <v>446</v>
      </c>
      <c r="E118" s="1">
        <f t="shared" ref="E118:F118" si="46">E115</f>
        <v>446</v>
      </c>
      <c r="F118" s="1">
        <f t="shared" si="46"/>
        <v>446</v>
      </c>
      <c r="G118" s="1">
        <f>G115-0.1</f>
        <v>290.2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55" t="s">
        <v>152</v>
      </c>
      <c r="X118" s="56"/>
    </row>
    <row r="119" spans="1:24" ht="21.75" customHeight="1" x14ac:dyDescent="0.25">
      <c r="A119" s="43">
        <v>7</v>
      </c>
      <c r="B119" s="59" t="s">
        <v>91</v>
      </c>
      <c r="C119" s="60"/>
      <c r="D119" s="60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</row>
    <row r="120" spans="1:24" ht="37.5" customHeight="1" x14ac:dyDescent="0.25">
      <c r="A120" s="69"/>
      <c r="B120" s="15" t="s">
        <v>59</v>
      </c>
      <c r="C120" s="48" t="s">
        <v>24</v>
      </c>
      <c r="D120" s="1">
        <v>100</v>
      </c>
      <c r="E120" s="1">
        <v>100</v>
      </c>
      <c r="F120" s="1">
        <v>20</v>
      </c>
      <c r="G120" s="1">
        <v>20</v>
      </c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58" t="s">
        <v>154</v>
      </c>
      <c r="X120" s="58"/>
    </row>
    <row r="121" spans="1:24" ht="32.25" customHeight="1" x14ac:dyDescent="0.25">
      <c r="A121" s="66"/>
      <c r="B121" s="77" t="s">
        <v>11</v>
      </c>
      <c r="C121" s="43" t="s">
        <v>13</v>
      </c>
      <c r="D121" s="27">
        <f>D122</f>
        <v>100</v>
      </c>
      <c r="E121" s="27">
        <f t="shared" ref="E121:V121" si="47">E122</f>
        <v>100</v>
      </c>
      <c r="F121" s="27">
        <f t="shared" si="47"/>
        <v>20</v>
      </c>
      <c r="G121" s="27">
        <f t="shared" si="47"/>
        <v>20</v>
      </c>
      <c r="H121" s="27">
        <f t="shared" si="47"/>
        <v>0</v>
      </c>
      <c r="I121" s="27">
        <f t="shared" si="47"/>
        <v>0</v>
      </c>
      <c r="J121" s="27">
        <f t="shared" si="47"/>
        <v>0</v>
      </c>
      <c r="K121" s="27">
        <f t="shared" si="47"/>
        <v>0</v>
      </c>
      <c r="L121" s="27">
        <f t="shared" si="47"/>
        <v>0</v>
      </c>
      <c r="M121" s="27">
        <f t="shared" si="47"/>
        <v>0</v>
      </c>
      <c r="N121" s="27">
        <f t="shared" si="47"/>
        <v>0</v>
      </c>
      <c r="O121" s="27">
        <f t="shared" si="47"/>
        <v>0</v>
      </c>
      <c r="P121" s="27">
        <f t="shared" si="47"/>
        <v>0</v>
      </c>
      <c r="Q121" s="27">
        <f t="shared" si="47"/>
        <v>0</v>
      </c>
      <c r="R121" s="27">
        <f t="shared" si="47"/>
        <v>0</v>
      </c>
      <c r="S121" s="27">
        <f t="shared" si="47"/>
        <v>0</v>
      </c>
      <c r="T121" s="27">
        <f t="shared" si="47"/>
        <v>0</v>
      </c>
      <c r="U121" s="27">
        <f t="shared" si="47"/>
        <v>0</v>
      </c>
      <c r="V121" s="27">
        <f t="shared" si="47"/>
        <v>0</v>
      </c>
      <c r="W121" s="57" t="s">
        <v>155</v>
      </c>
      <c r="X121" s="58"/>
    </row>
    <row r="122" spans="1:24" s="16" customFormat="1" ht="45.75" customHeight="1" x14ac:dyDescent="0.25">
      <c r="A122" s="68"/>
      <c r="B122" s="96"/>
      <c r="C122" s="48" t="s">
        <v>24</v>
      </c>
      <c r="D122" s="1">
        <f>D120</f>
        <v>100</v>
      </c>
      <c r="E122" s="1">
        <f t="shared" ref="E122:G122" si="48">E120</f>
        <v>100</v>
      </c>
      <c r="F122" s="1">
        <f t="shared" si="48"/>
        <v>20</v>
      </c>
      <c r="G122" s="1">
        <f t="shared" si="48"/>
        <v>20</v>
      </c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58" t="s">
        <v>155</v>
      </c>
      <c r="X122" s="58"/>
    </row>
    <row r="123" spans="1:24" ht="33" customHeight="1" x14ac:dyDescent="0.25">
      <c r="A123" s="43">
        <v>8</v>
      </c>
      <c r="B123" s="59" t="s">
        <v>92</v>
      </c>
      <c r="C123" s="59"/>
      <c r="D123" s="59"/>
      <c r="E123" s="59"/>
      <c r="F123" s="59"/>
      <c r="G123" s="59"/>
      <c r="H123" s="60"/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</row>
    <row r="124" spans="1:24" ht="49.5" customHeight="1" x14ac:dyDescent="0.25">
      <c r="B124" s="15" t="s">
        <v>10</v>
      </c>
      <c r="C124" s="48" t="s">
        <v>24</v>
      </c>
      <c r="D124" s="1">
        <v>291</v>
      </c>
      <c r="E124" s="1">
        <v>291</v>
      </c>
      <c r="F124" s="1">
        <v>0</v>
      </c>
      <c r="G124" s="1">
        <v>0</v>
      </c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55" t="s">
        <v>20</v>
      </c>
      <c r="X124" s="56"/>
    </row>
    <row r="125" spans="1:24" ht="52.5" customHeight="1" x14ac:dyDescent="0.25">
      <c r="A125" s="70"/>
      <c r="B125" s="77" t="s">
        <v>11</v>
      </c>
      <c r="C125" s="43" t="s">
        <v>13</v>
      </c>
      <c r="D125" s="27">
        <f>D126</f>
        <v>291</v>
      </c>
      <c r="E125" s="27">
        <f t="shared" ref="E125:G125" si="49">E126</f>
        <v>291</v>
      </c>
      <c r="F125" s="27">
        <f t="shared" si="49"/>
        <v>0</v>
      </c>
      <c r="G125" s="27">
        <f t="shared" si="49"/>
        <v>0</v>
      </c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55" t="s">
        <v>20</v>
      </c>
      <c r="X125" s="56"/>
    </row>
    <row r="126" spans="1:24" ht="50.25" customHeight="1" x14ac:dyDescent="0.25">
      <c r="A126" s="71"/>
      <c r="B126" s="93"/>
      <c r="C126" s="48" t="s">
        <v>24</v>
      </c>
      <c r="D126" s="1">
        <f>D124</f>
        <v>291</v>
      </c>
      <c r="E126" s="1">
        <f t="shared" ref="E126:G126" si="50">E124</f>
        <v>291</v>
      </c>
      <c r="F126" s="1">
        <f t="shared" si="50"/>
        <v>0</v>
      </c>
      <c r="G126" s="1">
        <f t="shared" si="50"/>
        <v>0</v>
      </c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55" t="s">
        <v>20</v>
      </c>
      <c r="X126" s="56"/>
    </row>
    <row r="127" spans="1:24" ht="40.5" hidden="1" customHeight="1" x14ac:dyDescent="0.25">
      <c r="A127" s="36"/>
      <c r="B127" s="94"/>
      <c r="C127" s="48"/>
      <c r="D127" s="1"/>
      <c r="E127" s="1"/>
      <c r="F127" s="1"/>
      <c r="G127" s="1"/>
      <c r="H127" s="1" t="e">
        <f>#REF!+#REF!+#REF!+#REF!+#REF!</f>
        <v>#REF!</v>
      </c>
      <c r="I127" s="1" t="e">
        <f>#REF!+#REF!+#REF!+#REF!+#REF!</f>
        <v>#REF!</v>
      </c>
      <c r="J127" s="1" t="e">
        <f>#REF!+#REF!+#REF!+#REF!+#REF!</f>
        <v>#REF!</v>
      </c>
      <c r="K127" s="1" t="e">
        <f>#REF!+#REF!+#REF!+#REF!+#REF!</f>
        <v>#REF!</v>
      </c>
      <c r="L127" s="1" t="e">
        <f>#REF!+#REF!+#REF!+#REF!+#REF!</f>
        <v>#REF!</v>
      </c>
      <c r="M127" s="1" t="e">
        <f>#REF!+#REF!+#REF!+#REF!+#REF!</f>
        <v>#REF!</v>
      </c>
      <c r="N127" s="1" t="e">
        <f>#REF!+#REF!+#REF!+#REF!+#REF!</f>
        <v>#REF!</v>
      </c>
      <c r="O127" s="1" t="e">
        <f>#REF!+#REF!+#REF!+#REF!+#REF!</f>
        <v>#REF!</v>
      </c>
      <c r="P127" s="1" t="e">
        <f>#REF!+#REF!+#REF!+#REF!+#REF!</f>
        <v>#REF!</v>
      </c>
      <c r="Q127" s="1" t="e">
        <f>#REF!+#REF!+#REF!+#REF!+#REF!</f>
        <v>#REF!</v>
      </c>
      <c r="R127" s="1" t="e">
        <f>#REF!+#REF!+#REF!+#REF!+#REF!</f>
        <v>#REF!</v>
      </c>
      <c r="S127" s="1" t="e">
        <f>#REF!+#REF!+#REF!+#REF!+#REF!</f>
        <v>#REF!</v>
      </c>
      <c r="T127" s="1" t="e">
        <f>#REF!+#REF!+#REF!+#REF!+#REF!</f>
        <v>#REF!</v>
      </c>
      <c r="U127" s="1" t="e">
        <f>#REF!+#REF!+#REF!+#REF!+#REF!</f>
        <v>#REF!</v>
      </c>
      <c r="V127" s="1" t="e">
        <f>#REF!+#REF!+#REF!+#REF!+#REF!</f>
        <v>#REF!</v>
      </c>
      <c r="W127" s="88"/>
      <c r="X127" s="88"/>
    </row>
    <row r="128" spans="1:24" ht="51.75" hidden="1" customHeight="1" x14ac:dyDescent="0.25">
      <c r="A128" s="36"/>
      <c r="B128" s="95"/>
      <c r="C128" s="48" t="s">
        <v>12</v>
      </c>
      <c r="D128" s="1" t="e">
        <f>#REF!</f>
        <v>#REF!</v>
      </c>
      <c r="E128" s="1" t="e">
        <f>#REF!</f>
        <v>#REF!</v>
      </c>
      <c r="F128" s="1" t="e">
        <f>#REF!</f>
        <v>#REF!</v>
      </c>
      <c r="G128" s="1" t="e">
        <f>#REF!</f>
        <v>#REF!</v>
      </c>
      <c r="H128" s="1" t="e">
        <f>#REF!</f>
        <v>#REF!</v>
      </c>
      <c r="I128" s="1" t="e">
        <f>#REF!</f>
        <v>#REF!</v>
      </c>
      <c r="J128" s="1" t="e">
        <f>#REF!</f>
        <v>#REF!</v>
      </c>
      <c r="K128" s="1" t="e">
        <f>#REF!</f>
        <v>#REF!</v>
      </c>
      <c r="L128" s="1" t="e">
        <f>#REF!</f>
        <v>#REF!</v>
      </c>
      <c r="M128" s="1" t="e">
        <f>#REF!</f>
        <v>#REF!</v>
      </c>
      <c r="N128" s="1" t="e">
        <f>#REF!</f>
        <v>#REF!</v>
      </c>
      <c r="O128" s="1" t="e">
        <f>#REF!</f>
        <v>#REF!</v>
      </c>
      <c r="P128" s="1" t="e">
        <f>#REF!</f>
        <v>#REF!</v>
      </c>
      <c r="Q128" s="1" t="e">
        <f>#REF!</f>
        <v>#REF!</v>
      </c>
      <c r="R128" s="1" t="e">
        <f>#REF!</f>
        <v>#REF!</v>
      </c>
      <c r="S128" s="1" t="e">
        <f>#REF!</f>
        <v>#REF!</v>
      </c>
      <c r="T128" s="1" t="e">
        <f>#REF!</f>
        <v>#REF!</v>
      </c>
      <c r="U128" s="1" t="e">
        <f>#REF!</f>
        <v>#REF!</v>
      </c>
      <c r="V128" s="1" t="e">
        <f>#REF!</f>
        <v>#REF!</v>
      </c>
      <c r="W128" s="55" t="s">
        <v>20</v>
      </c>
      <c r="X128" s="56"/>
    </row>
    <row r="129" spans="1:24" ht="20.25" customHeight="1" x14ac:dyDescent="0.25">
      <c r="A129" s="49"/>
      <c r="B129" s="74" t="s">
        <v>156</v>
      </c>
      <c r="C129" s="75"/>
      <c r="D129" s="75"/>
      <c r="E129" s="75"/>
      <c r="F129" s="75"/>
      <c r="G129" s="75"/>
      <c r="H129" s="75"/>
      <c r="I129" s="75"/>
      <c r="J129" s="75"/>
      <c r="K129" s="75"/>
      <c r="L129" s="75"/>
      <c r="M129" s="75"/>
      <c r="N129" s="75"/>
      <c r="O129" s="75"/>
      <c r="P129" s="75"/>
      <c r="Q129" s="75"/>
      <c r="R129" s="75"/>
      <c r="S129" s="75"/>
      <c r="T129" s="75"/>
      <c r="U129" s="75"/>
      <c r="V129" s="75"/>
      <c r="W129" s="75"/>
      <c r="X129" s="76"/>
    </row>
    <row r="130" spans="1:24" ht="80.25" customHeight="1" x14ac:dyDescent="0.25">
      <c r="A130" s="46">
        <v>9</v>
      </c>
      <c r="B130" s="15" t="s">
        <v>60</v>
      </c>
      <c r="C130" s="48" t="s">
        <v>24</v>
      </c>
      <c r="D130" s="1">
        <v>1740</v>
      </c>
      <c r="E130" s="1">
        <v>1740</v>
      </c>
      <c r="F130" s="1">
        <v>572</v>
      </c>
      <c r="G130" s="1">
        <v>428.7</v>
      </c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58" t="s">
        <v>158</v>
      </c>
      <c r="X130" s="58"/>
    </row>
    <row r="131" spans="1:24" ht="81" customHeight="1" x14ac:dyDescent="0.25">
      <c r="A131" s="46"/>
      <c r="B131" s="15" t="s">
        <v>61</v>
      </c>
      <c r="C131" s="48" t="s">
        <v>24</v>
      </c>
      <c r="D131" s="17">
        <v>32</v>
      </c>
      <c r="E131" s="17">
        <v>32</v>
      </c>
      <c r="F131" s="17">
        <v>10</v>
      </c>
      <c r="G131" s="17">
        <v>4.9000000000000004</v>
      </c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58" t="s">
        <v>159</v>
      </c>
      <c r="X131" s="58"/>
    </row>
    <row r="132" spans="1:24" ht="35.25" customHeight="1" x14ac:dyDescent="0.25">
      <c r="A132" s="46"/>
      <c r="B132" s="15" t="s">
        <v>62</v>
      </c>
      <c r="C132" s="48" t="s">
        <v>24</v>
      </c>
      <c r="D132" s="17">
        <v>300</v>
      </c>
      <c r="E132" s="17">
        <v>300</v>
      </c>
      <c r="F132" s="17">
        <v>0</v>
      </c>
      <c r="G132" s="17">
        <v>0</v>
      </c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58" t="s">
        <v>20</v>
      </c>
      <c r="X132" s="58"/>
    </row>
    <row r="133" spans="1:24" ht="97.5" customHeight="1" x14ac:dyDescent="0.25">
      <c r="A133" s="46"/>
      <c r="B133" s="15" t="s">
        <v>63</v>
      </c>
      <c r="C133" s="48" t="s">
        <v>12</v>
      </c>
      <c r="D133" s="17">
        <v>30.3</v>
      </c>
      <c r="E133" s="17">
        <v>30.3</v>
      </c>
      <c r="F133" s="17">
        <v>30.3</v>
      </c>
      <c r="G133" s="17">
        <v>14.9</v>
      </c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58" t="s">
        <v>160</v>
      </c>
      <c r="X133" s="58"/>
    </row>
    <row r="134" spans="1:24" ht="174" customHeight="1" x14ac:dyDescent="0.25">
      <c r="A134" s="46"/>
      <c r="B134" s="15" t="s">
        <v>64</v>
      </c>
      <c r="C134" s="48" t="s">
        <v>12</v>
      </c>
      <c r="D134" s="17">
        <v>4</v>
      </c>
      <c r="E134" s="17">
        <v>4</v>
      </c>
      <c r="F134" s="17">
        <v>0</v>
      </c>
      <c r="G134" s="17">
        <v>0</v>
      </c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58" t="s">
        <v>20</v>
      </c>
      <c r="X134" s="58"/>
    </row>
    <row r="135" spans="1:24" ht="88.5" customHeight="1" x14ac:dyDescent="0.25">
      <c r="A135" s="46"/>
      <c r="B135" s="15" t="s">
        <v>65</v>
      </c>
      <c r="C135" s="48" t="s">
        <v>24</v>
      </c>
      <c r="D135" s="17">
        <v>1.6</v>
      </c>
      <c r="E135" s="17">
        <v>1.6</v>
      </c>
      <c r="F135" s="17">
        <v>1.6</v>
      </c>
      <c r="G135" s="17">
        <v>1.6</v>
      </c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58" t="s">
        <v>78</v>
      </c>
      <c r="X135" s="58"/>
    </row>
    <row r="136" spans="1:24" ht="88.5" customHeight="1" x14ac:dyDescent="0.25">
      <c r="A136" s="46"/>
      <c r="B136" s="15" t="s">
        <v>74</v>
      </c>
      <c r="C136" s="48" t="s">
        <v>24</v>
      </c>
      <c r="D136" s="17">
        <v>99.2</v>
      </c>
      <c r="E136" s="17">
        <v>99.23</v>
      </c>
      <c r="F136" s="17">
        <v>0</v>
      </c>
      <c r="G136" s="17">
        <v>0</v>
      </c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58" t="s">
        <v>20</v>
      </c>
      <c r="X136" s="58"/>
    </row>
    <row r="137" spans="1:24" ht="88.5" customHeight="1" x14ac:dyDescent="0.25">
      <c r="A137" s="51"/>
      <c r="B137" s="35" t="s">
        <v>157</v>
      </c>
      <c r="C137" s="48" t="s">
        <v>24</v>
      </c>
      <c r="D137" s="1">
        <v>3000</v>
      </c>
      <c r="E137" s="1">
        <v>3000</v>
      </c>
      <c r="F137" s="17">
        <v>900</v>
      </c>
      <c r="G137" s="17">
        <v>900</v>
      </c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58" t="s">
        <v>161</v>
      </c>
      <c r="X137" s="58"/>
    </row>
    <row r="138" spans="1:24" ht="38.25" customHeight="1" x14ac:dyDescent="0.25">
      <c r="A138" s="69"/>
      <c r="B138" s="77" t="s">
        <v>11</v>
      </c>
      <c r="C138" s="43" t="s">
        <v>13</v>
      </c>
      <c r="D138" s="27">
        <f>D139+D140</f>
        <v>5207.0999999999995</v>
      </c>
      <c r="E138" s="27">
        <f t="shared" ref="E138:G138" si="51">E139+E140</f>
        <v>5207.13</v>
      </c>
      <c r="F138" s="27">
        <f t="shared" si="51"/>
        <v>1513.8999999999999</v>
      </c>
      <c r="G138" s="27">
        <f t="shared" si="51"/>
        <v>1350.0000000000002</v>
      </c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57" t="s">
        <v>162</v>
      </c>
      <c r="X138" s="57"/>
    </row>
    <row r="139" spans="1:24" ht="37.5" customHeight="1" x14ac:dyDescent="0.25">
      <c r="A139" s="72"/>
      <c r="B139" s="78"/>
      <c r="C139" s="48" t="s">
        <v>24</v>
      </c>
      <c r="D139" s="1">
        <f>D130+D131+D132+D135+D136+D137</f>
        <v>5172.7999999999993</v>
      </c>
      <c r="E139" s="1">
        <f t="shared" ref="E139:F139" si="52">E130+E131+E132+E135+E136+E137</f>
        <v>5172.83</v>
      </c>
      <c r="F139" s="1">
        <f t="shared" si="52"/>
        <v>1483.6</v>
      </c>
      <c r="G139" s="1">
        <f>G130+G131+G132+G135+G136+G137-0.1</f>
        <v>1335.1000000000001</v>
      </c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84" t="s">
        <v>147</v>
      </c>
      <c r="X139" s="85"/>
    </row>
    <row r="140" spans="1:24" ht="57.75" customHeight="1" x14ac:dyDescent="0.25">
      <c r="A140" s="73"/>
      <c r="B140" s="79"/>
      <c r="C140" s="48" t="s">
        <v>12</v>
      </c>
      <c r="D140" s="1">
        <f>D133+D134</f>
        <v>34.299999999999997</v>
      </c>
      <c r="E140" s="1">
        <f t="shared" ref="E140:G140" si="53">E133+E134</f>
        <v>34.299999999999997</v>
      </c>
      <c r="F140" s="1">
        <f t="shared" si="53"/>
        <v>30.3</v>
      </c>
      <c r="G140" s="1">
        <f t="shared" si="53"/>
        <v>14.9</v>
      </c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58" t="s">
        <v>163</v>
      </c>
      <c r="X140" s="58"/>
    </row>
    <row r="141" spans="1:24" ht="46.5" customHeight="1" x14ac:dyDescent="0.25">
      <c r="A141" s="43">
        <v>10</v>
      </c>
      <c r="B141" s="59" t="s">
        <v>93</v>
      </c>
      <c r="C141" s="60"/>
      <c r="D141" s="60"/>
      <c r="E141" s="60"/>
      <c r="F141" s="60"/>
      <c r="G141" s="60"/>
      <c r="H141" s="60"/>
      <c r="I141" s="60"/>
      <c r="J141" s="60"/>
      <c r="K141" s="60"/>
      <c r="L141" s="60"/>
      <c r="M141" s="60"/>
      <c r="N141" s="60"/>
      <c r="O141" s="60"/>
      <c r="P141" s="60"/>
      <c r="Q141" s="60"/>
      <c r="R141" s="60"/>
      <c r="S141" s="60"/>
      <c r="T141" s="60"/>
      <c r="U141" s="60"/>
      <c r="V141" s="60"/>
      <c r="W141" s="60"/>
      <c r="X141" s="60"/>
    </row>
    <row r="142" spans="1:24" ht="52.5" customHeight="1" x14ac:dyDescent="0.25">
      <c r="B142" s="15" t="s">
        <v>84</v>
      </c>
      <c r="C142" s="48" t="s">
        <v>24</v>
      </c>
      <c r="D142" s="1">
        <v>265</v>
      </c>
      <c r="E142" s="1">
        <v>265</v>
      </c>
      <c r="F142" s="1">
        <v>0</v>
      </c>
      <c r="G142" s="1">
        <v>0</v>
      </c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58" t="s">
        <v>164</v>
      </c>
      <c r="X142" s="58"/>
    </row>
    <row r="143" spans="1:24" ht="32.25" customHeight="1" x14ac:dyDescent="0.25">
      <c r="A143" s="65"/>
      <c r="B143" s="77" t="s">
        <v>11</v>
      </c>
      <c r="C143" s="43" t="s">
        <v>13</v>
      </c>
      <c r="D143" s="27">
        <f>D144</f>
        <v>265</v>
      </c>
      <c r="E143" s="27">
        <f t="shared" ref="E143:G143" si="54">E144</f>
        <v>265</v>
      </c>
      <c r="F143" s="27">
        <f t="shared" si="54"/>
        <v>0</v>
      </c>
      <c r="G143" s="27">
        <f t="shared" si="54"/>
        <v>0</v>
      </c>
      <c r="H143" s="27">
        <f t="shared" ref="H143:V143" si="55">H144</f>
        <v>0</v>
      </c>
      <c r="I143" s="27">
        <f t="shared" si="55"/>
        <v>0</v>
      </c>
      <c r="J143" s="27">
        <f t="shared" si="55"/>
        <v>0</v>
      </c>
      <c r="K143" s="27">
        <f t="shared" si="55"/>
        <v>0</v>
      </c>
      <c r="L143" s="27">
        <f t="shared" si="55"/>
        <v>0</v>
      </c>
      <c r="M143" s="27">
        <f t="shared" si="55"/>
        <v>0</v>
      </c>
      <c r="N143" s="27">
        <f t="shared" si="55"/>
        <v>0</v>
      </c>
      <c r="O143" s="27">
        <f t="shared" si="55"/>
        <v>0</v>
      </c>
      <c r="P143" s="27">
        <f t="shared" si="55"/>
        <v>0</v>
      </c>
      <c r="Q143" s="27">
        <f t="shared" si="55"/>
        <v>0</v>
      </c>
      <c r="R143" s="27">
        <f t="shared" si="55"/>
        <v>0</v>
      </c>
      <c r="S143" s="27">
        <f t="shared" si="55"/>
        <v>0</v>
      </c>
      <c r="T143" s="27">
        <f t="shared" si="55"/>
        <v>0</v>
      </c>
      <c r="U143" s="27">
        <f t="shared" si="55"/>
        <v>0</v>
      </c>
      <c r="V143" s="27">
        <f t="shared" si="55"/>
        <v>0</v>
      </c>
      <c r="W143" s="57" t="s">
        <v>21</v>
      </c>
      <c r="X143" s="58"/>
    </row>
    <row r="144" spans="1:24" s="16" customFormat="1" ht="45.75" customHeight="1" x14ac:dyDescent="0.25">
      <c r="A144" s="66"/>
      <c r="B144" s="91"/>
      <c r="C144" s="48" t="s">
        <v>24</v>
      </c>
      <c r="D144" s="1">
        <f>D142</f>
        <v>265</v>
      </c>
      <c r="E144" s="1">
        <f>E142</f>
        <v>265</v>
      </c>
      <c r="F144" s="1">
        <f>F142</f>
        <v>0</v>
      </c>
      <c r="G144" s="1">
        <f>G142</f>
        <v>0</v>
      </c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58" t="s">
        <v>21</v>
      </c>
      <c r="X144" s="58"/>
    </row>
    <row r="145" spans="1:28" s="10" customFormat="1" ht="43.5" customHeight="1" x14ac:dyDescent="0.25">
      <c r="A145" s="67"/>
      <c r="B145" s="80" t="s">
        <v>18</v>
      </c>
      <c r="C145" s="33" t="s">
        <v>13</v>
      </c>
      <c r="D145" s="28">
        <f>D146+D147+D148</f>
        <v>167352.1</v>
      </c>
      <c r="E145" s="28">
        <f t="shared" ref="E145:G145" si="56">E146+E147+E148</f>
        <v>167352.12999999998</v>
      </c>
      <c r="F145" s="28">
        <f t="shared" si="56"/>
        <v>43030.299999999996</v>
      </c>
      <c r="G145" s="28">
        <f t="shared" si="56"/>
        <v>38554.699999999997</v>
      </c>
      <c r="H145" s="28" t="e">
        <f>H146+H147+#REF!</f>
        <v>#REF!</v>
      </c>
      <c r="I145" s="28" t="e">
        <f>I146+I147+#REF!</f>
        <v>#REF!</v>
      </c>
      <c r="J145" s="28" t="e">
        <f>J146+J147+#REF!</f>
        <v>#REF!</v>
      </c>
      <c r="K145" s="28" t="e">
        <f>K146+K147+#REF!</f>
        <v>#REF!</v>
      </c>
      <c r="L145" s="28" t="e">
        <f>L146+L147+#REF!</f>
        <v>#REF!</v>
      </c>
      <c r="M145" s="28" t="e">
        <f>M146+M147+#REF!</f>
        <v>#REF!</v>
      </c>
      <c r="N145" s="28" t="e">
        <f>N146+N147+#REF!</f>
        <v>#REF!</v>
      </c>
      <c r="O145" s="28" t="e">
        <f>O146+O147+#REF!</f>
        <v>#REF!</v>
      </c>
      <c r="P145" s="28" t="e">
        <f>P146+P147+#REF!</f>
        <v>#REF!</v>
      </c>
      <c r="Q145" s="28" t="e">
        <f>Q146+Q147+#REF!</f>
        <v>#REF!</v>
      </c>
      <c r="R145" s="28" t="e">
        <f>R146+R147+#REF!</f>
        <v>#REF!</v>
      </c>
      <c r="S145" s="28" t="e">
        <f>S146+S147+#REF!</f>
        <v>#REF!</v>
      </c>
      <c r="T145" s="28" t="e">
        <f>T146+T147+#REF!</f>
        <v>#REF!</v>
      </c>
      <c r="U145" s="28" t="e">
        <f>U146+U147+#REF!</f>
        <v>#REF!</v>
      </c>
      <c r="V145" s="28" t="e">
        <f>V146+V147+#REF!</f>
        <v>#REF!</v>
      </c>
      <c r="W145" s="82" t="s">
        <v>169</v>
      </c>
      <c r="X145" s="83"/>
      <c r="Y145" s="18"/>
      <c r="Z145" s="18"/>
      <c r="AA145" s="18"/>
      <c r="AB145" s="18"/>
    </row>
    <row r="146" spans="1:28" s="10" customFormat="1" ht="46.5" customHeight="1" x14ac:dyDescent="0.25">
      <c r="A146" s="66"/>
      <c r="B146" s="80"/>
      <c r="C146" s="48" t="s">
        <v>24</v>
      </c>
      <c r="D146" s="1">
        <f>D31+D36+D83+D101+D111+D118+D122+D126+D144+D139</f>
        <v>114480.7</v>
      </c>
      <c r="E146" s="1">
        <f t="shared" ref="E146:G146" si="57">E31+E36+E83+E101+E111+E118+E122+E126+E144+E139</f>
        <v>114480.73</v>
      </c>
      <c r="F146" s="1">
        <f t="shared" si="57"/>
        <v>30159.8</v>
      </c>
      <c r="G146" s="1">
        <f t="shared" si="57"/>
        <v>27863.5</v>
      </c>
      <c r="H146" s="1" t="e">
        <f>H31+H36+H83+H111+#REF!+#REF!+H122+H126+H139</f>
        <v>#REF!</v>
      </c>
      <c r="I146" s="1" t="e">
        <f>I31+I36+I83+I111+#REF!+#REF!+I122+I126+I139</f>
        <v>#REF!</v>
      </c>
      <c r="J146" s="1" t="e">
        <f>J31+J36+J83+J111+#REF!+#REF!+J122+J126+J139</f>
        <v>#REF!</v>
      </c>
      <c r="K146" s="1" t="e">
        <f>K31+K36+K83+K111+#REF!+#REF!+K122+K126+K139</f>
        <v>#REF!</v>
      </c>
      <c r="L146" s="1" t="e">
        <f>L31+L36+L83+L111+#REF!+#REF!+L122+L126+L139</f>
        <v>#REF!</v>
      </c>
      <c r="M146" s="1" t="e">
        <f>M31+M36+M83+M111+#REF!+#REF!+M122+M126+M139</f>
        <v>#REF!</v>
      </c>
      <c r="N146" s="1" t="e">
        <f>N31+N36+N83+N111+#REF!+#REF!+N122+N126+N139</f>
        <v>#REF!</v>
      </c>
      <c r="O146" s="1" t="e">
        <f>O31+O36+O83+O111+#REF!+#REF!+O122+O126+O139</f>
        <v>#REF!</v>
      </c>
      <c r="P146" s="1" t="e">
        <f>P31+P36+P83+P111+#REF!+#REF!+P122+P126+P139</f>
        <v>#REF!</v>
      </c>
      <c r="Q146" s="1" t="e">
        <f>Q31+Q36+Q83+Q111+#REF!+#REF!+Q122+Q126+Q139</f>
        <v>#REF!</v>
      </c>
      <c r="R146" s="1" t="e">
        <f>R31+R36+R83+R111+#REF!+#REF!+R122+R126+R139</f>
        <v>#REF!</v>
      </c>
      <c r="S146" s="1" t="e">
        <f>S31+S36+S83+S111+#REF!+#REF!+S122+S126+S139</f>
        <v>#REF!</v>
      </c>
      <c r="T146" s="1" t="e">
        <f>T31+T36+T83+T111+#REF!+#REF!+T122+T126+T139</f>
        <v>#REF!</v>
      </c>
      <c r="U146" s="1" t="e">
        <f>U31+U36+U83+U111+#REF!+#REF!+U122+U126+U139</f>
        <v>#REF!</v>
      </c>
      <c r="V146" s="1" t="e">
        <f>V31+V36+V83+V111+#REF!+#REF!+V122+V126+V139</f>
        <v>#REF!</v>
      </c>
      <c r="W146" s="84" t="s">
        <v>170</v>
      </c>
      <c r="X146" s="85"/>
    </row>
    <row r="147" spans="1:28" s="10" customFormat="1" ht="47.25" x14ac:dyDescent="0.25">
      <c r="A147" s="66"/>
      <c r="B147" s="80"/>
      <c r="C147" s="48" t="s">
        <v>12</v>
      </c>
      <c r="D147" s="1">
        <f>D32+D84+D140+D117</f>
        <v>30533</v>
      </c>
      <c r="E147" s="1">
        <f t="shared" ref="E147:G147" si="58">E32+E84+E140+E117</f>
        <v>30533</v>
      </c>
      <c r="F147" s="1">
        <f t="shared" si="58"/>
        <v>6677.9</v>
      </c>
      <c r="G147" s="1">
        <f t="shared" si="58"/>
        <v>4498.6000000000004</v>
      </c>
      <c r="H147" s="1" t="e">
        <f>H32+H84+#REF!+H117+H140</f>
        <v>#REF!</v>
      </c>
      <c r="I147" s="1" t="e">
        <f>I32+I84+#REF!+I117+I140</f>
        <v>#REF!</v>
      </c>
      <c r="J147" s="1" t="e">
        <f>J32+J84+#REF!+J117+J140</f>
        <v>#REF!</v>
      </c>
      <c r="K147" s="1" t="e">
        <f>K32+K84+#REF!+K117+K140</f>
        <v>#REF!</v>
      </c>
      <c r="L147" s="1" t="e">
        <f>L32+L84+#REF!+L117+L140</f>
        <v>#REF!</v>
      </c>
      <c r="M147" s="1" t="e">
        <f>M32+M84+#REF!+M117+M140</f>
        <v>#REF!</v>
      </c>
      <c r="N147" s="1" t="e">
        <f>N32+N84+#REF!+N117+N140</f>
        <v>#REF!</v>
      </c>
      <c r="O147" s="1" t="e">
        <f>O32+O84+#REF!+O117+O140</f>
        <v>#REF!</v>
      </c>
      <c r="P147" s="1" t="e">
        <f>P32+P84+#REF!+P117+P140</f>
        <v>#REF!</v>
      </c>
      <c r="Q147" s="1" t="e">
        <f>Q32+Q84+#REF!+Q117+Q140</f>
        <v>#REF!</v>
      </c>
      <c r="R147" s="1" t="e">
        <f>R32+R84+#REF!+R117+R140</f>
        <v>#REF!</v>
      </c>
      <c r="S147" s="1" t="e">
        <f>S32+S84+#REF!+S117+S140</f>
        <v>#REF!</v>
      </c>
      <c r="T147" s="1" t="e">
        <f>T32+T84+#REF!+T117+T140</f>
        <v>#REF!</v>
      </c>
      <c r="U147" s="1" t="e">
        <f>U32+U84+#REF!+U117+U140</f>
        <v>#REF!</v>
      </c>
      <c r="V147" s="1" t="e">
        <f>V32+V84+#REF!+V117+V140</f>
        <v>#REF!</v>
      </c>
      <c r="W147" s="84" t="s">
        <v>171</v>
      </c>
      <c r="X147" s="85"/>
    </row>
    <row r="148" spans="1:28" s="10" customFormat="1" ht="39.75" customHeight="1" x14ac:dyDescent="0.25">
      <c r="A148" s="68"/>
      <c r="B148" s="81"/>
      <c r="C148" s="48" t="s">
        <v>70</v>
      </c>
      <c r="D148" s="1">
        <f>D85+D102+D112</f>
        <v>22338.400000000001</v>
      </c>
      <c r="E148" s="1">
        <f t="shared" ref="E148:G148" si="59">E85+E102+E112</f>
        <v>22338.400000000001</v>
      </c>
      <c r="F148" s="1">
        <f t="shared" si="59"/>
        <v>6192.6</v>
      </c>
      <c r="G148" s="1">
        <f t="shared" si="59"/>
        <v>6192.6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58" t="s">
        <v>172</v>
      </c>
      <c r="X148" s="58"/>
    </row>
    <row r="149" spans="1:28" s="10" customFormat="1" ht="39.75" customHeight="1" x14ac:dyDescent="0.25">
      <c r="A149" s="34"/>
      <c r="B149" s="53"/>
      <c r="C149" s="21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54"/>
      <c r="X149" s="54"/>
    </row>
    <row r="150" spans="1:28" s="10" customFormat="1" x14ac:dyDescent="0.25">
      <c r="A150" s="34"/>
      <c r="B150" s="20"/>
      <c r="C150" s="21"/>
      <c r="D150" s="22"/>
      <c r="E150" s="22"/>
      <c r="F150" s="22"/>
      <c r="G150" s="22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4"/>
      <c r="X150" s="24"/>
    </row>
    <row r="151" spans="1:28" s="10" customFormat="1" x14ac:dyDescent="0.25">
      <c r="A151" s="19"/>
      <c r="B151" s="20"/>
      <c r="C151" s="21"/>
      <c r="D151" s="22"/>
      <c r="E151" s="22"/>
      <c r="F151" s="22"/>
      <c r="G151" s="22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4"/>
      <c r="X151" s="24"/>
    </row>
    <row r="152" spans="1:28" s="10" customFormat="1" x14ac:dyDescent="0.25">
      <c r="A152" s="19"/>
      <c r="B152" s="20"/>
      <c r="C152" s="21"/>
      <c r="D152" s="22"/>
      <c r="E152" s="22"/>
      <c r="F152" s="22"/>
      <c r="G152" s="22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4"/>
      <c r="X152" s="24"/>
    </row>
    <row r="153" spans="1:28" x14ac:dyDescent="0.25">
      <c r="A153" s="19"/>
      <c r="D153" s="10"/>
      <c r="E153" s="10"/>
      <c r="F153" s="10"/>
      <c r="G153" s="10"/>
    </row>
    <row r="185" spans="1:75" x14ac:dyDescent="0.25">
      <c r="BV185" s="2">
        <v>410</v>
      </c>
      <c r="BW185" s="2">
        <v>140</v>
      </c>
    </row>
    <row r="189" spans="1:75" x14ac:dyDescent="0.25">
      <c r="A189" s="2" t="s">
        <v>44</v>
      </c>
    </row>
  </sheetData>
  <mergeCells count="195">
    <mergeCell ref="A28:A29"/>
    <mergeCell ref="B28:B29"/>
    <mergeCell ref="A35:A36"/>
    <mergeCell ref="B35:B36"/>
    <mergeCell ref="W28:X28"/>
    <mergeCell ref="W29:X29"/>
    <mergeCell ref="W44:X44"/>
    <mergeCell ref="W47:X47"/>
    <mergeCell ref="A58:X58"/>
    <mergeCell ref="W59:X59"/>
    <mergeCell ref="A60:A61"/>
    <mergeCell ref="B60:B61"/>
    <mergeCell ref="W60:X60"/>
    <mergeCell ref="W57:X57"/>
    <mergeCell ref="A45:A48"/>
    <mergeCell ref="B45:B48"/>
    <mergeCell ref="B55:B57"/>
    <mergeCell ref="A55:A57"/>
    <mergeCell ref="W76:X76"/>
    <mergeCell ref="W77:X77"/>
    <mergeCell ref="W61:X61"/>
    <mergeCell ref="W64:X64"/>
    <mergeCell ref="W67:X67"/>
    <mergeCell ref="W73:X73"/>
    <mergeCell ref="W74:X74"/>
    <mergeCell ref="W69:X69"/>
    <mergeCell ref="W68:X68"/>
    <mergeCell ref="W75:X75"/>
    <mergeCell ref="W80:X80"/>
    <mergeCell ref="A110:A111"/>
    <mergeCell ref="W109:X109"/>
    <mergeCell ref="W105:X105"/>
    <mergeCell ref="W106:X106"/>
    <mergeCell ref="B91:B92"/>
    <mergeCell ref="A91:A93"/>
    <mergeCell ref="A97:A99"/>
    <mergeCell ref="B97:B99"/>
    <mergeCell ref="W99:X99"/>
    <mergeCell ref="B100:B102"/>
    <mergeCell ref="A100:A102"/>
    <mergeCell ref="W102:X102"/>
    <mergeCell ref="B110:B112"/>
    <mergeCell ref="W112:X112"/>
    <mergeCell ref="W90:X90"/>
    <mergeCell ref="W92:X92"/>
    <mergeCell ref="W91:X91"/>
    <mergeCell ref="W104:X104"/>
    <mergeCell ref="W65:X65"/>
    <mergeCell ref="A66:A69"/>
    <mergeCell ref="B11:B12"/>
    <mergeCell ref="A11:A12"/>
    <mergeCell ref="W39:X39"/>
    <mergeCell ref="A38:X38"/>
    <mergeCell ref="W31:X31"/>
    <mergeCell ref="W32:X32"/>
    <mergeCell ref="A22:A24"/>
    <mergeCell ref="W35:X35"/>
    <mergeCell ref="W27:X27"/>
    <mergeCell ref="W26:X26"/>
    <mergeCell ref="A30:A32"/>
    <mergeCell ref="B33:X33"/>
    <mergeCell ref="W34:X34"/>
    <mergeCell ref="W36:X36"/>
    <mergeCell ref="B37:X37"/>
    <mergeCell ref="W14:X14"/>
    <mergeCell ref="W11:X11"/>
    <mergeCell ref="W30:X30"/>
    <mergeCell ref="B30:B32"/>
    <mergeCell ref="W53:X53"/>
    <mergeCell ref="W54:X54"/>
    <mergeCell ref="W46:X46"/>
    <mergeCell ref="W45:X45"/>
    <mergeCell ref="W42:X42"/>
    <mergeCell ref="W52:X52"/>
    <mergeCell ref="A70:X70"/>
    <mergeCell ref="W88:X88"/>
    <mergeCell ref="W89:X89"/>
    <mergeCell ref="A1:G1"/>
    <mergeCell ref="A2:G2"/>
    <mergeCell ref="A3:G3"/>
    <mergeCell ref="A4:G4"/>
    <mergeCell ref="A6:A7"/>
    <mergeCell ref="B6:B7"/>
    <mergeCell ref="C6:C7"/>
    <mergeCell ref="D6:D7"/>
    <mergeCell ref="E6:E7"/>
    <mergeCell ref="F6:G6"/>
    <mergeCell ref="W72:X72"/>
    <mergeCell ref="W41:X41"/>
    <mergeCell ref="W40:X40"/>
    <mergeCell ref="A62:X62"/>
    <mergeCell ref="W63:X63"/>
    <mergeCell ref="W71:X71"/>
    <mergeCell ref="W43:X43"/>
    <mergeCell ref="W48:X48"/>
    <mergeCell ref="W51:X51"/>
    <mergeCell ref="W6:X7"/>
    <mergeCell ref="W15:X15"/>
    <mergeCell ref="B25:X25"/>
    <mergeCell ref="B22:B24"/>
    <mergeCell ref="W22:X22"/>
    <mergeCell ref="W23:X23"/>
    <mergeCell ref="W24:X24"/>
    <mergeCell ref="B8:X8"/>
    <mergeCell ref="B9:X9"/>
    <mergeCell ref="W10:X10"/>
    <mergeCell ref="B13:X13"/>
    <mergeCell ref="W12:X12"/>
    <mergeCell ref="W16:X16"/>
    <mergeCell ref="W18:X18"/>
    <mergeCell ref="W19:X19"/>
    <mergeCell ref="W20:X20"/>
    <mergeCell ref="W17:X17"/>
    <mergeCell ref="W50:X50"/>
    <mergeCell ref="W21:X21"/>
    <mergeCell ref="W79:X79"/>
    <mergeCell ref="W81:X81"/>
    <mergeCell ref="W82:X82"/>
    <mergeCell ref="W66:X66"/>
    <mergeCell ref="A78:A81"/>
    <mergeCell ref="A82:A85"/>
    <mergeCell ref="B87:X87"/>
    <mergeCell ref="B86:X86"/>
    <mergeCell ref="B78:B81"/>
    <mergeCell ref="W78:X78"/>
    <mergeCell ref="B82:B85"/>
    <mergeCell ref="W85:X85"/>
    <mergeCell ref="W83:X83"/>
    <mergeCell ref="W84:X84"/>
    <mergeCell ref="B66:B69"/>
    <mergeCell ref="B121:B122"/>
    <mergeCell ref="W117:X117"/>
    <mergeCell ref="W116:X116"/>
    <mergeCell ref="W111:X111"/>
    <mergeCell ref="W110:X110"/>
    <mergeCell ref="W128:X128"/>
    <mergeCell ref="B119:X119"/>
    <mergeCell ref="W95:X95"/>
    <mergeCell ref="B116:B117"/>
    <mergeCell ref="W98:X98"/>
    <mergeCell ref="B93:X93"/>
    <mergeCell ref="W120:X120"/>
    <mergeCell ref="W121:X121"/>
    <mergeCell ref="W127:X127"/>
    <mergeCell ref="B123:X123"/>
    <mergeCell ref="W134:X134"/>
    <mergeCell ref="W107:X107"/>
    <mergeCell ref="W133:X133"/>
    <mergeCell ref="W97:X97"/>
    <mergeCell ref="B113:X113"/>
    <mergeCell ref="W108:X108"/>
    <mergeCell ref="W96:X96"/>
    <mergeCell ref="W94:X94"/>
    <mergeCell ref="B125:B128"/>
    <mergeCell ref="W114:X114"/>
    <mergeCell ref="W100:X100"/>
    <mergeCell ref="W101:X101"/>
    <mergeCell ref="W124:X124"/>
    <mergeCell ref="W122:X122"/>
    <mergeCell ref="W125:X125"/>
    <mergeCell ref="W126:X126"/>
    <mergeCell ref="B103:X103"/>
    <mergeCell ref="W132:X132"/>
    <mergeCell ref="B138:B140"/>
    <mergeCell ref="W138:X138"/>
    <mergeCell ref="W140:X140"/>
    <mergeCell ref="B145:B148"/>
    <mergeCell ref="W148:X148"/>
    <mergeCell ref="W145:X145"/>
    <mergeCell ref="W146:X146"/>
    <mergeCell ref="W147:X147"/>
    <mergeCell ref="W139:X139"/>
    <mergeCell ref="B143:B144"/>
    <mergeCell ref="W137:X137"/>
    <mergeCell ref="W55:X55"/>
    <mergeCell ref="A49:X49"/>
    <mergeCell ref="W56:X56"/>
    <mergeCell ref="A114:A115"/>
    <mergeCell ref="B114:B115"/>
    <mergeCell ref="W115:X115"/>
    <mergeCell ref="W118:X118"/>
    <mergeCell ref="A143:A144"/>
    <mergeCell ref="A145:A148"/>
    <mergeCell ref="A120:A122"/>
    <mergeCell ref="A125:A126"/>
    <mergeCell ref="A138:A140"/>
    <mergeCell ref="W136:X136"/>
    <mergeCell ref="B141:X141"/>
    <mergeCell ref="W142:X142"/>
    <mergeCell ref="W143:X143"/>
    <mergeCell ref="W144:X144"/>
    <mergeCell ref="B129:X129"/>
    <mergeCell ref="W130:X130"/>
    <mergeCell ref="W135:X135"/>
    <mergeCell ref="W131:X131"/>
  </mergeCells>
  <pageMargins left="0.78740157480314965" right="0.39370078740157483" top="0.59055118110236227" bottom="0.59055118110236227" header="0.31496062992125984" footer="0.31496062992125984"/>
  <pageSetup paperSize="9" scale="52" fitToHeight="10" orientation="portrait" r:id="rId1"/>
  <ignoredErrors>
    <ignoredError sqref="H106:V106 X10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отчёт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2023-04-26T11:23:18Z</dcterms:modified>
</cp:coreProperties>
</file>