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defaultThemeVersion="124226"/>
  <xr:revisionPtr revIDLastSave="0" documentId="13_ncr:1_{0692A97C-7B4D-40B5-B63C-B0429797C73A}" xr6:coauthVersionLast="36" xr6:coauthVersionMax="40" xr10:uidLastSave="{00000000-0000-0000-0000-000000000000}"/>
  <bookViews>
    <workbookView xWindow="0" yWindow="0" windowWidth="28800" windowHeight="11625" xr2:uid="{00000000-000D-0000-FFFF-FFFF00000000}"/>
  </bookViews>
  <sheets>
    <sheet name="отчёт" sheetId="12" r:id="rId1"/>
  </sheets>
  <calcPr calcId="191029"/>
</workbook>
</file>

<file path=xl/calcChain.xml><?xml version="1.0" encoding="utf-8"?>
<calcChain xmlns="http://schemas.openxmlformats.org/spreadsheetml/2006/main">
  <c r="F150" i="12" l="1"/>
  <c r="G150" i="12"/>
  <c r="E150" i="12"/>
  <c r="D150" i="12"/>
  <c r="E143" i="12"/>
  <c r="F143" i="12"/>
  <c r="G143" i="12"/>
  <c r="E144" i="12"/>
  <c r="F144" i="12"/>
  <c r="G144" i="12"/>
  <c r="D143" i="12"/>
  <c r="E123" i="12"/>
  <c r="E122" i="12" s="1"/>
  <c r="F123" i="12"/>
  <c r="F122" i="12" s="1"/>
  <c r="G123" i="12"/>
  <c r="G122" i="12" s="1"/>
  <c r="G118" i="12"/>
  <c r="F118" i="12"/>
  <c r="G84" i="12"/>
  <c r="F84" i="12"/>
  <c r="E84" i="12"/>
  <c r="E85" i="12"/>
  <c r="F85" i="12"/>
  <c r="G85" i="12"/>
  <c r="E86" i="12"/>
  <c r="F86" i="12"/>
  <c r="G86" i="12"/>
  <c r="D84" i="12"/>
  <c r="D86" i="12"/>
  <c r="D85" i="12"/>
  <c r="E70" i="12"/>
  <c r="D70" i="12"/>
  <c r="E68" i="12"/>
  <c r="F68" i="12"/>
  <c r="G68" i="12"/>
  <c r="E69" i="12"/>
  <c r="F69" i="12"/>
  <c r="G69" i="12"/>
  <c r="F70" i="12"/>
  <c r="G70" i="12"/>
  <c r="D68" i="12"/>
  <c r="G46" i="12"/>
  <c r="F46" i="12"/>
  <c r="E46" i="12"/>
  <c r="D46" i="12"/>
  <c r="E28" i="12"/>
  <c r="F28" i="12"/>
  <c r="G28" i="12"/>
  <c r="D28" i="12"/>
  <c r="G16" i="12"/>
  <c r="F16" i="12"/>
  <c r="D83" i="12" l="1"/>
  <c r="E83" i="12"/>
  <c r="F67" i="12"/>
  <c r="F83" i="12"/>
  <c r="G83" i="12"/>
  <c r="G67" i="12"/>
  <c r="E67" i="12"/>
  <c r="F148" i="12" l="1"/>
  <c r="F147" i="12" s="1"/>
  <c r="E118" i="12"/>
  <c r="E119" i="12"/>
  <c r="F119" i="12"/>
  <c r="G119" i="12"/>
  <c r="D118" i="12"/>
  <c r="E105" i="12"/>
  <c r="F105" i="12"/>
  <c r="G105" i="12"/>
  <c r="E106" i="12"/>
  <c r="E109" i="12" s="1"/>
  <c r="F106" i="12"/>
  <c r="F109" i="12" s="1"/>
  <c r="G106" i="12"/>
  <c r="G109" i="12" s="1"/>
  <c r="D105" i="12"/>
  <c r="G99" i="12"/>
  <c r="G98" i="12" s="1"/>
  <c r="G56" i="12"/>
  <c r="F56" i="12"/>
  <c r="E56" i="12"/>
  <c r="E57" i="12"/>
  <c r="F57" i="12"/>
  <c r="G57" i="12"/>
  <c r="D56" i="12"/>
  <c r="D57" i="12"/>
  <c r="G48" i="12"/>
  <c r="F48" i="12"/>
  <c r="E48" i="12"/>
  <c r="D48" i="12"/>
  <c r="E35" i="12"/>
  <c r="E34" i="12" s="1"/>
  <c r="F35" i="12"/>
  <c r="F34" i="12" s="1"/>
  <c r="G35" i="12"/>
  <c r="G34" i="12" s="1"/>
  <c r="E27" i="12"/>
  <c r="F27" i="12"/>
  <c r="G27" i="12"/>
  <c r="G23" i="12"/>
  <c r="E16" i="12"/>
  <c r="D16" i="12"/>
  <c r="G104" i="12" l="1"/>
  <c r="E89" i="12"/>
  <c r="G89" i="12"/>
  <c r="F89" i="12"/>
  <c r="G117" i="12"/>
  <c r="F142" i="12"/>
  <c r="E142" i="12"/>
  <c r="F117" i="12"/>
  <c r="E117" i="12"/>
  <c r="G142" i="12"/>
  <c r="G108" i="12"/>
  <c r="G107" i="12" s="1"/>
  <c r="F104" i="12"/>
  <c r="E104" i="12"/>
  <c r="E55" i="12"/>
  <c r="G55" i="12"/>
  <c r="F55" i="12"/>
  <c r="D123" i="12"/>
  <c r="D122" i="12" s="1"/>
  <c r="D119" i="12"/>
  <c r="E99" i="12"/>
  <c r="F99" i="12"/>
  <c r="D99" i="12"/>
  <c r="D98" i="12" l="1"/>
  <c r="D108" i="12"/>
  <c r="F98" i="12"/>
  <c r="F108" i="12"/>
  <c r="F107" i="12" s="1"/>
  <c r="E98" i="12"/>
  <c r="E108" i="12"/>
  <c r="E107" i="12" s="1"/>
  <c r="D69" i="12"/>
  <c r="D67" i="12" s="1"/>
  <c r="E47" i="12"/>
  <c r="E90" i="12" s="1"/>
  <c r="E152" i="12" s="1"/>
  <c r="F47" i="12"/>
  <c r="F90" i="12" s="1"/>
  <c r="F152" i="12" s="1"/>
  <c r="G47" i="12"/>
  <c r="G90" i="12" s="1"/>
  <c r="G152" i="12" s="1"/>
  <c r="D35" i="12"/>
  <c r="D34" i="12" s="1"/>
  <c r="F45" i="12" l="1"/>
  <c r="E45" i="12"/>
  <c r="G45" i="12"/>
  <c r="D27" i="12"/>
  <c r="F23" i="12"/>
  <c r="E24" i="12"/>
  <c r="E31" i="12" s="1"/>
  <c r="E151" i="12" s="1"/>
  <c r="F24" i="12"/>
  <c r="F31" i="12" s="1"/>
  <c r="F151" i="12" s="1"/>
  <c r="G24" i="12"/>
  <c r="G31" i="12" s="1"/>
  <c r="G151" i="12" s="1"/>
  <c r="E23" i="12"/>
  <c r="D23" i="12"/>
  <c r="D106" i="12" l="1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D47" i="12"/>
  <c r="D90" i="12" s="1"/>
  <c r="D109" i="12" l="1"/>
  <c r="D152" i="12" s="1"/>
  <c r="D89" i="12"/>
  <c r="E148" i="12"/>
  <c r="E147" i="12" s="1"/>
  <c r="G148" i="12"/>
  <c r="G147" i="12" s="1"/>
  <c r="H123" i="12"/>
  <c r="H122" i="12" s="1"/>
  <c r="I123" i="12"/>
  <c r="I122" i="12" s="1"/>
  <c r="J123" i="12"/>
  <c r="J122" i="12" s="1"/>
  <c r="K123" i="12"/>
  <c r="K122" i="12" s="1"/>
  <c r="L123" i="12"/>
  <c r="L122" i="12" s="1"/>
  <c r="M123" i="12"/>
  <c r="M122" i="12" s="1"/>
  <c r="N123" i="12"/>
  <c r="N122" i="12" s="1"/>
  <c r="O123" i="12"/>
  <c r="O122" i="12" s="1"/>
  <c r="P123" i="12"/>
  <c r="P122" i="12" s="1"/>
  <c r="Q123" i="12"/>
  <c r="Q122" i="12" s="1"/>
  <c r="R123" i="12"/>
  <c r="R122" i="12" s="1"/>
  <c r="S123" i="12"/>
  <c r="S122" i="12" s="1"/>
  <c r="T123" i="12"/>
  <c r="T122" i="12" s="1"/>
  <c r="U123" i="12"/>
  <c r="U122" i="12" s="1"/>
  <c r="V123" i="12"/>
  <c r="V122" i="12" s="1"/>
  <c r="D107" i="12" l="1"/>
  <c r="D117" i="12"/>
  <c r="E12" i="12"/>
  <c r="F12" i="12"/>
  <c r="F30" i="12" s="1"/>
  <c r="G12" i="12"/>
  <c r="D12" i="12"/>
  <c r="D11" i="12" s="1"/>
  <c r="F29" i="12" l="1"/>
  <c r="E11" i="12"/>
  <c r="E30" i="12"/>
  <c r="G11" i="12"/>
  <c r="G30" i="12"/>
  <c r="F11" i="12"/>
  <c r="H99" i="12"/>
  <c r="I99" i="12"/>
  <c r="J99" i="12"/>
  <c r="K99" i="12"/>
  <c r="L99" i="12"/>
  <c r="M99" i="12"/>
  <c r="N99" i="12"/>
  <c r="O99" i="12"/>
  <c r="P99" i="12"/>
  <c r="Q99" i="12"/>
  <c r="R99" i="12"/>
  <c r="S99" i="12"/>
  <c r="T99" i="12"/>
  <c r="U99" i="12"/>
  <c r="V99" i="12"/>
  <c r="G29" i="12" l="1"/>
  <c r="E29" i="12"/>
  <c r="U98" i="12"/>
  <c r="S98" i="12"/>
  <c r="Q98" i="12"/>
  <c r="O98" i="12"/>
  <c r="M98" i="12"/>
  <c r="K98" i="12"/>
  <c r="I98" i="12"/>
  <c r="V98" i="12"/>
  <c r="T98" i="12"/>
  <c r="R98" i="12"/>
  <c r="P98" i="12"/>
  <c r="N98" i="12"/>
  <c r="L98" i="12"/>
  <c r="J98" i="12"/>
  <c r="H9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D148" i="12" l="1"/>
  <c r="D147" i="12" s="1"/>
  <c r="V147" i="12"/>
  <c r="U147" i="12"/>
  <c r="T147" i="12"/>
  <c r="S147" i="12"/>
  <c r="R147" i="12"/>
  <c r="Q147" i="12"/>
  <c r="P147" i="12"/>
  <c r="O147" i="12"/>
  <c r="N147" i="12"/>
  <c r="M147" i="12"/>
  <c r="L147" i="12"/>
  <c r="K147" i="12"/>
  <c r="J147" i="12"/>
  <c r="I147" i="12"/>
  <c r="H147" i="12"/>
  <c r="H88" i="12"/>
  <c r="I88" i="12"/>
  <c r="J88" i="12"/>
  <c r="K88" i="12"/>
  <c r="L88" i="12"/>
  <c r="M88" i="12"/>
  <c r="N88" i="12"/>
  <c r="O88" i="12"/>
  <c r="P88" i="12"/>
  <c r="Q88" i="12"/>
  <c r="R88" i="12"/>
  <c r="S88" i="12"/>
  <c r="T88" i="12"/>
  <c r="U88" i="12"/>
  <c r="V88" i="12"/>
  <c r="E61" i="12"/>
  <c r="E88" i="12" s="1"/>
  <c r="F61" i="12"/>
  <c r="F88" i="12" s="1"/>
  <c r="G61" i="12"/>
  <c r="G88" i="12" s="1"/>
  <c r="D61" i="12"/>
  <c r="D88" i="12" l="1"/>
  <c r="D87" i="12" s="1"/>
  <c r="E87" i="12"/>
  <c r="G87" i="12"/>
  <c r="F87" i="12"/>
  <c r="F60" i="12"/>
  <c r="G60" i="12"/>
  <c r="D60" i="12"/>
  <c r="E60" i="12"/>
  <c r="D144" i="12" l="1"/>
  <c r="E131" i="12"/>
  <c r="E130" i="12" s="1"/>
  <c r="F131" i="12"/>
  <c r="F130" i="12" s="1"/>
  <c r="G131" i="12"/>
  <c r="G130" i="12" s="1"/>
  <c r="D131" i="12"/>
  <c r="D130" i="12" s="1"/>
  <c r="E127" i="12"/>
  <c r="E149" i="12" s="1"/>
  <c r="F127" i="12"/>
  <c r="F149" i="12" s="1"/>
  <c r="G127" i="12"/>
  <c r="G149" i="12" s="1"/>
  <c r="D127" i="12"/>
  <c r="H104" i="12"/>
  <c r="I104" i="12"/>
  <c r="J104" i="12"/>
  <c r="K104" i="12"/>
  <c r="L104" i="12"/>
  <c r="M104" i="12"/>
  <c r="N104" i="12"/>
  <c r="O104" i="12"/>
  <c r="P104" i="12"/>
  <c r="Q104" i="12"/>
  <c r="R104" i="12"/>
  <c r="S104" i="12"/>
  <c r="T104" i="12"/>
  <c r="U104" i="12"/>
  <c r="V104" i="12"/>
  <c r="V89" i="12"/>
  <c r="V151" i="12" s="1"/>
  <c r="U89" i="12"/>
  <c r="U151" i="12" s="1"/>
  <c r="T89" i="12"/>
  <c r="T151" i="12" s="1"/>
  <c r="S89" i="12"/>
  <c r="S151" i="12" s="1"/>
  <c r="R89" i="12"/>
  <c r="R151" i="12" s="1"/>
  <c r="Q89" i="12"/>
  <c r="Q151" i="12" s="1"/>
  <c r="P89" i="12"/>
  <c r="P151" i="12" s="1"/>
  <c r="O89" i="12"/>
  <c r="O151" i="12" s="1"/>
  <c r="N89" i="12"/>
  <c r="N151" i="12" s="1"/>
  <c r="M89" i="12"/>
  <c r="M151" i="12" s="1"/>
  <c r="L89" i="12"/>
  <c r="L151" i="12" s="1"/>
  <c r="K89" i="12"/>
  <c r="K151" i="12" s="1"/>
  <c r="J89" i="12"/>
  <c r="J151" i="12" s="1"/>
  <c r="I89" i="12"/>
  <c r="I151" i="12" s="1"/>
  <c r="H89" i="12"/>
  <c r="H151" i="12" s="1"/>
  <c r="D24" i="12"/>
  <c r="D31" i="12" l="1"/>
  <c r="D151" i="12" s="1"/>
  <c r="D104" i="12"/>
  <c r="D45" i="12"/>
  <c r="D142" i="12"/>
  <c r="D55" i="12"/>
  <c r="D30" i="12"/>
  <c r="D149" i="12" l="1"/>
  <c r="H108" i="12"/>
  <c r="H107" i="12" s="1"/>
  <c r="I108" i="12"/>
  <c r="I107" i="12" s="1"/>
  <c r="J108" i="12"/>
  <c r="J107" i="12" s="1"/>
  <c r="K108" i="12"/>
  <c r="K107" i="12" s="1"/>
  <c r="L108" i="12"/>
  <c r="L107" i="12" s="1"/>
  <c r="M108" i="12"/>
  <c r="M107" i="12" s="1"/>
  <c r="N108" i="12"/>
  <c r="N107" i="12" s="1"/>
  <c r="O108" i="12"/>
  <c r="O107" i="12" s="1"/>
  <c r="P108" i="12"/>
  <c r="P107" i="12" s="1"/>
  <c r="Q108" i="12"/>
  <c r="Q107" i="12" s="1"/>
  <c r="R108" i="12"/>
  <c r="R107" i="12" s="1"/>
  <c r="S108" i="12"/>
  <c r="S107" i="12" s="1"/>
  <c r="T108" i="12"/>
  <c r="T107" i="12" s="1"/>
  <c r="U108" i="12"/>
  <c r="U107" i="12" s="1"/>
  <c r="V108" i="12"/>
  <c r="V107" i="12" s="1"/>
  <c r="H132" i="12"/>
  <c r="I132" i="12"/>
  <c r="J132" i="12"/>
  <c r="K132" i="12"/>
  <c r="L132" i="12"/>
  <c r="M132" i="12"/>
  <c r="N132" i="12"/>
  <c r="O132" i="12"/>
  <c r="P132" i="12"/>
  <c r="Q132" i="12"/>
  <c r="R132" i="12"/>
  <c r="S132" i="12"/>
  <c r="T132" i="12"/>
  <c r="U132" i="12"/>
  <c r="V132" i="12"/>
  <c r="E133" i="12"/>
  <c r="F133" i="12"/>
  <c r="G133" i="12"/>
  <c r="H133" i="12"/>
  <c r="I133" i="12"/>
  <c r="J133" i="12"/>
  <c r="K133" i="12"/>
  <c r="L133" i="12"/>
  <c r="M133" i="12"/>
  <c r="N133" i="12"/>
  <c r="O133" i="12"/>
  <c r="P133" i="12"/>
  <c r="Q133" i="12"/>
  <c r="R133" i="12"/>
  <c r="S133" i="12"/>
  <c r="T133" i="12"/>
  <c r="U133" i="12"/>
  <c r="V133" i="12"/>
  <c r="D133" i="12"/>
  <c r="H118" i="12" l="1"/>
  <c r="I118" i="12"/>
  <c r="J118" i="12"/>
  <c r="K118" i="12"/>
  <c r="L118" i="12"/>
  <c r="M118" i="12"/>
  <c r="N118" i="12"/>
  <c r="O118" i="12"/>
  <c r="P118" i="12"/>
  <c r="Q118" i="12"/>
  <c r="R118" i="12"/>
  <c r="S118" i="12"/>
  <c r="T118" i="12"/>
  <c r="U118" i="12"/>
  <c r="V118" i="12"/>
  <c r="U150" i="12" l="1"/>
  <c r="U149" i="12" s="1"/>
  <c r="U117" i="12"/>
  <c r="S150" i="12"/>
  <c r="S149" i="12" s="1"/>
  <c r="S117" i="12"/>
  <c r="Q150" i="12"/>
  <c r="Q149" i="12" s="1"/>
  <c r="Q117" i="12"/>
  <c r="O150" i="12"/>
  <c r="O149" i="12" s="1"/>
  <c r="O117" i="12"/>
  <c r="M150" i="12"/>
  <c r="M149" i="12" s="1"/>
  <c r="M117" i="12"/>
  <c r="K150" i="12"/>
  <c r="K149" i="12" s="1"/>
  <c r="K117" i="12"/>
  <c r="I150" i="12"/>
  <c r="I149" i="12" s="1"/>
  <c r="I117" i="12"/>
  <c r="V150" i="12"/>
  <c r="V149" i="12" s="1"/>
  <c r="V117" i="12"/>
  <c r="T150" i="12"/>
  <c r="T149" i="12" s="1"/>
  <c r="T117" i="12"/>
  <c r="R150" i="12"/>
  <c r="R149" i="12" s="1"/>
  <c r="R117" i="12"/>
  <c r="P150" i="12"/>
  <c r="P149" i="12" s="1"/>
  <c r="P117" i="12"/>
  <c r="N150" i="12"/>
  <c r="N149" i="12" s="1"/>
  <c r="N117" i="12"/>
  <c r="L150" i="12"/>
  <c r="L149" i="12" s="1"/>
  <c r="L117" i="12"/>
  <c r="J150" i="12"/>
  <c r="J149" i="12" s="1"/>
  <c r="J117" i="12"/>
  <c r="H150" i="12"/>
  <c r="H149" i="12" s="1"/>
  <c r="H117" i="12"/>
  <c r="H126" i="12" l="1"/>
  <c r="I126" i="12"/>
  <c r="J126" i="12"/>
  <c r="K126" i="12"/>
  <c r="L126" i="12"/>
  <c r="M126" i="12"/>
  <c r="N126" i="12"/>
  <c r="O126" i="12"/>
  <c r="P126" i="12"/>
  <c r="Q126" i="12"/>
  <c r="R126" i="12"/>
  <c r="S126" i="12"/>
  <c r="T126" i="12"/>
  <c r="U126" i="12"/>
  <c r="V126" i="12"/>
  <c r="E126" i="12"/>
  <c r="F126" i="12"/>
  <c r="G126" i="12"/>
  <c r="D126" i="12"/>
  <c r="G22" i="12" l="1"/>
  <c r="D22" i="12"/>
  <c r="H12" i="12"/>
  <c r="H23" i="12" s="1"/>
  <c r="I12" i="12"/>
  <c r="I23" i="12" s="1"/>
  <c r="J12" i="12"/>
  <c r="J23" i="12" s="1"/>
  <c r="K12" i="12"/>
  <c r="K23" i="12" s="1"/>
  <c r="L12" i="12"/>
  <c r="L23" i="12" s="1"/>
  <c r="M12" i="12"/>
  <c r="M23" i="12" s="1"/>
  <c r="N12" i="12"/>
  <c r="N23" i="12" s="1"/>
  <c r="O12" i="12"/>
  <c r="O23" i="12" s="1"/>
  <c r="P12" i="12"/>
  <c r="P23" i="12" s="1"/>
  <c r="Q12" i="12"/>
  <c r="Q23" i="12" s="1"/>
  <c r="R12" i="12"/>
  <c r="R23" i="12" s="1"/>
  <c r="S12" i="12"/>
  <c r="S23" i="12" s="1"/>
  <c r="T12" i="12"/>
  <c r="T23" i="12" s="1"/>
  <c r="U12" i="12"/>
  <c r="U23" i="12" s="1"/>
  <c r="V12" i="12"/>
  <c r="V23" i="12" s="1"/>
  <c r="F22" i="12" l="1"/>
  <c r="E22" i="12"/>
  <c r="D29" i="12" l="1"/>
</calcChain>
</file>

<file path=xl/sharedStrings.xml><?xml version="1.0" encoding="utf-8"?>
<sst xmlns="http://schemas.openxmlformats.org/spreadsheetml/2006/main" count="369" uniqueCount="187">
  <si>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</si>
  <si>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</si>
  <si>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</si>
  <si>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</si>
  <si>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</si>
  <si>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</si>
  <si>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</si>
  <si>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</si>
  <si>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</si>
  <si>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</si>
  <si>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</si>
  <si>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</si>
  <si>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</si>
  <si>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</si>
  <si>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</si>
  <si>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тыс. руб.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</si>
  <si>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</si>
  <si>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</si>
  <si>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</si>
  <si>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</si>
  <si>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Исполнено на 0,0%. </t>
  </si>
  <si>
    <t>Исполнено на 0,0%</t>
  </si>
  <si>
    <t>Всего:</t>
  </si>
  <si>
    <t>Подпрограмма 1 "Физическая культура и спорт города Кола"</t>
  </si>
  <si>
    <t>бюджет г. Кола</t>
  </si>
  <si>
    <t>Подпрограмма 2 "Культура города Кола"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</si>
  <si>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</si>
  <si>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</si>
  <si>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</si>
  <si>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</si>
  <si>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</si>
  <si>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Подпрограмма 3 "Развитие потенциала молодёжи города Колы"</t>
  </si>
  <si>
    <t>Ликвидация несанкционированных свалок на территории  муниципального образования городское поселение Кола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</si>
  <si>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</si>
  <si>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</si>
  <si>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Мероприятия по озеленению территории города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</si>
  <si>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</si>
  <si>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</si>
  <si>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</si>
  <si>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</si>
  <si>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</si>
  <si>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 xml:space="preserve">Подпрограмма 4 "Формирование современной городской среды" 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</si>
  <si>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</si>
  <si>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</si>
  <si>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 xml:space="preserve"> </t>
  </si>
  <si>
    <t xml:space="preserve">Подпрограмма 5 "Содержание и ремонт многоквартирных домов в городе Кола" </t>
  </si>
  <si>
    <t>Оплата взносов за капитальный ремонт муниципального жилищного фонда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</si>
  <si>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</si>
  <si>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</si>
  <si>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</si>
  <si>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</si>
  <si>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</si>
  <si>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</si>
  <si>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</si>
  <si>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</si>
  <si>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</si>
  <si>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</si>
  <si>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</si>
  <si>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Реализации мероприятий по обеспечению жильем молодых семей </t>
  </si>
  <si>
    <t>Проведение землеустроительных работ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</si>
  <si>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</si>
  <si>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</si>
  <si>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</si>
  <si>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</si>
  <si>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</si>
  <si>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</si>
  <si>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действующих в муниципальном образовании г. Кола </t>
  </si>
  <si>
    <t>Всего</t>
  </si>
  <si>
    <t xml:space="preserve">Подпрограмма 2 "Содержание и ремонт улично-дрожной сети города Кола" 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</si>
  <si>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</si>
  <si>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>бюджет Кольского района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</si>
  <si>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</si>
  <si>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</si>
  <si>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>Текущий ремонт муниципального жилищного фонда</t>
  </si>
  <si>
    <t>Проведение городских праздничных и культурно-досуговых мероприятий</t>
  </si>
  <si>
    <t>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</t>
  </si>
  <si>
    <t>Субсидии 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</si>
  <si>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Исполнено на 100%.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</si>
  <si>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территории поселения)</t>
  </si>
  <si>
    <t xml:space="preserve">Подпрограмма 1 "Комплексное благоустройство города"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</si>
  <si>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(мероприятия по благоустройству дворовых и общественных территорий)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</si>
  <si>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 муниципального учреждения)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</si>
  <si>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содержание, текущий и капитальный ремонт муниципального имущества)</t>
  </si>
  <si>
    <t>Комплекс мероприятий, направленных на повышение уровня противопожарной безопасности</t>
  </si>
  <si>
    <t>Субсидия управляющим организациям, которым предоставлена лицензия на осуществление деятельности по управлению многоквартирными домами, и товариществам собственников жилья на обеспечение затрат на проведение аварийных работ капитального ремонта общего имущества многоквртирных домов</t>
  </si>
  <si>
    <t xml:space="preserve"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</t>
  </si>
  <si>
    <t>Муниципальная программа "Обеспечение эффективного функционирования городского хозяйства" на 2020-2023 год</t>
  </si>
  <si>
    <t>Муниципальная программа  "Управление муниципальным имуществом города Кола" на 2020-2025</t>
  </si>
  <si>
    <t>Муниципальная программа "Обеспечение жильём молодых семей города Кола" на 2020-2023 годы</t>
  </si>
  <si>
    <t>Муниципальная программа "Управление земельными ресурсами города Кола" на 2020-2025 годы</t>
  </si>
  <si>
    <t xml:space="preserve">Муниципальная программа "Управление муниципальными финансами города Кола" на 2020-2025 годы </t>
  </si>
  <si>
    <t>Муниципальная программа "Обеспечение первичных мер пожарной безопасности на территории городского поселения Кола Кольского района" на 2021-2023 годы</t>
  </si>
  <si>
    <t>Муниципальная программа "Развитие и повышение качества человеческого потенциала" на 2023-2025 годы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</si>
  <si>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</si>
  <si>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Муниципальная программа "Экологическая безопасность города Колы" на 2023-2025 годы</t>
  </si>
  <si>
    <t xml:space="preserve">Муниципальная программа "Обеспечение комфортных условий проживания населения города Колы" на 2020-2024 годы 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</si>
  <si>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</si>
  <si>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Расходы бюджета города Колы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</si>
  <si>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Исполнено на 11,3% </t>
  </si>
  <si>
    <t>Субсидия на реализацию инициативных проектов</t>
  </si>
  <si>
    <t xml:space="preserve">Расходы бюджета города Колы на реализацию инициативных проектов (Проект 3 "Ремонт входных групп и подъездов дома № 6 по улице Победы") </t>
  </si>
  <si>
    <t xml:space="preserve">Расходы бюджета города Колы на реализацию инициативных проектов (Проект 4 "Ремонт входных групп и подъездов дома № 3 по пр. Миронова) </t>
  </si>
  <si>
    <t xml:space="preserve">Исполнено на 41,5%. </t>
  </si>
  <si>
    <t>Приобретение жилья на вторичном рынке на территории муниципального образования городское поселение Кола Кольского района</t>
  </si>
  <si>
    <t>Муниципальная программа "Муниципальное управление города Кола" на 2023-2025 годы</t>
  </si>
  <si>
    <t>Разработка градостроительной концепции застройки территории города Кола</t>
  </si>
  <si>
    <t xml:space="preserve">за 2 квартал 2023 года </t>
  </si>
  <si>
    <t xml:space="preserve">Исполнено на 50,6%. </t>
  </si>
  <si>
    <t xml:space="preserve">Исполнено на 33,1%. </t>
  </si>
  <si>
    <t xml:space="preserve">Исполнено на 44,5%. </t>
  </si>
  <si>
    <t xml:space="preserve">Исполнено на 50,0%. </t>
  </si>
  <si>
    <t xml:space="preserve">Исполнено на 50,1%. </t>
  </si>
  <si>
    <t xml:space="preserve">Исполнено на 41,6%. </t>
  </si>
  <si>
    <t>Исполнено на 45,3%</t>
  </si>
  <si>
    <t>Исполнено на 44,9%</t>
  </si>
  <si>
    <t>Исполнено на 50,0%</t>
  </si>
  <si>
    <t>Исполнено на 44,5%</t>
  </si>
  <si>
    <t>Исполнено на 76,6%</t>
  </si>
  <si>
    <t>Снос ветхих, аварийных зданий и сооружений, незаконных построек</t>
  </si>
  <si>
    <t>Исполнено на 100%</t>
  </si>
  <si>
    <t>Исполнено на 64,7%</t>
  </si>
  <si>
    <t>Исполнено на 36,7%</t>
  </si>
  <si>
    <t>Исполнено на 27,6%</t>
  </si>
  <si>
    <t>Исполнено на 52,0%</t>
  </si>
  <si>
    <t>Исполнено на 12,0%</t>
  </si>
  <si>
    <t>Исполнено на 75,3%</t>
  </si>
  <si>
    <t>Исполнено на 56,8%</t>
  </si>
  <si>
    <t>Исполнено на 55,5%</t>
  </si>
  <si>
    <t>Исполнено на 42,8%</t>
  </si>
  <si>
    <t xml:space="preserve">Исполнено на 30,8% </t>
  </si>
  <si>
    <t>Исполнено на 24,4%</t>
  </si>
  <si>
    <t>Исполнено на 37,8%</t>
  </si>
  <si>
    <t>Благоустройство дворовых территорий</t>
  </si>
  <si>
    <t>Исполнено на 35,4%</t>
  </si>
  <si>
    <t>Исполнено на 20,3%</t>
  </si>
  <si>
    <t>Исполнено на 20,9%</t>
  </si>
  <si>
    <t>Исполнено на 34,4%</t>
  </si>
  <si>
    <t xml:space="preserve">Расходы бюджета города Колы на реализацию инициативных проектов (Проект 1 "Ремонт входных групп и подъездов дома № 18 по пр. Миронова") </t>
  </si>
  <si>
    <t xml:space="preserve">Расходы бюджета города Колы на реализацию инициативных проектов (Проект 2 "Ремонт входных групп и подъездов дома № 13 по ул. Кривошеева") </t>
  </si>
  <si>
    <t xml:space="preserve">Расходы бюджета города Колы на реализацию инициативных проектов (Проект 5 "Ремонт входных групп и подъездов дома № 7 по пр. Миронова) </t>
  </si>
  <si>
    <t xml:space="preserve">Расходы бюджета города Колы на реализацию инициативных проектов (Проект 6 "Ремонт входных групп и подъездов дома № 31,49 по пр. Советский) </t>
  </si>
  <si>
    <t>Исполнено на 66,8%</t>
  </si>
  <si>
    <t>Исполнено на 49,0%</t>
  </si>
  <si>
    <t>Исполнено на 50%</t>
  </si>
  <si>
    <t>Исполнено на 33,7%</t>
  </si>
  <si>
    <t>Исполнено на 41,4%</t>
  </si>
  <si>
    <t>Исполнено на 42,6%</t>
  </si>
  <si>
    <t>Исполнено на 9,4%</t>
  </si>
  <si>
    <t>Исполнено на 33,1%</t>
  </si>
  <si>
    <t>Исполнено на 43,4%</t>
  </si>
  <si>
    <t xml:space="preserve">Исполнено на 1,9%. </t>
  </si>
  <si>
    <t xml:space="preserve">Исполнено на 37,7%. </t>
  </si>
  <si>
    <t>Подпрограмма 1 "Комплексное развитие систем коммунальной инфраструктуры города Кола"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</si>
  <si>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функционирования объектов коммунальной инфраструктуры)</t>
  </si>
  <si>
    <t xml:space="preserve">Исполнено на 63,9%. </t>
  </si>
  <si>
    <t xml:space="preserve">Исполнено на 76,4%. </t>
  </si>
  <si>
    <t>Исполнено на 24,6%</t>
  </si>
  <si>
    <t>Исполнено на 50,6%</t>
  </si>
  <si>
    <t>Исполнено на 13,4%</t>
  </si>
  <si>
    <t>Исполнено на 49,6%</t>
  </si>
  <si>
    <t>Исполнено на 50,2%</t>
  </si>
  <si>
    <t>Исполнено на 52,4%</t>
  </si>
  <si>
    <t>Исполнено на 53,8%</t>
  </si>
  <si>
    <t>Исполнено на 6,0%</t>
  </si>
  <si>
    <t>225,9</t>
  </si>
  <si>
    <t>Исполнено на 93,7%</t>
  </si>
  <si>
    <t>Исполнено на 25,1%</t>
  </si>
  <si>
    <t>Исполнено на 57,0%</t>
  </si>
  <si>
    <t>Исполнено на 54,5%</t>
  </si>
  <si>
    <t>Исполнено на 87,5%</t>
  </si>
  <si>
    <t>Исполнено на 75,0%</t>
  </si>
  <si>
    <t>Исполнено на 65,0%</t>
  </si>
  <si>
    <t xml:space="preserve">Исполнено на 98,4%. </t>
  </si>
  <si>
    <t>Исполнено на 98,4%</t>
  </si>
  <si>
    <t xml:space="preserve"> Исполнено на 15,1%. </t>
  </si>
  <si>
    <t>Исполнено на 15,1%</t>
  </si>
  <si>
    <t xml:space="preserve">Исполнено на 49,3%. </t>
  </si>
  <si>
    <t xml:space="preserve">Исполнено на 20,6%. </t>
  </si>
  <si>
    <t xml:space="preserve">Исполнено на 84,2%. </t>
  </si>
  <si>
    <t xml:space="preserve">Исполнено на 75,9%. </t>
  </si>
  <si>
    <t>Исполнено на 76,2%</t>
  </si>
  <si>
    <t xml:space="preserve">Исполнено на 37,3%. </t>
  </si>
  <si>
    <t xml:space="preserve"> Исполнено на 23,4%. </t>
  </si>
  <si>
    <t>Исполнено на 23,4%</t>
  </si>
  <si>
    <t>Исполнено на 45,6%</t>
  </si>
  <si>
    <t>Исполнено на 24,5%</t>
  </si>
  <si>
    <t>Исполнено на 47,9%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</si>
</sst>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165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3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0" xfId="0" applyFont="1" applyFill="1"/>
    <xf numFmtId="0" fontId="4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/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4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93"/>
  <sheetViews>
    <sheetView tabSelected="1" topLeftCell="A164" zoomScale="104" zoomScaleNormal="104" workbookViewId="0">
      <selection activeCell="Z14" sqref="Z14"/>
    </sheetView>
  </sheetViews>
  <sheetFormatPr defaultRowHeight="15.75" x14ac:dyDescent="0.25"/>
  <cols>
    <col min="1" max="1" width="5.85546875" style="2" customWidth="1"/>
    <col min="2" max="2" width="39" style="2" customWidth="1"/>
    <col min="3" max="3" width="19.5703125" style="2" customWidth="1"/>
    <col min="4" max="4" width="19.7109375" style="2" customWidth="1"/>
    <col min="5" max="5" width="16.5703125" style="2" customWidth="1"/>
    <col min="6" max="6" width="19.7109375" style="2" customWidth="1"/>
    <col min="7" max="7" width="17.5703125" style="2" customWidth="1"/>
    <col min="8" max="22" width="0" style="2" hidden="1" customWidth="1"/>
    <col min="23" max="23" width="9.140625" style="3"/>
    <col min="24" max="24" width="4.42578125" style="3" customWidth="1"/>
    <col min="25" max="28" width="10.5703125" style="2" bestFit="1" customWidth="1"/>
    <col min="29" max="16384" width="9.140625" style="2"/>
  </cols>
  <sheetData>
    <row r="1" spans="1:24" ht="18.75" x14ac:dyDescent="0.3">
      <c r="A1" s="99" t="s">
        <v>3</v>
      </c>
      <c r="B1" s="99"/>
      <c r="C1" s="99"/>
      <c r="D1" s="99"/>
      <c r="E1" s="99"/>
      <c r="F1" s="99"/>
      <c r="G1" s="99"/>
    </row>
    <row r="2" spans="1:24" ht="18.75" x14ac:dyDescent="0.3">
      <c r="A2" s="99" t="s">
        <v>2</v>
      </c>
      <c r="B2" s="99"/>
      <c r="C2" s="99"/>
      <c r="D2" s="99"/>
      <c r="E2" s="99"/>
      <c r="F2" s="99"/>
      <c r="G2" s="99"/>
    </row>
    <row r="3" spans="1:24" ht="18.75" x14ac:dyDescent="0.3">
      <c r="A3" s="99" t="s">
        <v>66</v>
      </c>
      <c r="B3" s="99"/>
      <c r="C3" s="99"/>
      <c r="D3" s="99"/>
      <c r="E3" s="99"/>
      <c r="F3" s="99"/>
      <c r="G3" s="99"/>
    </row>
    <row r="4" spans="1:24" ht="18.75" x14ac:dyDescent="0.3">
      <c r="A4" s="99" t="s">
        <v>106</v>
      </c>
      <c r="B4" s="99"/>
      <c r="C4" s="99"/>
      <c r="D4" s="99"/>
      <c r="E4" s="99"/>
      <c r="F4" s="99"/>
      <c r="G4" s="99"/>
    </row>
    <row r="5" spans="1:24" x14ac:dyDescent="0.25">
      <c r="A5" s="4"/>
      <c r="X5" s="5" t="s">
        <v>15</v>
      </c>
    </row>
    <row r="6" spans="1:24" ht="15.75" customHeight="1" x14ac:dyDescent="0.25">
      <c r="A6" s="100" t="s">
        <v>1</v>
      </c>
      <c r="B6" s="65" t="s">
        <v>4</v>
      </c>
      <c r="C6" s="65" t="s">
        <v>0</v>
      </c>
      <c r="D6" s="74" t="s">
        <v>5</v>
      </c>
      <c r="E6" s="65" t="s">
        <v>6</v>
      </c>
      <c r="F6" s="100" t="s">
        <v>7</v>
      </c>
      <c r="G6" s="100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96" t="s">
        <v>19</v>
      </c>
      <c r="X6" s="96"/>
    </row>
    <row r="7" spans="1:24" ht="60.75" customHeight="1" x14ac:dyDescent="0.25">
      <c r="A7" s="100"/>
      <c r="B7" s="65"/>
      <c r="C7" s="65"/>
      <c r="D7" s="101"/>
      <c r="E7" s="65"/>
      <c r="F7" s="43" t="s">
        <v>9</v>
      </c>
      <c r="G7" s="43" t="s">
        <v>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96"/>
      <c r="X7" s="96"/>
    </row>
    <row r="8" spans="1:24" ht="24.75" customHeight="1" x14ac:dyDescent="0.25">
      <c r="A8" s="43">
        <v>1</v>
      </c>
      <c r="B8" s="65" t="s">
        <v>92</v>
      </c>
      <c r="C8" s="65"/>
      <c r="D8" s="65"/>
      <c r="E8" s="65"/>
      <c r="F8" s="65"/>
      <c r="G8" s="65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</row>
    <row r="9" spans="1:24" ht="32.25" customHeight="1" x14ac:dyDescent="0.25">
      <c r="A9" s="6"/>
      <c r="B9" s="65" t="s">
        <v>23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</row>
    <row r="10" spans="1:24" ht="52.5" customHeight="1" x14ac:dyDescent="0.25">
      <c r="A10" s="7"/>
      <c r="B10" s="51" t="s">
        <v>16</v>
      </c>
      <c r="C10" s="51" t="s">
        <v>24</v>
      </c>
      <c r="D10" s="1">
        <v>100</v>
      </c>
      <c r="E10" s="1">
        <v>100</v>
      </c>
      <c r="F10" s="1">
        <v>0</v>
      </c>
      <c r="G10" s="1">
        <v>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4" t="s">
        <v>21</v>
      </c>
      <c r="X10" s="64"/>
    </row>
    <row r="11" spans="1:24" ht="42" customHeight="1" x14ac:dyDescent="0.25">
      <c r="A11" s="102"/>
      <c r="B11" s="74" t="s">
        <v>14</v>
      </c>
      <c r="C11" s="43" t="s">
        <v>13</v>
      </c>
      <c r="D11" s="27">
        <f>D12</f>
        <v>100</v>
      </c>
      <c r="E11" s="27">
        <f t="shared" ref="E11:G11" si="0">E12</f>
        <v>100</v>
      </c>
      <c r="F11" s="27">
        <f t="shared" si="0"/>
        <v>0</v>
      </c>
      <c r="G11" s="27">
        <f t="shared" si="0"/>
        <v>0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67" t="s">
        <v>21</v>
      </c>
      <c r="X11" s="67"/>
    </row>
    <row r="12" spans="1:24" ht="48" customHeight="1" x14ac:dyDescent="0.25">
      <c r="A12" s="103"/>
      <c r="B12" s="83"/>
      <c r="C12" s="51" t="s">
        <v>24</v>
      </c>
      <c r="D12" s="1">
        <f>D10</f>
        <v>100</v>
      </c>
      <c r="E12" s="1">
        <f t="shared" ref="E12:G12" si="1">E10</f>
        <v>100</v>
      </c>
      <c r="F12" s="1">
        <f t="shared" si="1"/>
        <v>0</v>
      </c>
      <c r="G12" s="1">
        <f t="shared" si="1"/>
        <v>0</v>
      </c>
      <c r="H12" s="1" t="e">
        <f>H10+#REF!+#REF!+#REF!+#REF!+#REF!+#REF!</f>
        <v>#REF!</v>
      </c>
      <c r="I12" s="1" t="e">
        <f>I10+#REF!+#REF!+#REF!+#REF!+#REF!+#REF!</f>
        <v>#REF!</v>
      </c>
      <c r="J12" s="1" t="e">
        <f>J10+#REF!+#REF!+#REF!+#REF!+#REF!+#REF!</f>
        <v>#REF!</v>
      </c>
      <c r="K12" s="1" t="e">
        <f>K10+#REF!+#REF!+#REF!+#REF!+#REF!+#REF!</f>
        <v>#REF!</v>
      </c>
      <c r="L12" s="1" t="e">
        <f>L10+#REF!+#REF!+#REF!+#REF!+#REF!+#REF!</f>
        <v>#REF!</v>
      </c>
      <c r="M12" s="1" t="e">
        <f>M10+#REF!+#REF!+#REF!+#REF!+#REF!+#REF!</f>
        <v>#REF!</v>
      </c>
      <c r="N12" s="1" t="e">
        <f>N10+#REF!+#REF!+#REF!+#REF!+#REF!+#REF!</f>
        <v>#REF!</v>
      </c>
      <c r="O12" s="1" t="e">
        <f>O10+#REF!+#REF!+#REF!+#REF!+#REF!+#REF!</f>
        <v>#REF!</v>
      </c>
      <c r="P12" s="1" t="e">
        <f>P10+#REF!+#REF!+#REF!+#REF!+#REF!+#REF!</f>
        <v>#REF!</v>
      </c>
      <c r="Q12" s="1" t="e">
        <f>Q10+#REF!+#REF!+#REF!+#REF!+#REF!+#REF!</f>
        <v>#REF!</v>
      </c>
      <c r="R12" s="1" t="e">
        <f>R10+#REF!+#REF!+#REF!+#REF!+#REF!+#REF!</f>
        <v>#REF!</v>
      </c>
      <c r="S12" s="1" t="e">
        <f>S10+#REF!+#REF!+#REF!+#REF!+#REF!+#REF!</f>
        <v>#REF!</v>
      </c>
      <c r="T12" s="1" t="e">
        <f>T10+#REF!+#REF!+#REF!+#REF!+#REF!+#REF!</f>
        <v>#REF!</v>
      </c>
      <c r="U12" s="1" t="e">
        <f>U10+#REF!+#REF!+#REF!+#REF!+#REF!+#REF!</f>
        <v>#REF!</v>
      </c>
      <c r="V12" s="1" t="e">
        <f>V10+#REF!+#REF!+#REF!+#REF!+#REF!+#REF!</f>
        <v>#REF!</v>
      </c>
      <c r="W12" s="64" t="s">
        <v>21</v>
      </c>
      <c r="X12" s="64"/>
    </row>
    <row r="13" spans="1:24" ht="32.25" customHeight="1" x14ac:dyDescent="0.25">
      <c r="A13" s="8"/>
      <c r="B13" s="65" t="s">
        <v>25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ht="87" customHeight="1" x14ac:dyDescent="0.25">
      <c r="A14" s="7"/>
      <c r="B14" s="51" t="s">
        <v>74</v>
      </c>
      <c r="C14" s="51" t="s">
        <v>24</v>
      </c>
      <c r="D14" s="1">
        <v>425</v>
      </c>
      <c r="E14" s="1">
        <v>425</v>
      </c>
      <c r="F14" s="1">
        <v>250</v>
      </c>
      <c r="G14" s="1">
        <v>215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4" t="s">
        <v>107</v>
      </c>
      <c r="X14" s="64"/>
    </row>
    <row r="15" spans="1:24" ht="96.75" customHeight="1" x14ac:dyDescent="0.25">
      <c r="A15" s="7"/>
      <c r="B15" s="51" t="s">
        <v>75</v>
      </c>
      <c r="C15" s="51" t="s">
        <v>24</v>
      </c>
      <c r="D15" s="1">
        <v>290</v>
      </c>
      <c r="E15" s="1">
        <v>290</v>
      </c>
      <c r="F15" s="1">
        <v>290</v>
      </c>
      <c r="G15" s="1">
        <v>290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4" t="s">
        <v>77</v>
      </c>
      <c r="X15" s="64"/>
    </row>
    <row r="16" spans="1:24" ht="109.5" customHeight="1" x14ac:dyDescent="0.25">
      <c r="A16" s="7"/>
      <c r="B16" s="51" t="s">
        <v>85</v>
      </c>
      <c r="C16" s="51" t="s">
        <v>24</v>
      </c>
      <c r="D16" s="1">
        <f>180+65</f>
        <v>245</v>
      </c>
      <c r="E16" s="1">
        <f>180+65</f>
        <v>245</v>
      </c>
      <c r="F16" s="1">
        <f>37+44.2</f>
        <v>81.2</v>
      </c>
      <c r="G16" s="1">
        <f>37+44.2</f>
        <v>81.2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4" t="s">
        <v>108</v>
      </c>
      <c r="X16" s="64"/>
    </row>
    <row r="17" spans="1:24" ht="87" customHeight="1" x14ac:dyDescent="0.25">
      <c r="A17" s="7"/>
      <c r="B17" s="51" t="s">
        <v>26</v>
      </c>
      <c r="C17" s="51" t="s">
        <v>24</v>
      </c>
      <c r="D17" s="1">
        <v>9191.9</v>
      </c>
      <c r="E17" s="1">
        <v>9191.9</v>
      </c>
      <c r="F17" s="1">
        <v>4091</v>
      </c>
      <c r="G17" s="1">
        <v>4091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4" t="s">
        <v>109</v>
      </c>
      <c r="X17" s="64"/>
    </row>
    <row r="18" spans="1:24" ht="104.25" customHeight="1" x14ac:dyDescent="0.25">
      <c r="A18" s="7"/>
      <c r="B18" s="51" t="s">
        <v>27</v>
      </c>
      <c r="C18" s="51" t="s">
        <v>30</v>
      </c>
      <c r="D18" s="1">
        <v>1199.7</v>
      </c>
      <c r="E18" s="1">
        <v>1199.7</v>
      </c>
      <c r="F18" s="1">
        <v>599.9</v>
      </c>
      <c r="G18" s="1">
        <v>599.9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4" t="s">
        <v>110</v>
      </c>
      <c r="X18" s="64"/>
    </row>
    <row r="19" spans="1:24" ht="105" customHeight="1" x14ac:dyDescent="0.25">
      <c r="A19" s="7"/>
      <c r="B19" s="51" t="s">
        <v>28</v>
      </c>
      <c r="C19" s="51" t="s">
        <v>24</v>
      </c>
      <c r="D19" s="1">
        <v>63.1</v>
      </c>
      <c r="E19" s="1">
        <v>63.1</v>
      </c>
      <c r="F19" s="1">
        <v>31.6</v>
      </c>
      <c r="G19" s="1">
        <v>31.6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4" t="s">
        <v>111</v>
      </c>
      <c r="X19" s="64"/>
    </row>
    <row r="20" spans="1:24" ht="87" customHeight="1" x14ac:dyDescent="0.25">
      <c r="A20" s="7"/>
      <c r="B20" s="51" t="s">
        <v>29</v>
      </c>
      <c r="C20" s="51" t="s">
        <v>24</v>
      </c>
      <c r="D20" s="1">
        <v>3723.5</v>
      </c>
      <c r="E20" s="1">
        <v>3723.5</v>
      </c>
      <c r="F20" s="1">
        <v>1549.6</v>
      </c>
      <c r="G20" s="1">
        <v>1549.6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4" t="s">
        <v>112</v>
      </c>
      <c r="X20" s="64"/>
    </row>
    <row r="21" spans="1:24" ht="105" customHeight="1" x14ac:dyDescent="0.25">
      <c r="A21" s="7"/>
      <c r="B21" s="51" t="s">
        <v>93</v>
      </c>
      <c r="C21" s="51" t="s">
        <v>24</v>
      </c>
      <c r="D21" s="1">
        <v>3723.5</v>
      </c>
      <c r="E21" s="1">
        <v>3723.5</v>
      </c>
      <c r="F21" s="1">
        <v>1549.6</v>
      </c>
      <c r="G21" s="1">
        <v>1549.6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4" t="s">
        <v>112</v>
      </c>
      <c r="X21" s="64"/>
    </row>
    <row r="22" spans="1:24" ht="31.5" customHeight="1" x14ac:dyDescent="0.25">
      <c r="A22" s="104"/>
      <c r="B22" s="65" t="s">
        <v>11</v>
      </c>
      <c r="C22" s="43" t="s">
        <v>13</v>
      </c>
      <c r="D22" s="27">
        <f>D23+D24</f>
        <v>15138.2</v>
      </c>
      <c r="E22" s="27">
        <f t="shared" ref="E22:G22" si="2">E23+E24</f>
        <v>15138.2</v>
      </c>
      <c r="F22" s="27">
        <f t="shared" si="2"/>
        <v>6893.2999999999993</v>
      </c>
      <c r="G22" s="27">
        <f t="shared" si="2"/>
        <v>6858.2999999999993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67" t="s">
        <v>113</v>
      </c>
      <c r="X22" s="67"/>
    </row>
    <row r="23" spans="1:24" ht="55.5" customHeight="1" x14ac:dyDescent="0.25">
      <c r="A23" s="104"/>
      <c r="B23" s="98"/>
      <c r="C23" s="51" t="s">
        <v>24</v>
      </c>
      <c r="D23" s="1">
        <f>D14+D15+D16+D17+D19+D20</f>
        <v>13938.5</v>
      </c>
      <c r="E23" s="1">
        <f t="shared" ref="E23:F23" si="3">E14+E15+E16+E17+E19+E20</f>
        <v>13938.5</v>
      </c>
      <c r="F23" s="1">
        <f t="shared" si="3"/>
        <v>6293.4</v>
      </c>
      <c r="G23" s="1">
        <f>G14+G15+G16+G17+G19+G20</f>
        <v>6258.4</v>
      </c>
      <c r="H23" s="1" t="e">
        <f>#REF!+#REF!+#REF!+H11+H12+#REF!+#REF!</f>
        <v>#REF!</v>
      </c>
      <c r="I23" s="1" t="e">
        <f>#REF!+#REF!+#REF!+I11+I12+#REF!+#REF!</f>
        <v>#REF!</v>
      </c>
      <c r="J23" s="1" t="e">
        <f>#REF!+#REF!+#REF!+J11+J12+#REF!+#REF!</f>
        <v>#REF!</v>
      </c>
      <c r="K23" s="1" t="e">
        <f>#REF!+#REF!+#REF!+K11+K12+#REF!+#REF!</f>
        <v>#REF!</v>
      </c>
      <c r="L23" s="1" t="e">
        <f>#REF!+#REF!+#REF!+L11+L12+#REF!+#REF!</f>
        <v>#REF!</v>
      </c>
      <c r="M23" s="1" t="e">
        <f>#REF!+#REF!+#REF!+M11+M12+#REF!+#REF!</f>
        <v>#REF!</v>
      </c>
      <c r="N23" s="1" t="e">
        <f>#REF!+#REF!+#REF!+N11+N12+#REF!+#REF!</f>
        <v>#REF!</v>
      </c>
      <c r="O23" s="1" t="e">
        <f>#REF!+#REF!+#REF!+O11+O12+#REF!+#REF!</f>
        <v>#REF!</v>
      </c>
      <c r="P23" s="1" t="e">
        <f>#REF!+#REF!+#REF!+P11+P12+#REF!+#REF!</f>
        <v>#REF!</v>
      </c>
      <c r="Q23" s="1" t="e">
        <f>#REF!+#REF!+#REF!+Q11+Q12+#REF!+#REF!</f>
        <v>#REF!</v>
      </c>
      <c r="R23" s="1" t="e">
        <f>#REF!+#REF!+#REF!+R11+R12+#REF!+#REF!</f>
        <v>#REF!</v>
      </c>
      <c r="S23" s="1" t="e">
        <f>#REF!+#REF!+#REF!+S11+S12+#REF!+#REF!</f>
        <v>#REF!</v>
      </c>
      <c r="T23" s="1" t="e">
        <f>#REF!+#REF!+#REF!+T11+T12+#REF!+#REF!</f>
        <v>#REF!</v>
      </c>
      <c r="U23" s="1" t="e">
        <f>#REF!+#REF!+#REF!+U11+U12+#REF!+#REF!</f>
        <v>#REF!</v>
      </c>
      <c r="V23" s="1" t="e">
        <f>#REF!+#REF!+#REF!+V11+V12+#REF!+#REF!</f>
        <v>#REF!</v>
      </c>
      <c r="W23" s="64" t="s">
        <v>114</v>
      </c>
      <c r="X23" s="64"/>
    </row>
    <row r="24" spans="1:24" ht="47.25" x14ac:dyDescent="0.25">
      <c r="A24" s="104"/>
      <c r="B24" s="98"/>
      <c r="C24" s="51" t="s">
        <v>12</v>
      </c>
      <c r="D24" s="1">
        <f>D18</f>
        <v>1199.7</v>
      </c>
      <c r="E24" s="1">
        <f t="shared" ref="E24:G24" si="4">E18</f>
        <v>1199.7</v>
      </c>
      <c r="F24" s="1">
        <f t="shared" si="4"/>
        <v>599.9</v>
      </c>
      <c r="G24" s="1">
        <f t="shared" si="4"/>
        <v>599.9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64" t="s">
        <v>115</v>
      </c>
      <c r="X24" s="64"/>
    </row>
    <row r="25" spans="1:24" s="10" customFormat="1" ht="32.25" customHeight="1" x14ac:dyDescent="0.25">
      <c r="A25" s="9"/>
      <c r="B25" s="65" t="s">
        <v>31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</row>
    <row r="26" spans="1:24" s="10" customFormat="1" ht="87" customHeight="1" x14ac:dyDescent="0.25">
      <c r="A26" s="7"/>
      <c r="B26" s="51" t="s">
        <v>69</v>
      </c>
      <c r="C26" s="51" t="s">
        <v>24</v>
      </c>
      <c r="D26" s="1">
        <v>30</v>
      </c>
      <c r="E26" s="1">
        <v>30</v>
      </c>
      <c r="F26" s="1">
        <v>0</v>
      </c>
      <c r="G26" s="1">
        <v>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64" t="s">
        <v>21</v>
      </c>
      <c r="X26" s="64"/>
    </row>
    <row r="27" spans="1:24" ht="37.5" customHeight="1" x14ac:dyDescent="0.25">
      <c r="A27" s="102"/>
      <c r="B27" s="74" t="s">
        <v>14</v>
      </c>
      <c r="C27" s="43" t="s">
        <v>13</v>
      </c>
      <c r="D27" s="27">
        <f>D28</f>
        <v>30</v>
      </c>
      <c r="E27" s="27">
        <f t="shared" ref="E27:G27" si="5">E28</f>
        <v>30</v>
      </c>
      <c r="F27" s="27">
        <f t="shared" si="5"/>
        <v>0</v>
      </c>
      <c r="G27" s="27">
        <f t="shared" si="5"/>
        <v>0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67" t="s">
        <v>21</v>
      </c>
      <c r="X27" s="67"/>
    </row>
    <row r="28" spans="1:24" ht="38.25" customHeight="1" x14ac:dyDescent="0.25">
      <c r="A28" s="103"/>
      <c r="B28" s="83"/>
      <c r="C28" s="51" t="s">
        <v>24</v>
      </c>
      <c r="D28" s="1">
        <f>D26</f>
        <v>30</v>
      </c>
      <c r="E28" s="1">
        <f t="shared" ref="E28:G28" si="6">E26</f>
        <v>30</v>
      </c>
      <c r="F28" s="1">
        <f t="shared" si="6"/>
        <v>0</v>
      </c>
      <c r="G28" s="1">
        <f t="shared" si="6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64" t="s">
        <v>21</v>
      </c>
      <c r="X28" s="64"/>
    </row>
    <row r="29" spans="1:24" ht="30.75" customHeight="1" x14ac:dyDescent="0.25">
      <c r="A29" s="102"/>
      <c r="B29" s="74" t="s">
        <v>11</v>
      </c>
      <c r="C29" s="43" t="s">
        <v>13</v>
      </c>
      <c r="D29" s="27">
        <f>D30+D31</f>
        <v>15268.2</v>
      </c>
      <c r="E29" s="27">
        <f t="shared" ref="E29:G29" si="7">E30+E31</f>
        <v>15268.2</v>
      </c>
      <c r="F29" s="27">
        <f t="shared" si="7"/>
        <v>6893.2999999999993</v>
      </c>
      <c r="G29" s="27">
        <f t="shared" si="7"/>
        <v>6858.2999999999993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67" t="s">
        <v>114</v>
      </c>
      <c r="X29" s="64"/>
    </row>
    <row r="30" spans="1:24" ht="56.25" customHeight="1" x14ac:dyDescent="0.25">
      <c r="A30" s="103"/>
      <c r="B30" s="83"/>
      <c r="C30" s="51" t="s">
        <v>24</v>
      </c>
      <c r="D30" s="1">
        <f>D12+D23+D28</f>
        <v>14068.5</v>
      </c>
      <c r="E30" s="1">
        <f>E12+E23+E28</f>
        <v>14068.5</v>
      </c>
      <c r="F30" s="1">
        <f>F12+F23+F28</f>
        <v>6293.4</v>
      </c>
      <c r="G30" s="1">
        <f>G12+G23+G28</f>
        <v>6258.4</v>
      </c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64" t="s">
        <v>116</v>
      </c>
      <c r="X30" s="64"/>
    </row>
    <row r="31" spans="1:24" ht="47.25" x14ac:dyDescent="0.25">
      <c r="A31" s="103"/>
      <c r="B31" s="83"/>
      <c r="C31" s="51" t="s">
        <v>12</v>
      </c>
      <c r="D31" s="1">
        <f>D24</f>
        <v>1199.7</v>
      </c>
      <c r="E31" s="1">
        <f>E24</f>
        <v>1199.7</v>
      </c>
      <c r="F31" s="1">
        <f>F24</f>
        <v>599.9</v>
      </c>
      <c r="G31" s="1">
        <f>G24</f>
        <v>599.9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64" t="s">
        <v>115</v>
      </c>
      <c r="X31" s="64"/>
    </row>
    <row r="32" spans="1:24" s="10" customFormat="1" ht="24.75" customHeight="1" x14ac:dyDescent="0.25">
      <c r="A32" s="43">
        <v>2</v>
      </c>
      <c r="B32" s="65" t="s">
        <v>94</v>
      </c>
      <c r="C32" s="65"/>
      <c r="D32" s="65"/>
      <c r="E32" s="65"/>
      <c r="F32" s="65"/>
      <c r="G32" s="65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</row>
    <row r="33" spans="1:24" ht="68.25" customHeight="1" x14ac:dyDescent="0.25">
      <c r="A33" s="7"/>
      <c r="B33" s="51" t="s">
        <v>32</v>
      </c>
      <c r="C33" s="51" t="s">
        <v>24</v>
      </c>
      <c r="D33" s="1">
        <v>582.29999999999995</v>
      </c>
      <c r="E33" s="1">
        <v>582.29999999999995</v>
      </c>
      <c r="F33" s="1">
        <v>446</v>
      </c>
      <c r="G33" s="1">
        <v>446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4" t="s">
        <v>117</v>
      </c>
      <c r="X33" s="64"/>
    </row>
    <row r="34" spans="1:24" ht="33" customHeight="1" x14ac:dyDescent="0.25">
      <c r="A34" s="102"/>
      <c r="B34" s="74" t="s">
        <v>11</v>
      </c>
      <c r="C34" s="43" t="s">
        <v>13</v>
      </c>
      <c r="D34" s="27">
        <f>D35</f>
        <v>582.29999999999995</v>
      </c>
      <c r="E34" s="27">
        <f t="shared" ref="E34:G34" si="8">E35</f>
        <v>582.29999999999995</v>
      </c>
      <c r="F34" s="27">
        <f t="shared" si="8"/>
        <v>446</v>
      </c>
      <c r="G34" s="27">
        <f t="shared" si="8"/>
        <v>446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67" t="s">
        <v>117</v>
      </c>
      <c r="X34" s="64"/>
    </row>
    <row r="35" spans="1:24" ht="47.25" customHeight="1" x14ac:dyDescent="0.25">
      <c r="A35" s="103"/>
      <c r="B35" s="83"/>
      <c r="C35" s="51" t="s">
        <v>24</v>
      </c>
      <c r="D35" s="1">
        <f>D33</f>
        <v>582.29999999999995</v>
      </c>
      <c r="E35" s="1">
        <f t="shared" ref="E35:G35" si="9">E33</f>
        <v>582.29999999999995</v>
      </c>
      <c r="F35" s="1">
        <f t="shared" si="9"/>
        <v>446</v>
      </c>
      <c r="G35" s="1">
        <f t="shared" si="9"/>
        <v>446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64" t="s">
        <v>117</v>
      </c>
      <c r="X35" s="64"/>
    </row>
    <row r="36" spans="1:24" ht="24.75" customHeight="1" x14ac:dyDescent="0.25">
      <c r="A36" s="43">
        <v>3</v>
      </c>
      <c r="B36" s="65" t="s">
        <v>95</v>
      </c>
      <c r="C36" s="65"/>
      <c r="D36" s="65"/>
      <c r="E36" s="65"/>
      <c r="F36" s="65"/>
      <c r="G36" s="65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</row>
    <row r="37" spans="1:24" ht="32.25" customHeight="1" x14ac:dyDescent="0.25">
      <c r="A37" s="65" t="s">
        <v>79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</row>
    <row r="38" spans="1:24" ht="39" customHeight="1" x14ac:dyDescent="0.25">
      <c r="A38" s="43"/>
      <c r="B38" s="51" t="s">
        <v>118</v>
      </c>
      <c r="C38" s="51" t="s">
        <v>24</v>
      </c>
      <c r="D38" s="1">
        <v>600</v>
      </c>
      <c r="E38" s="1">
        <v>600</v>
      </c>
      <c r="F38" s="1">
        <v>0</v>
      </c>
      <c r="G38" s="1">
        <v>0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64" t="s">
        <v>21</v>
      </c>
      <c r="X38" s="64"/>
    </row>
    <row r="39" spans="1:24" ht="54" customHeight="1" x14ac:dyDescent="0.25">
      <c r="A39" s="50"/>
      <c r="B39" s="51" t="s">
        <v>33</v>
      </c>
      <c r="C39" s="51" t="s">
        <v>24</v>
      </c>
      <c r="D39" s="1">
        <v>10726.6</v>
      </c>
      <c r="E39" s="1">
        <v>10726.6</v>
      </c>
      <c r="F39" s="1">
        <v>6952.7</v>
      </c>
      <c r="G39" s="1">
        <v>6943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4" t="s">
        <v>120</v>
      </c>
      <c r="X39" s="64"/>
    </row>
    <row r="40" spans="1:24" ht="54.75" customHeight="1" x14ac:dyDescent="0.25">
      <c r="A40" s="50"/>
      <c r="B40" s="51" t="s">
        <v>34</v>
      </c>
      <c r="C40" s="51" t="s">
        <v>24</v>
      </c>
      <c r="D40" s="1">
        <v>1417</v>
      </c>
      <c r="E40" s="1">
        <v>1417</v>
      </c>
      <c r="F40" s="1">
        <v>520</v>
      </c>
      <c r="G40" s="1">
        <v>520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4" t="s">
        <v>121</v>
      </c>
      <c r="X40" s="64"/>
    </row>
    <row r="41" spans="1:24" ht="52.5" customHeight="1" x14ac:dyDescent="0.25">
      <c r="A41" s="50"/>
      <c r="B41" s="51" t="s">
        <v>35</v>
      </c>
      <c r="C41" s="51" t="s">
        <v>24</v>
      </c>
      <c r="D41" s="1">
        <v>650</v>
      </c>
      <c r="E41" s="1">
        <v>650</v>
      </c>
      <c r="F41" s="1">
        <v>179.7</v>
      </c>
      <c r="G41" s="1">
        <v>179.7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4" t="s">
        <v>122</v>
      </c>
      <c r="X41" s="64"/>
    </row>
    <row r="42" spans="1:24" ht="48.75" customHeight="1" x14ac:dyDescent="0.25">
      <c r="A42" s="50"/>
      <c r="B42" s="51" t="s">
        <v>36</v>
      </c>
      <c r="C42" s="51" t="s">
        <v>24</v>
      </c>
      <c r="D42" s="1">
        <v>5757</v>
      </c>
      <c r="E42" s="1">
        <v>5757</v>
      </c>
      <c r="F42" s="1">
        <v>2993</v>
      </c>
      <c r="G42" s="1">
        <v>2993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4" t="s">
        <v>123</v>
      </c>
      <c r="X42" s="64"/>
    </row>
    <row r="43" spans="1:24" ht="87" customHeight="1" x14ac:dyDescent="0.25">
      <c r="A43" s="55"/>
      <c r="B43" s="26" t="s">
        <v>37</v>
      </c>
      <c r="C43" s="51" t="s">
        <v>12</v>
      </c>
      <c r="D43" s="1">
        <v>1665.9</v>
      </c>
      <c r="E43" s="1">
        <v>1665.9</v>
      </c>
      <c r="F43" s="1">
        <v>200.3</v>
      </c>
      <c r="G43" s="1">
        <v>200.3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4" t="s">
        <v>124</v>
      </c>
      <c r="X43" s="64"/>
    </row>
    <row r="44" spans="1:24" ht="131.25" customHeight="1" x14ac:dyDescent="0.25">
      <c r="A44" s="55"/>
      <c r="B44" s="26" t="s">
        <v>78</v>
      </c>
      <c r="C44" s="51" t="s">
        <v>70</v>
      </c>
      <c r="D44" s="1">
        <v>5383.7</v>
      </c>
      <c r="E44" s="1">
        <v>5383.7</v>
      </c>
      <c r="F44" s="1">
        <v>4065.5</v>
      </c>
      <c r="G44" s="1">
        <v>4054.1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4" t="s">
        <v>125</v>
      </c>
      <c r="X44" s="64"/>
    </row>
    <row r="45" spans="1:24" ht="36" customHeight="1" x14ac:dyDescent="0.25">
      <c r="A45" s="102"/>
      <c r="B45" s="74" t="s">
        <v>14</v>
      </c>
      <c r="C45" s="43" t="s">
        <v>13</v>
      </c>
      <c r="D45" s="27">
        <f>D46+D48+D47</f>
        <v>26200.2</v>
      </c>
      <c r="E45" s="27">
        <f>E46+E48+E47</f>
        <v>26200.2</v>
      </c>
      <c r="F45" s="27">
        <f t="shared" ref="F45:G45" si="10">F46+F48+F47</f>
        <v>14911.099999999999</v>
      </c>
      <c r="G45" s="27">
        <f t="shared" si="10"/>
        <v>14890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67" t="s">
        <v>126</v>
      </c>
      <c r="X45" s="64"/>
    </row>
    <row r="46" spans="1:24" ht="39" customHeight="1" x14ac:dyDescent="0.25">
      <c r="A46" s="103"/>
      <c r="B46" s="83"/>
      <c r="C46" s="51" t="s">
        <v>24</v>
      </c>
      <c r="D46" s="1">
        <f>D39+D40+D41+D42+D38</f>
        <v>19150.599999999999</v>
      </c>
      <c r="E46" s="1">
        <f t="shared" ref="E46" si="11">E39+E40+E41+E42+E38</f>
        <v>19150.599999999999</v>
      </c>
      <c r="F46" s="1">
        <f>F39+F40+F41+F42+F38-0.1</f>
        <v>10645.3</v>
      </c>
      <c r="G46" s="1">
        <f>G39+G40+G41+G42+G38-0.1</f>
        <v>10635.6</v>
      </c>
      <c r="H46" s="1" t="e">
        <f>#REF!+H39+H40+H41+H42+#REF!+#REF!</f>
        <v>#REF!</v>
      </c>
      <c r="I46" s="1" t="e">
        <f>#REF!+I39+I40+I41+I42+#REF!+#REF!</f>
        <v>#REF!</v>
      </c>
      <c r="J46" s="1" t="e">
        <f>#REF!+J39+J40+J41+J42+#REF!+#REF!</f>
        <v>#REF!</v>
      </c>
      <c r="K46" s="1" t="e">
        <f>#REF!+K39+K40+K41+K42+#REF!+#REF!</f>
        <v>#REF!</v>
      </c>
      <c r="L46" s="1" t="e">
        <f>#REF!+L39+L40+L41+L42+#REF!+#REF!</f>
        <v>#REF!</v>
      </c>
      <c r="M46" s="1" t="e">
        <f>#REF!+M39+M40+M41+M42+#REF!+#REF!</f>
        <v>#REF!</v>
      </c>
      <c r="N46" s="1" t="e">
        <f>#REF!+N39+N40+N41+N42+#REF!+#REF!</f>
        <v>#REF!</v>
      </c>
      <c r="O46" s="1" t="e">
        <f>#REF!+O39+O40+O41+O42+#REF!+#REF!</f>
        <v>#REF!</v>
      </c>
      <c r="P46" s="1" t="e">
        <f>#REF!+P39+P40+P41+P42+#REF!+#REF!</f>
        <v>#REF!</v>
      </c>
      <c r="Q46" s="1" t="e">
        <f>#REF!+Q39+Q40+Q41+Q42+#REF!+#REF!</f>
        <v>#REF!</v>
      </c>
      <c r="R46" s="1" t="e">
        <f>#REF!+R39+R40+R41+R42+#REF!+#REF!</f>
        <v>#REF!</v>
      </c>
      <c r="S46" s="1" t="e">
        <f>#REF!+S39+S40+S41+S42+#REF!+#REF!</f>
        <v>#REF!</v>
      </c>
      <c r="T46" s="1" t="e">
        <f>#REF!+T39+T40+T41+T42+#REF!+#REF!</f>
        <v>#REF!</v>
      </c>
      <c r="U46" s="1" t="e">
        <f>#REF!+U39+U40+U41+U42+#REF!+#REF!</f>
        <v>#REF!</v>
      </c>
      <c r="V46" s="1" t="e">
        <f>#REF!+V39+V40+V41+V42+#REF!+#REF!</f>
        <v>#REF!</v>
      </c>
      <c r="W46" s="64" t="s">
        <v>127</v>
      </c>
      <c r="X46" s="64"/>
    </row>
    <row r="47" spans="1:24" ht="39" customHeight="1" x14ac:dyDescent="0.25">
      <c r="A47" s="103"/>
      <c r="B47" s="83"/>
      <c r="C47" s="51" t="s">
        <v>70</v>
      </c>
      <c r="D47" s="1">
        <f t="shared" ref="D47:V47" si="12">D44</f>
        <v>5383.7</v>
      </c>
      <c r="E47" s="1">
        <f t="shared" si="12"/>
        <v>5383.7</v>
      </c>
      <c r="F47" s="1">
        <f t="shared" si="12"/>
        <v>4065.5</v>
      </c>
      <c r="G47" s="1">
        <f t="shared" si="12"/>
        <v>4054.1</v>
      </c>
      <c r="H47" s="1">
        <f t="shared" si="12"/>
        <v>0</v>
      </c>
      <c r="I47" s="1">
        <f t="shared" si="12"/>
        <v>0</v>
      </c>
      <c r="J47" s="1">
        <f t="shared" si="12"/>
        <v>0</v>
      </c>
      <c r="K47" s="1">
        <f t="shared" si="12"/>
        <v>0</v>
      </c>
      <c r="L47" s="1">
        <f t="shared" si="12"/>
        <v>0</v>
      </c>
      <c r="M47" s="1">
        <f t="shared" si="12"/>
        <v>0</v>
      </c>
      <c r="N47" s="1">
        <f t="shared" si="12"/>
        <v>0</v>
      </c>
      <c r="O47" s="1">
        <f t="shared" si="12"/>
        <v>0</v>
      </c>
      <c r="P47" s="1">
        <f t="shared" si="12"/>
        <v>0</v>
      </c>
      <c r="Q47" s="1">
        <f t="shared" si="12"/>
        <v>0</v>
      </c>
      <c r="R47" s="1">
        <f t="shared" si="12"/>
        <v>0</v>
      </c>
      <c r="S47" s="1">
        <f t="shared" si="12"/>
        <v>0</v>
      </c>
      <c r="T47" s="1">
        <f t="shared" si="12"/>
        <v>0</v>
      </c>
      <c r="U47" s="1">
        <f t="shared" si="12"/>
        <v>0</v>
      </c>
      <c r="V47" s="1">
        <f t="shared" si="12"/>
        <v>0</v>
      </c>
      <c r="W47" s="64" t="s">
        <v>125</v>
      </c>
      <c r="X47" s="64"/>
    </row>
    <row r="48" spans="1:24" ht="47.25" x14ac:dyDescent="0.25">
      <c r="A48" s="103"/>
      <c r="B48" s="83"/>
      <c r="C48" s="51" t="s">
        <v>12</v>
      </c>
      <c r="D48" s="1">
        <f>D43</f>
        <v>1665.9</v>
      </c>
      <c r="E48" s="1">
        <f>E43</f>
        <v>1665.9</v>
      </c>
      <c r="F48" s="1">
        <f>F43</f>
        <v>200.3</v>
      </c>
      <c r="G48" s="1">
        <f>G43</f>
        <v>200.3</v>
      </c>
      <c r="H48" s="1" t="e">
        <f>H43+#REF!</f>
        <v>#REF!</v>
      </c>
      <c r="I48" s="1" t="e">
        <f>I43+#REF!</f>
        <v>#REF!</v>
      </c>
      <c r="J48" s="1" t="e">
        <f>J43+#REF!</f>
        <v>#REF!</v>
      </c>
      <c r="K48" s="1" t="e">
        <f>K43+#REF!</f>
        <v>#REF!</v>
      </c>
      <c r="L48" s="1" t="e">
        <f>L43+#REF!</f>
        <v>#REF!</v>
      </c>
      <c r="M48" s="1" t="e">
        <f>M43+#REF!</f>
        <v>#REF!</v>
      </c>
      <c r="N48" s="1" t="e">
        <f>N43+#REF!</f>
        <v>#REF!</v>
      </c>
      <c r="O48" s="1" t="e">
        <f>O43+#REF!</f>
        <v>#REF!</v>
      </c>
      <c r="P48" s="1" t="e">
        <f>P43+#REF!</f>
        <v>#REF!</v>
      </c>
      <c r="Q48" s="1" t="e">
        <f>Q43+#REF!</f>
        <v>#REF!</v>
      </c>
      <c r="R48" s="1" t="e">
        <f>R43+#REF!</f>
        <v>#REF!</v>
      </c>
      <c r="S48" s="1" t="e">
        <f>S43+#REF!</f>
        <v>#REF!</v>
      </c>
      <c r="T48" s="1" t="e">
        <f>T43+#REF!</f>
        <v>#REF!</v>
      </c>
      <c r="U48" s="1" t="e">
        <f>U43+#REF!</f>
        <v>#REF!</v>
      </c>
      <c r="V48" s="1" t="e">
        <f>V43+#REF!</f>
        <v>#REF!</v>
      </c>
      <c r="W48" s="64" t="s">
        <v>124</v>
      </c>
      <c r="X48" s="64"/>
    </row>
    <row r="49" spans="1:24" ht="32.25" customHeight="1" x14ac:dyDescent="0.25">
      <c r="A49" s="65" t="s">
        <v>68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</row>
    <row r="50" spans="1:24" ht="64.5" customHeight="1" x14ac:dyDescent="0.25">
      <c r="A50" s="48"/>
      <c r="B50" s="51" t="s">
        <v>38</v>
      </c>
      <c r="C50" s="51" t="s">
        <v>24</v>
      </c>
      <c r="D50" s="1">
        <v>20098.099999999999</v>
      </c>
      <c r="E50" s="1">
        <v>20098.099999999999</v>
      </c>
      <c r="F50" s="1">
        <v>8597.2999999999993</v>
      </c>
      <c r="G50" s="1">
        <v>8597.2999999999993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64" t="s">
        <v>128</v>
      </c>
      <c r="X50" s="64"/>
    </row>
    <row r="51" spans="1:24" ht="63" customHeight="1" x14ac:dyDescent="0.25">
      <c r="A51" s="48"/>
      <c r="B51" s="51" t="s">
        <v>39</v>
      </c>
      <c r="C51" s="51" t="s">
        <v>24</v>
      </c>
      <c r="D51" s="1">
        <v>1449.5</v>
      </c>
      <c r="E51" s="1">
        <v>1449.5</v>
      </c>
      <c r="F51" s="1">
        <v>446.2</v>
      </c>
      <c r="G51" s="1">
        <v>446.2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64" t="s">
        <v>129</v>
      </c>
      <c r="X51" s="64"/>
    </row>
    <row r="52" spans="1:24" ht="44.25" customHeight="1" x14ac:dyDescent="0.25">
      <c r="A52" s="48"/>
      <c r="B52" s="51" t="s">
        <v>40</v>
      </c>
      <c r="C52" s="51" t="s">
        <v>24</v>
      </c>
      <c r="D52" s="1">
        <v>520</v>
      </c>
      <c r="E52" s="1">
        <v>520</v>
      </c>
      <c r="F52" s="1">
        <v>58.7</v>
      </c>
      <c r="G52" s="1">
        <v>58.7</v>
      </c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64" t="s">
        <v>98</v>
      </c>
      <c r="X52" s="64"/>
    </row>
    <row r="53" spans="1:24" ht="122.25" customHeight="1" x14ac:dyDescent="0.25">
      <c r="A53" s="48"/>
      <c r="B53" s="51" t="s">
        <v>97</v>
      </c>
      <c r="C53" s="51" t="s">
        <v>24</v>
      </c>
      <c r="D53" s="1">
        <v>2000</v>
      </c>
      <c r="E53" s="1">
        <v>2000</v>
      </c>
      <c r="F53" s="1">
        <v>0</v>
      </c>
      <c r="G53" s="1">
        <v>0</v>
      </c>
      <c r="H53" s="1">
        <v>1638.8</v>
      </c>
      <c r="I53" s="1">
        <v>1638.8</v>
      </c>
      <c r="J53" s="1">
        <v>1638.8</v>
      </c>
      <c r="K53" s="1">
        <v>1638.8</v>
      </c>
      <c r="L53" s="1">
        <v>1638.8</v>
      </c>
      <c r="M53" s="1">
        <v>1638.8</v>
      </c>
      <c r="N53" s="1">
        <v>1638.8</v>
      </c>
      <c r="O53" s="1">
        <v>1638.8</v>
      </c>
      <c r="P53" s="1">
        <v>1638.8</v>
      </c>
      <c r="Q53" s="1">
        <v>1638.8</v>
      </c>
      <c r="R53" s="1">
        <v>1638.8</v>
      </c>
      <c r="S53" s="1">
        <v>1638.8</v>
      </c>
      <c r="T53" s="1">
        <v>1638.8</v>
      </c>
      <c r="U53" s="1">
        <v>1638.8</v>
      </c>
      <c r="V53" s="1">
        <v>1638.8</v>
      </c>
      <c r="W53" s="71" t="s">
        <v>21</v>
      </c>
      <c r="X53" s="72"/>
    </row>
    <row r="54" spans="1:24" ht="119.25" customHeight="1" x14ac:dyDescent="0.25">
      <c r="A54" s="41"/>
      <c r="B54" s="26" t="s">
        <v>96</v>
      </c>
      <c r="C54" s="51" t="s">
        <v>12</v>
      </c>
      <c r="D54" s="1">
        <v>13183.3</v>
      </c>
      <c r="E54" s="1">
        <v>13183.3</v>
      </c>
      <c r="F54" s="1">
        <v>0</v>
      </c>
      <c r="G54" s="1">
        <v>0</v>
      </c>
      <c r="H54" s="1">
        <v>9580</v>
      </c>
      <c r="I54" s="1">
        <v>9580</v>
      </c>
      <c r="J54" s="1">
        <v>9580</v>
      </c>
      <c r="K54" s="1">
        <v>9580</v>
      </c>
      <c r="L54" s="1">
        <v>9580</v>
      </c>
      <c r="M54" s="1">
        <v>9580</v>
      </c>
      <c r="N54" s="1">
        <v>9580</v>
      </c>
      <c r="O54" s="1">
        <v>9580</v>
      </c>
      <c r="P54" s="1">
        <v>9580</v>
      </c>
      <c r="Q54" s="1">
        <v>9580</v>
      </c>
      <c r="R54" s="1">
        <v>9580</v>
      </c>
      <c r="S54" s="1">
        <v>9580</v>
      </c>
      <c r="T54" s="1">
        <v>9580</v>
      </c>
      <c r="U54" s="1">
        <v>9580</v>
      </c>
      <c r="V54" s="1">
        <v>9580</v>
      </c>
      <c r="W54" s="71" t="s">
        <v>21</v>
      </c>
      <c r="X54" s="72"/>
    </row>
    <row r="55" spans="1:24" ht="41.25" customHeight="1" x14ac:dyDescent="0.25">
      <c r="A55" s="102"/>
      <c r="B55" s="74" t="s">
        <v>14</v>
      </c>
      <c r="C55" s="43" t="s">
        <v>13</v>
      </c>
      <c r="D55" s="27">
        <f>D56+D57</f>
        <v>37250.899999999994</v>
      </c>
      <c r="E55" s="27">
        <f t="shared" ref="E55:G55" si="13">E56+E57</f>
        <v>37250.899999999994</v>
      </c>
      <c r="F55" s="27">
        <f t="shared" si="13"/>
        <v>9102.1</v>
      </c>
      <c r="G55" s="27">
        <f t="shared" si="13"/>
        <v>9102.1</v>
      </c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67" t="s">
        <v>130</v>
      </c>
      <c r="X55" s="64"/>
    </row>
    <row r="56" spans="1:24" ht="51" customHeight="1" x14ac:dyDescent="0.25">
      <c r="A56" s="103"/>
      <c r="B56" s="83"/>
      <c r="C56" s="51" t="s">
        <v>24</v>
      </c>
      <c r="D56" s="1">
        <f>D50+D51+D52+D53</f>
        <v>24067.599999999999</v>
      </c>
      <c r="E56" s="1">
        <f t="shared" ref="E56" si="14">E50+E51+E52+E53</f>
        <v>24067.599999999999</v>
      </c>
      <c r="F56" s="1">
        <f>F50+F51+F52+F53-0.1</f>
        <v>9102.1</v>
      </c>
      <c r="G56" s="1">
        <f>G50+G51+G52+G53-0.1</f>
        <v>9102.1</v>
      </c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64" t="s">
        <v>131</v>
      </c>
      <c r="X56" s="64"/>
    </row>
    <row r="57" spans="1:24" ht="48.75" customHeight="1" x14ac:dyDescent="0.25">
      <c r="A57" s="103"/>
      <c r="B57" s="83"/>
      <c r="C57" s="51" t="s">
        <v>12</v>
      </c>
      <c r="D57" s="1">
        <f>D54</f>
        <v>13183.3</v>
      </c>
      <c r="E57" s="1">
        <f t="shared" ref="E57:G57" si="15">E54</f>
        <v>13183.3</v>
      </c>
      <c r="F57" s="1">
        <f t="shared" si="15"/>
        <v>0</v>
      </c>
      <c r="G57" s="1">
        <f t="shared" si="15"/>
        <v>0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64" t="s">
        <v>21</v>
      </c>
      <c r="X57" s="64"/>
    </row>
    <row r="58" spans="1:24" ht="28.5" customHeight="1" x14ac:dyDescent="0.25">
      <c r="A58" s="65" t="s">
        <v>71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</row>
    <row r="59" spans="1:24" ht="48.75" customHeight="1" x14ac:dyDescent="0.25">
      <c r="A59" s="48"/>
      <c r="B59" s="51" t="s">
        <v>72</v>
      </c>
      <c r="C59" s="51" t="s">
        <v>24</v>
      </c>
      <c r="D59" s="1">
        <v>200</v>
      </c>
      <c r="E59" s="1">
        <v>200</v>
      </c>
      <c r="F59" s="1">
        <v>0</v>
      </c>
      <c r="G59" s="1">
        <v>0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64" t="s">
        <v>21</v>
      </c>
      <c r="X59" s="64"/>
    </row>
    <row r="60" spans="1:24" ht="37.5" customHeight="1" x14ac:dyDescent="0.25">
      <c r="A60" s="102"/>
      <c r="B60" s="74" t="s">
        <v>14</v>
      </c>
      <c r="C60" s="43" t="s">
        <v>13</v>
      </c>
      <c r="D60" s="27">
        <f>D61</f>
        <v>200</v>
      </c>
      <c r="E60" s="27">
        <f t="shared" ref="E60" si="16">E61</f>
        <v>200</v>
      </c>
      <c r="F60" s="27">
        <f t="shared" ref="F60" si="17">F61</f>
        <v>0</v>
      </c>
      <c r="G60" s="27">
        <f t="shared" ref="G60" si="18">G61</f>
        <v>0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64" t="s">
        <v>21</v>
      </c>
      <c r="X60" s="64"/>
    </row>
    <row r="61" spans="1:24" ht="34.5" customHeight="1" x14ac:dyDescent="0.25">
      <c r="A61" s="103"/>
      <c r="B61" s="86"/>
      <c r="C61" s="51" t="s">
        <v>24</v>
      </c>
      <c r="D61" s="1">
        <f>D59</f>
        <v>200</v>
      </c>
      <c r="E61" s="1">
        <f t="shared" ref="E61:G61" si="19">E59</f>
        <v>200</v>
      </c>
      <c r="F61" s="1">
        <f t="shared" si="19"/>
        <v>0</v>
      </c>
      <c r="G61" s="1">
        <f t="shared" si="19"/>
        <v>0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64" t="s">
        <v>21</v>
      </c>
      <c r="X61" s="64"/>
    </row>
    <row r="62" spans="1:24" ht="28.5" customHeight="1" x14ac:dyDescent="0.25">
      <c r="A62" s="65" t="s">
        <v>41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</row>
    <row r="63" spans="1:24" ht="36" customHeight="1" x14ac:dyDescent="0.25">
      <c r="A63" s="43"/>
      <c r="B63" s="51" t="s">
        <v>132</v>
      </c>
      <c r="C63" s="51" t="s">
        <v>24</v>
      </c>
      <c r="D63" s="36">
        <v>9583.4</v>
      </c>
      <c r="E63" s="36">
        <v>9583.4</v>
      </c>
      <c r="F63" s="36">
        <v>3396.4</v>
      </c>
      <c r="G63" s="36">
        <v>3396.4</v>
      </c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64" t="s">
        <v>133</v>
      </c>
      <c r="X63" s="64"/>
    </row>
    <row r="64" spans="1:24" ht="150" customHeight="1" x14ac:dyDescent="0.25">
      <c r="A64" s="43"/>
      <c r="B64" s="51" t="s">
        <v>80</v>
      </c>
      <c r="C64" s="51" t="s">
        <v>70</v>
      </c>
      <c r="D64" s="36">
        <v>17856.099999999999</v>
      </c>
      <c r="E64" s="36">
        <v>17856.099999999999</v>
      </c>
      <c r="F64" s="36">
        <v>3622.5</v>
      </c>
      <c r="G64" s="36">
        <v>3622.5</v>
      </c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64" t="s">
        <v>134</v>
      </c>
      <c r="X64" s="64"/>
    </row>
    <row r="65" spans="1:73" ht="104.25" customHeight="1" x14ac:dyDescent="0.25">
      <c r="A65" s="43"/>
      <c r="B65" s="51" t="s">
        <v>42</v>
      </c>
      <c r="C65" s="51" t="s">
        <v>24</v>
      </c>
      <c r="D65" s="36">
        <v>303.89999999999998</v>
      </c>
      <c r="E65" s="36">
        <v>303.89999999999998</v>
      </c>
      <c r="F65" s="36">
        <v>0</v>
      </c>
      <c r="G65" s="36">
        <v>0</v>
      </c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64" t="s">
        <v>21</v>
      </c>
      <c r="X65" s="64"/>
    </row>
    <row r="66" spans="1:73" ht="114" customHeight="1" x14ac:dyDescent="0.25">
      <c r="A66" s="42"/>
      <c r="B66" s="26" t="s">
        <v>76</v>
      </c>
      <c r="C66" s="51" t="s">
        <v>12</v>
      </c>
      <c r="D66" s="36">
        <v>5774.7</v>
      </c>
      <c r="E66" s="36">
        <v>5774.7</v>
      </c>
      <c r="F66" s="36">
        <v>0</v>
      </c>
      <c r="G66" s="36">
        <v>0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64" t="s">
        <v>21</v>
      </c>
      <c r="X66" s="64"/>
    </row>
    <row r="67" spans="1:73" ht="37.5" customHeight="1" x14ac:dyDescent="0.25">
      <c r="A67" s="102"/>
      <c r="B67" s="74" t="s">
        <v>14</v>
      </c>
      <c r="C67" s="43" t="s">
        <v>13</v>
      </c>
      <c r="D67" s="27">
        <f>D68+D69+D70</f>
        <v>33518.199999999997</v>
      </c>
      <c r="E67" s="27">
        <f t="shared" ref="E67:G67" si="20">E68+E69+E70</f>
        <v>33518.199999999997</v>
      </c>
      <c r="F67" s="27">
        <f t="shared" si="20"/>
        <v>7018.9</v>
      </c>
      <c r="G67" s="27">
        <f t="shared" si="20"/>
        <v>7018.9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79" t="s">
        <v>135</v>
      </c>
      <c r="X67" s="80"/>
    </row>
    <row r="68" spans="1:73" ht="58.5" customHeight="1" x14ac:dyDescent="0.25">
      <c r="A68" s="103"/>
      <c r="B68" s="86"/>
      <c r="C68" s="51" t="s">
        <v>12</v>
      </c>
      <c r="D68" s="1">
        <f>D66</f>
        <v>5774.7</v>
      </c>
      <c r="E68" s="1">
        <f t="shared" ref="E68:G68" si="21">E66</f>
        <v>5774.7</v>
      </c>
      <c r="F68" s="1">
        <f t="shared" si="21"/>
        <v>0</v>
      </c>
      <c r="G68" s="1">
        <f t="shared" si="21"/>
        <v>0</v>
      </c>
      <c r="H68" s="27" t="e">
        <f>#REF!+#REF!</f>
        <v>#REF!</v>
      </c>
      <c r="I68" s="27" t="e">
        <f>#REF!+#REF!</f>
        <v>#REF!</v>
      </c>
      <c r="J68" s="27" t="e">
        <f>#REF!+#REF!</f>
        <v>#REF!</v>
      </c>
      <c r="K68" s="27" t="e">
        <f>#REF!+#REF!</f>
        <v>#REF!</v>
      </c>
      <c r="L68" s="27" t="e">
        <f>#REF!+#REF!</f>
        <v>#REF!</v>
      </c>
      <c r="M68" s="27" t="e">
        <f>#REF!+#REF!</f>
        <v>#REF!</v>
      </c>
      <c r="N68" s="27" t="e">
        <f>#REF!+#REF!</f>
        <v>#REF!</v>
      </c>
      <c r="O68" s="27" t="e">
        <f>#REF!+#REF!</f>
        <v>#REF!</v>
      </c>
      <c r="P68" s="27" t="e">
        <f>#REF!+#REF!</f>
        <v>#REF!</v>
      </c>
      <c r="Q68" s="27" t="e">
        <f>#REF!+#REF!</f>
        <v>#REF!</v>
      </c>
      <c r="R68" s="27" t="e">
        <f>#REF!+#REF!</f>
        <v>#REF!</v>
      </c>
      <c r="S68" s="27" t="e">
        <f>#REF!+#REF!</f>
        <v>#REF!</v>
      </c>
      <c r="T68" s="27" t="e">
        <f>#REF!+#REF!</f>
        <v>#REF!</v>
      </c>
      <c r="U68" s="27" t="e">
        <f>#REF!+#REF!</f>
        <v>#REF!</v>
      </c>
      <c r="V68" s="27" t="e">
        <f>#REF!+#REF!</f>
        <v>#REF!</v>
      </c>
      <c r="W68" s="64" t="s">
        <v>21</v>
      </c>
      <c r="X68" s="64"/>
    </row>
    <row r="69" spans="1:73" ht="58.5" customHeight="1" x14ac:dyDescent="0.25">
      <c r="A69" s="103"/>
      <c r="B69" s="86"/>
      <c r="C69" s="51" t="s">
        <v>70</v>
      </c>
      <c r="D69" s="1">
        <f>D64</f>
        <v>17856.099999999999</v>
      </c>
      <c r="E69" s="1">
        <f t="shared" ref="E69:G69" si="22">E64</f>
        <v>17856.099999999999</v>
      </c>
      <c r="F69" s="1">
        <f t="shared" si="22"/>
        <v>3622.5</v>
      </c>
      <c r="G69" s="1">
        <f t="shared" si="22"/>
        <v>3622.5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64" t="s">
        <v>134</v>
      </c>
      <c r="X69" s="64"/>
    </row>
    <row r="70" spans="1:73" ht="34.5" customHeight="1" x14ac:dyDescent="0.25">
      <c r="A70" s="103"/>
      <c r="B70" s="86"/>
      <c r="C70" s="51" t="s">
        <v>24</v>
      </c>
      <c r="D70" s="1">
        <f>D63+D65+0.1</f>
        <v>9887.4</v>
      </c>
      <c r="E70" s="1">
        <f>E63+E65+0.1</f>
        <v>9887.4</v>
      </c>
      <c r="F70" s="1">
        <f t="shared" ref="F70:G70" si="23">F63+F65</f>
        <v>3396.4</v>
      </c>
      <c r="G70" s="1">
        <f t="shared" si="23"/>
        <v>3396.4</v>
      </c>
      <c r="H70" s="1" t="e">
        <f>H64+#REF!+#REF!+#REF!+H65</f>
        <v>#REF!</v>
      </c>
      <c r="I70" s="1" t="e">
        <f>I64+#REF!+#REF!+#REF!+I65</f>
        <v>#REF!</v>
      </c>
      <c r="J70" s="1" t="e">
        <f>J64+#REF!+#REF!+#REF!+J65</f>
        <v>#REF!</v>
      </c>
      <c r="K70" s="1" t="e">
        <f>K64+#REF!+#REF!+#REF!+K65</f>
        <v>#REF!</v>
      </c>
      <c r="L70" s="1" t="e">
        <f>L64+#REF!+#REF!+#REF!+L65</f>
        <v>#REF!</v>
      </c>
      <c r="M70" s="1" t="e">
        <f>M64+#REF!+#REF!+#REF!+M65</f>
        <v>#REF!</v>
      </c>
      <c r="N70" s="1" t="e">
        <f>N64+#REF!+#REF!+#REF!+N65</f>
        <v>#REF!</v>
      </c>
      <c r="O70" s="1" t="e">
        <f>O64+#REF!+#REF!+#REF!+O65</f>
        <v>#REF!</v>
      </c>
      <c r="P70" s="1" t="e">
        <f>P64+#REF!+#REF!+#REF!+P65</f>
        <v>#REF!</v>
      </c>
      <c r="Q70" s="1" t="e">
        <f>Q64+#REF!+#REF!+#REF!+Q65</f>
        <v>#REF!</v>
      </c>
      <c r="R70" s="1" t="e">
        <f>R64+#REF!+#REF!+#REF!+R65</f>
        <v>#REF!</v>
      </c>
      <c r="S70" s="1" t="e">
        <f>S64+#REF!+#REF!+#REF!+S65</f>
        <v>#REF!</v>
      </c>
      <c r="T70" s="1" t="e">
        <f>T64+#REF!+#REF!+#REF!+T65</f>
        <v>#REF!</v>
      </c>
      <c r="U70" s="1" t="e">
        <f>U64+#REF!+#REF!+#REF!+U65</f>
        <v>#REF!</v>
      </c>
      <c r="V70" s="1" t="e">
        <f>V64+#REF!+#REF!+#REF!+V65</f>
        <v>#REF!</v>
      </c>
      <c r="W70" s="71" t="s">
        <v>136</v>
      </c>
      <c r="X70" s="72"/>
    </row>
    <row r="71" spans="1:73" ht="33.75" customHeight="1" x14ac:dyDescent="0.25">
      <c r="A71" s="65" t="s">
        <v>45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</row>
    <row r="72" spans="1:73" ht="44.25" customHeight="1" x14ac:dyDescent="0.25">
      <c r="A72" s="43"/>
      <c r="B72" s="51" t="s">
        <v>46</v>
      </c>
      <c r="C72" s="51" t="s">
        <v>24</v>
      </c>
      <c r="D72" s="36">
        <v>362</v>
      </c>
      <c r="E72" s="36">
        <v>362</v>
      </c>
      <c r="F72" s="36">
        <v>241.9</v>
      </c>
      <c r="G72" s="36">
        <v>241.9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64" t="s">
        <v>141</v>
      </c>
      <c r="X72" s="64"/>
    </row>
    <row r="73" spans="1:73" ht="81.75" customHeight="1" x14ac:dyDescent="0.25">
      <c r="A73" s="43"/>
      <c r="B73" s="51" t="s">
        <v>47</v>
      </c>
      <c r="C73" s="51" t="s">
        <v>12</v>
      </c>
      <c r="D73" s="36">
        <v>477.7</v>
      </c>
      <c r="E73" s="36">
        <v>477.7</v>
      </c>
      <c r="F73" s="36">
        <v>233.9</v>
      </c>
      <c r="G73" s="36">
        <v>233.9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64" t="s">
        <v>142</v>
      </c>
      <c r="X73" s="64"/>
      <c r="BU73" s="2" t="s">
        <v>43</v>
      </c>
    </row>
    <row r="74" spans="1:73" ht="61.5" customHeight="1" x14ac:dyDescent="0.25">
      <c r="A74" s="43"/>
      <c r="B74" s="51" t="s">
        <v>48</v>
      </c>
      <c r="C74" s="51" t="s">
        <v>24</v>
      </c>
      <c r="D74" s="36">
        <v>601.9</v>
      </c>
      <c r="E74" s="36">
        <v>601.9</v>
      </c>
      <c r="F74" s="36">
        <v>294.7</v>
      </c>
      <c r="G74" s="36">
        <v>294.7</v>
      </c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64" t="s">
        <v>142</v>
      </c>
      <c r="X74" s="64"/>
    </row>
    <row r="75" spans="1:73" ht="85.5" customHeight="1" x14ac:dyDescent="0.25">
      <c r="A75" s="43"/>
      <c r="B75" s="51" t="s">
        <v>137</v>
      </c>
      <c r="C75" s="51" t="s">
        <v>70</v>
      </c>
      <c r="D75" s="36">
        <v>1617</v>
      </c>
      <c r="E75" s="36">
        <v>1617</v>
      </c>
      <c r="F75" s="36">
        <v>808.5</v>
      </c>
      <c r="G75" s="36">
        <v>808.5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64" t="s">
        <v>143</v>
      </c>
      <c r="X75" s="64"/>
    </row>
    <row r="76" spans="1:73" ht="85.5" customHeight="1" x14ac:dyDescent="0.25">
      <c r="A76" s="43"/>
      <c r="B76" s="51" t="s">
        <v>138</v>
      </c>
      <c r="C76" s="51" t="s">
        <v>70</v>
      </c>
      <c r="D76" s="36">
        <v>407.7</v>
      </c>
      <c r="E76" s="36">
        <v>407.7</v>
      </c>
      <c r="F76" s="36">
        <v>203.9</v>
      </c>
      <c r="G76" s="36">
        <v>203.9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64" t="s">
        <v>115</v>
      </c>
      <c r="X76" s="64"/>
    </row>
    <row r="77" spans="1:73" ht="84.75" customHeight="1" x14ac:dyDescent="0.25">
      <c r="A77" s="43"/>
      <c r="B77" s="51" t="s">
        <v>100</v>
      </c>
      <c r="C77" s="51" t="s">
        <v>70</v>
      </c>
      <c r="D77" s="36">
        <v>3316</v>
      </c>
      <c r="E77" s="36">
        <v>3316</v>
      </c>
      <c r="F77" s="36">
        <v>1658</v>
      </c>
      <c r="G77" s="36">
        <v>1658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64" t="s">
        <v>115</v>
      </c>
      <c r="X77" s="64"/>
    </row>
    <row r="78" spans="1:73" ht="84.75" customHeight="1" x14ac:dyDescent="0.25">
      <c r="A78" s="43"/>
      <c r="B78" s="51" t="s">
        <v>101</v>
      </c>
      <c r="C78" s="51" t="s">
        <v>70</v>
      </c>
      <c r="D78" s="36">
        <v>1053.7</v>
      </c>
      <c r="E78" s="36">
        <v>1053.7</v>
      </c>
      <c r="F78" s="36">
        <v>526.9</v>
      </c>
      <c r="G78" s="36">
        <v>526.9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64" t="s">
        <v>115</v>
      </c>
      <c r="X78" s="64"/>
    </row>
    <row r="79" spans="1:73" ht="84.75" customHeight="1" x14ac:dyDescent="0.25">
      <c r="A79" s="42"/>
      <c r="B79" s="51" t="s">
        <v>139</v>
      </c>
      <c r="C79" s="51" t="s">
        <v>70</v>
      </c>
      <c r="D79" s="36">
        <v>1228.9000000000001</v>
      </c>
      <c r="E79" s="36">
        <v>1228.9000000000001</v>
      </c>
      <c r="F79" s="36">
        <v>614.4</v>
      </c>
      <c r="G79" s="36">
        <v>614.4</v>
      </c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64" t="s">
        <v>115</v>
      </c>
      <c r="X79" s="64"/>
    </row>
    <row r="80" spans="1:73" ht="84.75" customHeight="1" x14ac:dyDescent="0.25">
      <c r="A80" s="42"/>
      <c r="B80" s="51" t="s">
        <v>140</v>
      </c>
      <c r="C80" s="51" t="s">
        <v>70</v>
      </c>
      <c r="D80" s="36">
        <v>1254.8</v>
      </c>
      <c r="E80" s="36">
        <v>1254.8</v>
      </c>
      <c r="F80" s="36">
        <v>627.4</v>
      </c>
      <c r="G80" s="36">
        <v>627.4</v>
      </c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64" t="s">
        <v>115</v>
      </c>
      <c r="X80" s="64"/>
    </row>
    <row r="81" spans="1:24" ht="151.5" customHeight="1" x14ac:dyDescent="0.25">
      <c r="A81" s="42"/>
      <c r="B81" s="26" t="s">
        <v>84</v>
      </c>
      <c r="C81" s="51" t="s">
        <v>24</v>
      </c>
      <c r="D81" s="36">
        <v>1410</v>
      </c>
      <c r="E81" s="36">
        <v>1410</v>
      </c>
      <c r="F81" s="36">
        <v>475</v>
      </c>
      <c r="G81" s="36">
        <v>475</v>
      </c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64" t="s">
        <v>144</v>
      </c>
      <c r="X81" s="64"/>
    </row>
    <row r="82" spans="1:24" ht="73.5" customHeight="1" x14ac:dyDescent="0.25">
      <c r="A82" s="42"/>
      <c r="B82" s="26" t="s">
        <v>99</v>
      </c>
      <c r="C82" s="51" t="s">
        <v>12</v>
      </c>
      <c r="D82" s="36">
        <v>2000</v>
      </c>
      <c r="E82" s="36">
        <v>2000</v>
      </c>
      <c r="F82" s="36">
        <v>0</v>
      </c>
      <c r="G82" s="36">
        <v>0</v>
      </c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64" t="s">
        <v>21</v>
      </c>
      <c r="X82" s="64"/>
    </row>
    <row r="83" spans="1:24" ht="37.5" customHeight="1" x14ac:dyDescent="0.25">
      <c r="A83" s="74"/>
      <c r="B83" s="74" t="s">
        <v>14</v>
      </c>
      <c r="C83" s="43" t="s">
        <v>13</v>
      </c>
      <c r="D83" s="27">
        <f>D84+D86+D85</f>
        <v>13729.8</v>
      </c>
      <c r="E83" s="27">
        <f t="shared" ref="E83:G83" si="24">E84+E86+E85</f>
        <v>13729.8</v>
      </c>
      <c r="F83" s="27">
        <f t="shared" si="24"/>
        <v>5684.6</v>
      </c>
      <c r="G83" s="27">
        <f t="shared" si="24"/>
        <v>5684.6</v>
      </c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79" t="s">
        <v>145</v>
      </c>
      <c r="X83" s="80"/>
    </row>
    <row r="84" spans="1:24" ht="34.5" customHeight="1" x14ac:dyDescent="0.25">
      <c r="A84" s="93"/>
      <c r="B84" s="86"/>
      <c r="C84" s="51" t="s">
        <v>24</v>
      </c>
      <c r="D84" s="1">
        <f>D72+D74+D81+0.1</f>
        <v>2374</v>
      </c>
      <c r="E84" s="1">
        <f t="shared" ref="E84" si="25">E72+E74+E81+0.1</f>
        <v>2374</v>
      </c>
      <c r="F84" s="1">
        <f>F72+F74+F81</f>
        <v>1011.6</v>
      </c>
      <c r="G84" s="1">
        <f>G72+G74+G81</f>
        <v>1011.6</v>
      </c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71" t="s">
        <v>146</v>
      </c>
      <c r="X84" s="72"/>
    </row>
    <row r="85" spans="1:24" ht="34.5" customHeight="1" x14ac:dyDescent="0.25">
      <c r="A85" s="93"/>
      <c r="B85" s="86"/>
      <c r="C85" s="51" t="s">
        <v>70</v>
      </c>
      <c r="D85" s="1">
        <f>D75+D76+D77+D78+D79+D80</f>
        <v>8878.0999999999985</v>
      </c>
      <c r="E85" s="1">
        <f t="shared" ref="E85:G85" si="26">E75+E76+E77+E78+E79+E80</f>
        <v>8878.0999999999985</v>
      </c>
      <c r="F85" s="1">
        <f t="shared" si="26"/>
        <v>4439.1000000000004</v>
      </c>
      <c r="G85" s="1">
        <f t="shared" si="26"/>
        <v>4439.1000000000004</v>
      </c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71" t="s">
        <v>115</v>
      </c>
      <c r="X85" s="72"/>
    </row>
    <row r="86" spans="1:24" ht="48.75" customHeight="1" x14ac:dyDescent="0.25">
      <c r="A86" s="94"/>
      <c r="B86" s="93"/>
      <c r="C86" s="51" t="s">
        <v>12</v>
      </c>
      <c r="D86" s="1">
        <f>D73+D82</f>
        <v>2477.6999999999998</v>
      </c>
      <c r="E86" s="1">
        <f t="shared" ref="E86:G86" si="27">E73+E82</f>
        <v>2477.6999999999998</v>
      </c>
      <c r="F86" s="1">
        <f t="shared" si="27"/>
        <v>233.9</v>
      </c>
      <c r="G86" s="1">
        <f t="shared" si="27"/>
        <v>233.9</v>
      </c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71" t="s">
        <v>147</v>
      </c>
      <c r="X86" s="72"/>
    </row>
    <row r="87" spans="1:24" ht="36" customHeight="1" x14ac:dyDescent="0.25">
      <c r="A87" s="95"/>
      <c r="B87" s="74" t="s">
        <v>11</v>
      </c>
      <c r="C87" s="43" t="s">
        <v>13</v>
      </c>
      <c r="D87" s="27">
        <f>D88+D89+D90</f>
        <v>110899.09999999999</v>
      </c>
      <c r="E87" s="27">
        <f t="shared" ref="E87:G87" si="28">E88+E89+E90</f>
        <v>110899.09999999999</v>
      </c>
      <c r="F87" s="27">
        <f t="shared" si="28"/>
        <v>36716.800000000003</v>
      </c>
      <c r="G87" s="27">
        <f t="shared" si="28"/>
        <v>36695.600000000006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79" t="s">
        <v>148</v>
      </c>
      <c r="X87" s="80"/>
    </row>
    <row r="88" spans="1:24" ht="33.75" customHeight="1" x14ac:dyDescent="0.25">
      <c r="A88" s="93"/>
      <c r="B88" s="83"/>
      <c r="C88" s="51" t="s">
        <v>24</v>
      </c>
      <c r="D88" s="1">
        <f>D46+D56+D61+D70+D84</f>
        <v>55679.6</v>
      </c>
      <c r="E88" s="1">
        <f>E46+E56+E61+E70+E84</f>
        <v>55679.6</v>
      </c>
      <c r="F88" s="1">
        <f>F46+F56+F61+F70+F84+0.1</f>
        <v>24155.5</v>
      </c>
      <c r="G88" s="1">
        <f>G46+G56+G61+G70+G84</f>
        <v>24145.7</v>
      </c>
      <c r="H88" s="1" t="e">
        <f>H46+H56+H70+H84+H61</f>
        <v>#REF!</v>
      </c>
      <c r="I88" s="1" t="e">
        <f>I46+I56+I70+I84+I61</f>
        <v>#REF!</v>
      </c>
      <c r="J88" s="1" t="e">
        <f>J46+J56+J70+J84+J61</f>
        <v>#REF!</v>
      </c>
      <c r="K88" s="1" t="e">
        <f>K46+K56+K70+K84+K61</f>
        <v>#REF!</v>
      </c>
      <c r="L88" s="1" t="e">
        <f>L46+L56+L70+L84+L61</f>
        <v>#REF!</v>
      </c>
      <c r="M88" s="1" t="e">
        <f>M46+M56+M70+M84+M61</f>
        <v>#REF!</v>
      </c>
      <c r="N88" s="1" t="e">
        <f>N46+N56+N70+N84+N61</f>
        <v>#REF!</v>
      </c>
      <c r="O88" s="1" t="e">
        <f>O46+O56+O70+O84+O61</f>
        <v>#REF!</v>
      </c>
      <c r="P88" s="1" t="e">
        <f>P46+P56+P70+P84+P61</f>
        <v>#REF!</v>
      </c>
      <c r="Q88" s="1" t="e">
        <f>Q46+Q56+Q70+Q84+Q61</f>
        <v>#REF!</v>
      </c>
      <c r="R88" s="1" t="e">
        <f>R46+R56+R70+R84+R61</f>
        <v>#REF!</v>
      </c>
      <c r="S88" s="1" t="e">
        <f>S46+S56+S70+S84+S61</f>
        <v>#REF!</v>
      </c>
      <c r="T88" s="1" t="e">
        <f>T46+T56+T70+T84+T61</f>
        <v>#REF!</v>
      </c>
      <c r="U88" s="1" t="e">
        <f>U46+U56+U70+U84+U61</f>
        <v>#REF!</v>
      </c>
      <c r="V88" s="1" t="e">
        <f>V46+V56+V70+V84+V61</f>
        <v>#REF!</v>
      </c>
      <c r="W88" s="64" t="s">
        <v>149</v>
      </c>
      <c r="X88" s="64"/>
    </row>
    <row r="89" spans="1:24" ht="65.25" customHeight="1" x14ac:dyDescent="0.25">
      <c r="A89" s="93"/>
      <c r="B89" s="83"/>
      <c r="C89" s="51" t="s">
        <v>12</v>
      </c>
      <c r="D89" s="1">
        <f>D48+D57+D68+D86</f>
        <v>23101.599999999999</v>
      </c>
      <c r="E89" s="1">
        <f>E48+E57+E68+E86</f>
        <v>23101.599999999999</v>
      </c>
      <c r="F89" s="1">
        <f>F48+F57+F68+F86</f>
        <v>434.20000000000005</v>
      </c>
      <c r="G89" s="1">
        <f>G48+G57+G68+G86</f>
        <v>434.20000000000005</v>
      </c>
      <c r="H89" s="1" t="e">
        <f>H65+#REF!</f>
        <v>#REF!</v>
      </c>
      <c r="I89" s="1" t="e">
        <f>I65+#REF!</f>
        <v>#REF!</v>
      </c>
      <c r="J89" s="1" t="e">
        <f>J65+#REF!</f>
        <v>#REF!</v>
      </c>
      <c r="K89" s="1" t="e">
        <f>K65+#REF!</f>
        <v>#REF!</v>
      </c>
      <c r="L89" s="1" t="e">
        <f>L65+#REF!</f>
        <v>#REF!</v>
      </c>
      <c r="M89" s="1" t="e">
        <f>M65+#REF!</f>
        <v>#REF!</v>
      </c>
      <c r="N89" s="1" t="e">
        <f>N65+#REF!</f>
        <v>#REF!</v>
      </c>
      <c r="O89" s="1" t="e">
        <f>O65+#REF!</f>
        <v>#REF!</v>
      </c>
      <c r="P89" s="1" t="e">
        <f>P65+#REF!</f>
        <v>#REF!</v>
      </c>
      <c r="Q89" s="1" t="e">
        <f>Q65+#REF!</f>
        <v>#REF!</v>
      </c>
      <c r="R89" s="1" t="e">
        <f>R65+#REF!</f>
        <v>#REF!</v>
      </c>
      <c r="S89" s="1" t="e">
        <f>S65+#REF!</f>
        <v>#REF!</v>
      </c>
      <c r="T89" s="1" t="e">
        <f>T65+#REF!</f>
        <v>#REF!</v>
      </c>
      <c r="U89" s="1" t="e">
        <f>U65+#REF!</f>
        <v>#REF!</v>
      </c>
      <c r="V89" s="1" t="e">
        <f>V65+#REF!</f>
        <v>#REF!</v>
      </c>
      <c r="W89" s="64" t="s">
        <v>150</v>
      </c>
      <c r="X89" s="64"/>
    </row>
    <row r="90" spans="1:24" ht="65.25" customHeight="1" x14ac:dyDescent="0.25">
      <c r="A90" s="94"/>
      <c r="B90" s="94"/>
      <c r="C90" s="51" t="s">
        <v>70</v>
      </c>
      <c r="D90" s="1">
        <f>D47+D69+D85</f>
        <v>32117.899999999998</v>
      </c>
      <c r="E90" s="1">
        <f>E47+E69+E85</f>
        <v>32117.899999999998</v>
      </c>
      <c r="F90" s="1">
        <f>F47+F69+F85</f>
        <v>12127.1</v>
      </c>
      <c r="G90" s="1">
        <f>G47+G69+G85</f>
        <v>12115.7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64" t="s">
        <v>151</v>
      </c>
      <c r="X90" s="64"/>
    </row>
    <row r="91" spans="1:24" ht="15.75" customHeight="1" x14ac:dyDescent="0.25">
      <c r="A91" s="39">
        <v>4</v>
      </c>
      <c r="B91" s="65" t="s">
        <v>86</v>
      </c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</row>
    <row r="92" spans="1:24" ht="25.5" customHeight="1" x14ac:dyDescent="0.25">
      <c r="A92" s="39"/>
      <c r="B92" s="89" t="s">
        <v>152</v>
      </c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70"/>
    </row>
    <row r="93" spans="1:24" ht="165" customHeight="1" x14ac:dyDescent="0.25">
      <c r="A93" s="39"/>
      <c r="B93" s="51" t="s">
        <v>153</v>
      </c>
      <c r="C93" s="51" t="s">
        <v>70</v>
      </c>
      <c r="D93" s="1">
        <v>621</v>
      </c>
      <c r="E93" s="1">
        <v>621</v>
      </c>
      <c r="F93" s="1">
        <v>0</v>
      </c>
      <c r="G93" s="1">
        <v>0</v>
      </c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64" t="s">
        <v>20</v>
      </c>
      <c r="X93" s="64"/>
    </row>
    <row r="94" spans="1:24" ht="42" customHeight="1" x14ac:dyDescent="0.25">
      <c r="A94" s="47"/>
      <c r="B94" s="89" t="s">
        <v>49</v>
      </c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70"/>
    </row>
    <row r="95" spans="1:24" ht="91.5" customHeight="1" x14ac:dyDescent="0.25">
      <c r="B95" s="51" t="s">
        <v>50</v>
      </c>
      <c r="C95" s="51" t="s">
        <v>24</v>
      </c>
      <c r="D95" s="1">
        <v>162.80000000000001</v>
      </c>
      <c r="E95" s="1">
        <v>162.80000000000001</v>
      </c>
      <c r="F95" s="1">
        <v>0</v>
      </c>
      <c r="G95" s="1">
        <v>0</v>
      </c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64" t="s">
        <v>20</v>
      </c>
      <c r="X95" s="64"/>
    </row>
    <row r="96" spans="1:24" ht="61.5" customHeight="1" x14ac:dyDescent="0.25">
      <c r="A96" s="25"/>
      <c r="B96" s="51" t="s">
        <v>51</v>
      </c>
      <c r="C96" s="51" t="s">
        <v>24</v>
      </c>
      <c r="D96" s="1">
        <v>2807.6</v>
      </c>
      <c r="E96" s="1">
        <v>2807.6</v>
      </c>
      <c r="F96" s="1">
        <v>1795.3</v>
      </c>
      <c r="G96" s="1">
        <v>1795.3</v>
      </c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64" t="s">
        <v>154</v>
      </c>
      <c r="X96" s="64"/>
    </row>
    <row r="97" spans="1:24" ht="102" customHeight="1" x14ac:dyDescent="0.25">
      <c r="A97" s="25"/>
      <c r="B97" s="51" t="s">
        <v>52</v>
      </c>
      <c r="C97" s="51" t="s">
        <v>24</v>
      </c>
      <c r="D97" s="1">
        <v>2021</v>
      </c>
      <c r="E97" s="1">
        <v>2021</v>
      </c>
      <c r="F97" s="1">
        <v>2020.5</v>
      </c>
      <c r="G97" s="1">
        <v>2020.5</v>
      </c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64" t="s">
        <v>77</v>
      </c>
      <c r="X97" s="64"/>
    </row>
    <row r="98" spans="1:24" ht="32.25" customHeight="1" x14ac:dyDescent="0.25">
      <c r="A98" s="106"/>
      <c r="B98" s="74" t="s">
        <v>14</v>
      </c>
      <c r="C98" s="43" t="s">
        <v>67</v>
      </c>
      <c r="D98" s="27">
        <f>D99</f>
        <v>4991.3999999999996</v>
      </c>
      <c r="E98" s="27">
        <f>E99</f>
        <v>4991.3999999999996</v>
      </c>
      <c r="F98" s="27">
        <f>F99</f>
        <v>3815.8</v>
      </c>
      <c r="G98" s="27">
        <f>G99</f>
        <v>3815.8</v>
      </c>
      <c r="H98" s="27" t="e">
        <f>H99+#REF!</f>
        <v>#REF!</v>
      </c>
      <c r="I98" s="27" t="e">
        <f>I99+#REF!</f>
        <v>#REF!</v>
      </c>
      <c r="J98" s="27" t="e">
        <f>J99+#REF!</f>
        <v>#REF!</v>
      </c>
      <c r="K98" s="27" t="e">
        <f>K99+#REF!</f>
        <v>#REF!</v>
      </c>
      <c r="L98" s="27" t="e">
        <f>L99+#REF!</f>
        <v>#REF!</v>
      </c>
      <c r="M98" s="27" t="e">
        <f>M99+#REF!</f>
        <v>#REF!</v>
      </c>
      <c r="N98" s="27" t="e">
        <f>N99+#REF!</f>
        <v>#REF!</v>
      </c>
      <c r="O98" s="27" t="e">
        <f>O99+#REF!</f>
        <v>#REF!</v>
      </c>
      <c r="P98" s="27" t="e">
        <f>P99+#REF!</f>
        <v>#REF!</v>
      </c>
      <c r="Q98" s="27" t="e">
        <f>Q99+#REF!</f>
        <v>#REF!</v>
      </c>
      <c r="R98" s="27" t="e">
        <f>R99+#REF!</f>
        <v>#REF!</v>
      </c>
      <c r="S98" s="27" t="e">
        <f>S99+#REF!</f>
        <v>#REF!</v>
      </c>
      <c r="T98" s="27" t="e">
        <f>T99+#REF!</f>
        <v>#REF!</v>
      </c>
      <c r="U98" s="27" t="e">
        <f>U99+#REF!</f>
        <v>#REF!</v>
      </c>
      <c r="V98" s="27" t="e">
        <f>V99+#REF!</f>
        <v>#REF!</v>
      </c>
      <c r="W98" s="67" t="s">
        <v>155</v>
      </c>
      <c r="X98" s="67"/>
    </row>
    <row r="99" spans="1:24" s="14" customFormat="1" ht="36.75" customHeight="1" x14ac:dyDescent="0.25">
      <c r="A99" s="57"/>
      <c r="B99" s="93"/>
      <c r="C99" s="51" t="s">
        <v>24</v>
      </c>
      <c r="D99" s="1">
        <f>D95+D96+D97</f>
        <v>4991.3999999999996</v>
      </c>
      <c r="E99" s="1">
        <f>E95+E96+E97</f>
        <v>4991.3999999999996</v>
      </c>
      <c r="F99" s="1">
        <f>F95+F96+F97</f>
        <v>3815.8</v>
      </c>
      <c r="G99" s="1">
        <f>G95+G96+G97</f>
        <v>3815.8</v>
      </c>
      <c r="H99" s="1" t="e">
        <f>H95+H96+H97+#REF!</f>
        <v>#REF!</v>
      </c>
      <c r="I99" s="1" t="e">
        <f>I95+I96+I97+#REF!</f>
        <v>#REF!</v>
      </c>
      <c r="J99" s="1" t="e">
        <f>J95+J96+J97+#REF!</f>
        <v>#REF!</v>
      </c>
      <c r="K99" s="1" t="e">
        <f>K95+K96+K97+#REF!</f>
        <v>#REF!</v>
      </c>
      <c r="L99" s="1" t="e">
        <f>L95+L96+L97+#REF!</f>
        <v>#REF!</v>
      </c>
      <c r="M99" s="1" t="e">
        <f>M95+M96+M97+#REF!</f>
        <v>#REF!</v>
      </c>
      <c r="N99" s="1" t="e">
        <f>N95+N96+N97+#REF!</f>
        <v>#REF!</v>
      </c>
      <c r="O99" s="1" t="e">
        <f>O95+O96+O97+#REF!</f>
        <v>#REF!</v>
      </c>
      <c r="P99" s="1" t="e">
        <f>P95+P96+P97+#REF!</f>
        <v>#REF!</v>
      </c>
      <c r="Q99" s="1" t="e">
        <f>Q95+Q96+Q97+#REF!</f>
        <v>#REF!</v>
      </c>
      <c r="R99" s="1" t="e">
        <f>R95+R96+R97+#REF!</f>
        <v>#REF!</v>
      </c>
      <c r="S99" s="1" t="e">
        <f>S95+S96+S97+#REF!</f>
        <v>#REF!</v>
      </c>
      <c r="T99" s="1" t="e">
        <f>T95+T96+T97+#REF!</f>
        <v>#REF!</v>
      </c>
      <c r="U99" s="1" t="e">
        <f>U95+U96+U97+#REF!</f>
        <v>#REF!</v>
      </c>
      <c r="V99" s="1" t="e">
        <f>V95+V96+V97+#REF!</f>
        <v>#REF!</v>
      </c>
      <c r="W99" s="64" t="s">
        <v>155</v>
      </c>
      <c r="X99" s="64"/>
    </row>
    <row r="100" spans="1:24" ht="18.75" customHeight="1" x14ac:dyDescent="0.25">
      <c r="A100" s="58"/>
      <c r="B100" s="89" t="s">
        <v>53</v>
      </c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78"/>
    </row>
    <row r="101" spans="1:24" s="14" customFormat="1" ht="99" customHeight="1" x14ac:dyDescent="0.25">
      <c r="A101" s="52"/>
      <c r="B101" s="51" t="s">
        <v>17</v>
      </c>
      <c r="C101" s="51" t="s">
        <v>24</v>
      </c>
      <c r="D101" s="1">
        <v>459</v>
      </c>
      <c r="E101" s="1">
        <v>459</v>
      </c>
      <c r="F101" s="1">
        <v>112.9</v>
      </c>
      <c r="G101" s="1">
        <v>112.9</v>
      </c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64" t="s">
        <v>156</v>
      </c>
      <c r="X101" s="64"/>
    </row>
    <row r="102" spans="1:24" s="14" customFormat="1" ht="54.75" customHeight="1" x14ac:dyDescent="0.25">
      <c r="A102" s="12"/>
      <c r="B102" s="51" t="s">
        <v>54</v>
      </c>
      <c r="C102" s="51" t="s">
        <v>24</v>
      </c>
      <c r="D102" s="1">
        <v>31180.2</v>
      </c>
      <c r="E102" s="1">
        <v>31180.2</v>
      </c>
      <c r="F102" s="1">
        <v>15953.7</v>
      </c>
      <c r="G102" s="1">
        <v>15774.1</v>
      </c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64" t="s">
        <v>157</v>
      </c>
      <c r="X102" s="64"/>
    </row>
    <row r="103" spans="1:24" s="14" customFormat="1" ht="128.25" customHeight="1" x14ac:dyDescent="0.25">
      <c r="A103" s="46"/>
      <c r="B103" s="51" t="s">
        <v>81</v>
      </c>
      <c r="C103" s="51" t="s">
        <v>70</v>
      </c>
      <c r="D103" s="1">
        <v>513.5</v>
      </c>
      <c r="E103" s="1">
        <v>513.5</v>
      </c>
      <c r="F103" s="1">
        <v>68.599999999999994</v>
      </c>
      <c r="G103" s="1">
        <v>68.599999999999994</v>
      </c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64" t="s">
        <v>158</v>
      </c>
      <c r="X103" s="64"/>
    </row>
    <row r="104" spans="1:24" s="14" customFormat="1" ht="35.25" customHeight="1" x14ac:dyDescent="0.25">
      <c r="A104" s="107"/>
      <c r="B104" s="74" t="s">
        <v>14</v>
      </c>
      <c r="C104" s="43" t="s">
        <v>22</v>
      </c>
      <c r="D104" s="27">
        <f>D105+D106</f>
        <v>32152.7</v>
      </c>
      <c r="E104" s="27">
        <f t="shared" ref="E104:G104" si="29">E105+E106</f>
        <v>32152.7</v>
      </c>
      <c r="F104" s="27">
        <f t="shared" si="29"/>
        <v>16135.2</v>
      </c>
      <c r="G104" s="27">
        <f t="shared" si="29"/>
        <v>15955.6</v>
      </c>
      <c r="H104" s="27">
        <f t="shared" ref="H104:V104" si="30">H105</f>
        <v>0</v>
      </c>
      <c r="I104" s="27">
        <f t="shared" si="30"/>
        <v>0</v>
      </c>
      <c r="J104" s="27">
        <f t="shared" si="30"/>
        <v>0</v>
      </c>
      <c r="K104" s="27">
        <f t="shared" si="30"/>
        <v>0</v>
      </c>
      <c r="L104" s="27">
        <f t="shared" si="30"/>
        <v>0</v>
      </c>
      <c r="M104" s="27">
        <f t="shared" si="30"/>
        <v>0</v>
      </c>
      <c r="N104" s="27">
        <f t="shared" si="30"/>
        <v>0</v>
      </c>
      <c r="O104" s="27">
        <f t="shared" si="30"/>
        <v>0</v>
      </c>
      <c r="P104" s="27">
        <f t="shared" si="30"/>
        <v>0</v>
      </c>
      <c r="Q104" s="27">
        <f t="shared" si="30"/>
        <v>0</v>
      </c>
      <c r="R104" s="27">
        <f t="shared" si="30"/>
        <v>0</v>
      </c>
      <c r="S104" s="27">
        <f t="shared" si="30"/>
        <v>0</v>
      </c>
      <c r="T104" s="27">
        <f t="shared" si="30"/>
        <v>0</v>
      </c>
      <c r="U104" s="27">
        <f t="shared" si="30"/>
        <v>0</v>
      </c>
      <c r="V104" s="27">
        <f t="shared" si="30"/>
        <v>0</v>
      </c>
      <c r="W104" s="67" t="s">
        <v>159</v>
      </c>
      <c r="X104" s="67"/>
    </row>
    <row r="105" spans="1:24" s="14" customFormat="1" ht="36" customHeight="1" x14ac:dyDescent="0.25">
      <c r="A105" s="62"/>
      <c r="B105" s="75"/>
      <c r="C105" s="51" t="s">
        <v>24</v>
      </c>
      <c r="D105" s="1">
        <f>D101+D102</f>
        <v>31639.200000000001</v>
      </c>
      <c r="E105" s="1">
        <f t="shared" ref="E105:G105" si="31">E101+E102</f>
        <v>31639.200000000001</v>
      </c>
      <c r="F105" s="1">
        <f t="shared" si="31"/>
        <v>16066.6</v>
      </c>
      <c r="G105" s="1">
        <f t="shared" si="31"/>
        <v>15887</v>
      </c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64" t="s">
        <v>160</v>
      </c>
      <c r="X105" s="64"/>
    </row>
    <row r="106" spans="1:24" s="14" customFormat="1" ht="36" customHeight="1" x14ac:dyDescent="0.25">
      <c r="A106" s="63"/>
      <c r="B106" s="76"/>
      <c r="C106" s="51" t="s">
        <v>70</v>
      </c>
      <c r="D106" s="1">
        <f>D103</f>
        <v>513.5</v>
      </c>
      <c r="E106" s="1">
        <f t="shared" ref="E106:G106" si="32">E103</f>
        <v>513.5</v>
      </c>
      <c r="F106" s="1">
        <f t="shared" si="32"/>
        <v>68.599999999999994</v>
      </c>
      <c r="G106" s="1">
        <f t="shared" si="32"/>
        <v>68.599999999999994</v>
      </c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64" t="s">
        <v>158</v>
      </c>
      <c r="X106" s="64"/>
    </row>
    <row r="107" spans="1:24" s="14" customFormat="1" ht="35.25" customHeight="1" x14ac:dyDescent="0.25">
      <c r="A107" s="107"/>
      <c r="B107" s="74" t="s">
        <v>11</v>
      </c>
      <c r="C107" s="43" t="s">
        <v>22</v>
      </c>
      <c r="D107" s="27">
        <f>D108+D109</f>
        <v>37765.1</v>
      </c>
      <c r="E107" s="27">
        <f t="shared" ref="E107:G107" si="33">E108+E109</f>
        <v>37765.1</v>
      </c>
      <c r="F107" s="27">
        <f t="shared" si="33"/>
        <v>19951</v>
      </c>
      <c r="G107" s="27">
        <f t="shared" si="33"/>
        <v>19771.399999999998</v>
      </c>
      <c r="H107" s="27" t="e">
        <f>H108+#REF!</f>
        <v>#REF!</v>
      </c>
      <c r="I107" s="27" t="e">
        <f>I108+#REF!</f>
        <v>#REF!</v>
      </c>
      <c r="J107" s="27" t="e">
        <f>J108+#REF!</f>
        <v>#REF!</v>
      </c>
      <c r="K107" s="27" t="e">
        <f>K108+#REF!</f>
        <v>#REF!</v>
      </c>
      <c r="L107" s="27" t="e">
        <f>L108+#REF!</f>
        <v>#REF!</v>
      </c>
      <c r="M107" s="27" t="e">
        <f>M108+#REF!</f>
        <v>#REF!</v>
      </c>
      <c r="N107" s="27" t="e">
        <f>N108+#REF!</f>
        <v>#REF!</v>
      </c>
      <c r="O107" s="27" t="e">
        <f>O108+#REF!</f>
        <v>#REF!</v>
      </c>
      <c r="P107" s="27" t="e">
        <f>P108+#REF!</f>
        <v>#REF!</v>
      </c>
      <c r="Q107" s="27" t="e">
        <f>Q108+#REF!</f>
        <v>#REF!</v>
      </c>
      <c r="R107" s="27" t="e">
        <f>R108+#REF!</f>
        <v>#REF!</v>
      </c>
      <c r="S107" s="27" t="e">
        <f>S108+#REF!</f>
        <v>#REF!</v>
      </c>
      <c r="T107" s="27" t="e">
        <f>T108+#REF!</f>
        <v>#REF!</v>
      </c>
      <c r="U107" s="27" t="e">
        <f>U108+#REF!</f>
        <v>#REF!</v>
      </c>
      <c r="V107" s="27" t="e">
        <f>V108+#REF!</f>
        <v>#REF!</v>
      </c>
      <c r="W107" s="67" t="s">
        <v>161</v>
      </c>
      <c r="X107" s="67"/>
    </row>
    <row r="108" spans="1:24" s="14" customFormat="1" ht="36" customHeight="1" x14ac:dyDescent="0.25">
      <c r="A108" s="62"/>
      <c r="B108" s="75"/>
      <c r="C108" s="51" t="s">
        <v>24</v>
      </c>
      <c r="D108" s="1">
        <f>D99+D105</f>
        <v>36630.6</v>
      </c>
      <c r="E108" s="1">
        <f t="shared" ref="E108:G108" si="34">E99+E105</f>
        <v>36630.6</v>
      </c>
      <c r="F108" s="1">
        <f t="shared" si="34"/>
        <v>19882.400000000001</v>
      </c>
      <c r="G108" s="1">
        <f t="shared" si="34"/>
        <v>19702.8</v>
      </c>
      <c r="H108" s="1" t="e">
        <f>#REF!+H99+H105</f>
        <v>#REF!</v>
      </c>
      <c r="I108" s="1" t="e">
        <f>#REF!+I99+I105</f>
        <v>#REF!</v>
      </c>
      <c r="J108" s="1" t="e">
        <f>#REF!+J99+J105</f>
        <v>#REF!</v>
      </c>
      <c r="K108" s="1" t="e">
        <f>#REF!+K99+K105</f>
        <v>#REF!</v>
      </c>
      <c r="L108" s="1" t="e">
        <f>#REF!+L99+L105</f>
        <v>#REF!</v>
      </c>
      <c r="M108" s="1" t="e">
        <f>#REF!+M99+M105</f>
        <v>#REF!</v>
      </c>
      <c r="N108" s="1" t="e">
        <f>#REF!+N99+N105</f>
        <v>#REF!</v>
      </c>
      <c r="O108" s="1" t="e">
        <f>#REF!+O99+O105</f>
        <v>#REF!</v>
      </c>
      <c r="P108" s="1" t="e">
        <f>#REF!+P99+P105</f>
        <v>#REF!</v>
      </c>
      <c r="Q108" s="1" t="e">
        <f>#REF!+Q99+Q105</f>
        <v>#REF!</v>
      </c>
      <c r="R108" s="1" t="e">
        <f>#REF!+R99+R105</f>
        <v>#REF!</v>
      </c>
      <c r="S108" s="1" t="e">
        <f>#REF!+S99+S105</f>
        <v>#REF!</v>
      </c>
      <c r="T108" s="1" t="e">
        <f>#REF!+T99+T105</f>
        <v>#REF!</v>
      </c>
      <c r="U108" s="1" t="e">
        <f>#REF!+U99+U105</f>
        <v>#REF!</v>
      </c>
      <c r="V108" s="1" t="e">
        <f>#REF!+V99+V105</f>
        <v>#REF!</v>
      </c>
      <c r="W108" s="64" t="s">
        <v>162</v>
      </c>
      <c r="X108" s="64"/>
    </row>
    <row r="109" spans="1:24" s="14" customFormat="1" ht="58.5" customHeight="1" x14ac:dyDescent="0.25">
      <c r="A109" s="63"/>
      <c r="B109" s="76"/>
      <c r="C109" s="51" t="s">
        <v>70</v>
      </c>
      <c r="D109" s="1">
        <f>D106+D93</f>
        <v>1134.5</v>
      </c>
      <c r="E109" s="1">
        <f t="shared" ref="E109:G109" si="35">E106+E93</f>
        <v>1134.5</v>
      </c>
      <c r="F109" s="1">
        <f t="shared" si="35"/>
        <v>68.599999999999994</v>
      </c>
      <c r="G109" s="1">
        <f t="shared" si="35"/>
        <v>68.599999999999994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64" t="s">
        <v>163</v>
      </c>
      <c r="X109" s="64"/>
    </row>
    <row r="110" spans="1:24" ht="18.75" customHeight="1" x14ac:dyDescent="0.25">
      <c r="A110" s="50">
        <v>5</v>
      </c>
      <c r="B110" s="89" t="s">
        <v>87</v>
      </c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78"/>
    </row>
    <row r="111" spans="1:24" ht="77.25" customHeight="1" x14ac:dyDescent="0.25">
      <c r="A111" s="50"/>
      <c r="B111" s="48" t="s">
        <v>103</v>
      </c>
      <c r="C111" s="51" t="s">
        <v>24</v>
      </c>
      <c r="D111" s="1">
        <v>500</v>
      </c>
      <c r="E111" s="1">
        <v>500</v>
      </c>
      <c r="F111" s="1">
        <v>500</v>
      </c>
      <c r="G111" s="1">
        <v>500</v>
      </c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64" t="s">
        <v>119</v>
      </c>
      <c r="X111" s="64"/>
    </row>
    <row r="112" spans="1:24" ht="46.5" customHeight="1" x14ac:dyDescent="0.25">
      <c r="A112" s="25"/>
      <c r="B112" s="48" t="s">
        <v>73</v>
      </c>
      <c r="C112" s="51" t="s">
        <v>24</v>
      </c>
      <c r="D112" s="1">
        <v>3107.6</v>
      </c>
      <c r="E112" s="1">
        <v>3107.6</v>
      </c>
      <c r="F112" s="1">
        <v>2910.4</v>
      </c>
      <c r="G112" s="1">
        <v>2910.4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64" t="s">
        <v>165</v>
      </c>
      <c r="X112" s="64"/>
    </row>
    <row r="113" spans="1:24" ht="57.75" customHeight="1" x14ac:dyDescent="0.25">
      <c r="A113" s="25"/>
      <c r="B113" s="48" t="s">
        <v>55</v>
      </c>
      <c r="C113" s="51" t="s">
        <v>24</v>
      </c>
      <c r="D113" s="1">
        <v>900</v>
      </c>
      <c r="E113" s="1">
        <v>900</v>
      </c>
      <c r="F113" s="48" t="s">
        <v>164</v>
      </c>
      <c r="G113" s="48" t="s">
        <v>164</v>
      </c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64" t="s">
        <v>166</v>
      </c>
      <c r="X113" s="64"/>
    </row>
    <row r="114" spans="1:24" ht="69.75" customHeight="1" x14ac:dyDescent="0.25">
      <c r="A114" s="25"/>
      <c r="B114" s="48" t="s">
        <v>56</v>
      </c>
      <c r="C114" s="51" t="s">
        <v>24</v>
      </c>
      <c r="D114" s="1">
        <v>2505</v>
      </c>
      <c r="E114" s="1">
        <v>2505</v>
      </c>
      <c r="F114" s="1">
        <v>1429</v>
      </c>
      <c r="G114" s="1">
        <v>1429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64" t="s">
        <v>167</v>
      </c>
      <c r="X114" s="64"/>
    </row>
    <row r="115" spans="1:24" s="14" customFormat="1" ht="46.5" customHeight="1" x14ac:dyDescent="0.25">
      <c r="A115" s="25"/>
      <c r="B115" s="48" t="s">
        <v>57</v>
      </c>
      <c r="C115" s="51" t="s">
        <v>24</v>
      </c>
      <c r="D115" s="1">
        <v>4803.1000000000004</v>
      </c>
      <c r="E115" s="1">
        <v>4803.1000000000004</v>
      </c>
      <c r="F115" s="1">
        <v>2618.9</v>
      </c>
      <c r="G115" s="1">
        <v>2618.9</v>
      </c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64" t="s">
        <v>168</v>
      </c>
      <c r="X115" s="64"/>
    </row>
    <row r="116" spans="1:24" s="14" customFormat="1" ht="141.75" customHeight="1" x14ac:dyDescent="0.25">
      <c r="A116" s="25"/>
      <c r="B116" s="30" t="s">
        <v>82</v>
      </c>
      <c r="C116" s="51" t="s">
        <v>70</v>
      </c>
      <c r="D116" s="1">
        <v>9495</v>
      </c>
      <c r="E116" s="1">
        <v>9495</v>
      </c>
      <c r="F116" s="1">
        <v>8303.7000000000007</v>
      </c>
      <c r="G116" s="1">
        <v>8303.7000000000007</v>
      </c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64" t="s">
        <v>169</v>
      </c>
      <c r="X116" s="64"/>
    </row>
    <row r="117" spans="1:24" ht="36" customHeight="1" x14ac:dyDescent="0.25">
      <c r="A117" s="105"/>
      <c r="B117" s="74" t="s">
        <v>11</v>
      </c>
      <c r="C117" s="43" t="s">
        <v>13</v>
      </c>
      <c r="D117" s="27">
        <f>D118+D119</f>
        <v>21310.7</v>
      </c>
      <c r="E117" s="27">
        <f t="shared" ref="E117:G117" si="36">E118+E119</f>
        <v>21310.7</v>
      </c>
      <c r="F117" s="27">
        <f t="shared" si="36"/>
        <v>15987.800000000001</v>
      </c>
      <c r="G117" s="27">
        <f t="shared" si="36"/>
        <v>15987.800000000001</v>
      </c>
      <c r="H117" s="27" t="e">
        <f t="shared" ref="H117:V117" si="37">H118</f>
        <v>#REF!</v>
      </c>
      <c r="I117" s="27" t="e">
        <f t="shared" si="37"/>
        <v>#REF!</v>
      </c>
      <c r="J117" s="27" t="e">
        <f t="shared" si="37"/>
        <v>#REF!</v>
      </c>
      <c r="K117" s="27" t="e">
        <f t="shared" si="37"/>
        <v>#REF!</v>
      </c>
      <c r="L117" s="27" t="e">
        <f t="shared" si="37"/>
        <v>#REF!</v>
      </c>
      <c r="M117" s="27" t="e">
        <f t="shared" si="37"/>
        <v>#REF!</v>
      </c>
      <c r="N117" s="27" t="e">
        <f t="shared" si="37"/>
        <v>#REF!</v>
      </c>
      <c r="O117" s="27" t="e">
        <f t="shared" si="37"/>
        <v>#REF!</v>
      </c>
      <c r="P117" s="27" t="e">
        <f t="shared" si="37"/>
        <v>#REF!</v>
      </c>
      <c r="Q117" s="27" t="e">
        <f t="shared" si="37"/>
        <v>#REF!</v>
      </c>
      <c r="R117" s="27" t="e">
        <f t="shared" si="37"/>
        <v>#REF!</v>
      </c>
      <c r="S117" s="27" t="e">
        <f t="shared" si="37"/>
        <v>#REF!</v>
      </c>
      <c r="T117" s="27" t="e">
        <f t="shared" si="37"/>
        <v>#REF!</v>
      </c>
      <c r="U117" s="27" t="e">
        <f t="shared" si="37"/>
        <v>#REF!</v>
      </c>
      <c r="V117" s="27" t="e">
        <f t="shared" si="37"/>
        <v>#REF!</v>
      </c>
      <c r="W117" s="79" t="s">
        <v>170</v>
      </c>
      <c r="X117" s="80"/>
    </row>
    <row r="118" spans="1:24" ht="36.75" customHeight="1" x14ac:dyDescent="0.25">
      <c r="A118" s="57"/>
      <c r="B118" s="83"/>
      <c r="C118" s="51" t="s">
        <v>24</v>
      </c>
      <c r="D118" s="1">
        <f>D112+D113+D114+D115+D111</f>
        <v>11815.7</v>
      </c>
      <c r="E118" s="1">
        <f t="shared" ref="E118" si="38">E112+E113+E114+E115+E111</f>
        <v>11815.7</v>
      </c>
      <c r="F118" s="1">
        <f>F112+F113+F114+F115+F111-0.1</f>
        <v>7684.1</v>
      </c>
      <c r="G118" s="1">
        <f>G112+G113+G114+G115+G111-0.1</f>
        <v>7684.1</v>
      </c>
      <c r="H118" s="1" t="e">
        <f t="shared" ref="H118:V118" si="39">H99+H105</f>
        <v>#REF!</v>
      </c>
      <c r="I118" s="1" t="e">
        <f t="shared" si="39"/>
        <v>#REF!</v>
      </c>
      <c r="J118" s="1" t="e">
        <f t="shared" si="39"/>
        <v>#REF!</v>
      </c>
      <c r="K118" s="1" t="e">
        <f t="shared" si="39"/>
        <v>#REF!</v>
      </c>
      <c r="L118" s="1" t="e">
        <f t="shared" si="39"/>
        <v>#REF!</v>
      </c>
      <c r="M118" s="1" t="e">
        <f t="shared" si="39"/>
        <v>#REF!</v>
      </c>
      <c r="N118" s="1" t="e">
        <f t="shared" si="39"/>
        <v>#REF!</v>
      </c>
      <c r="O118" s="1" t="e">
        <f t="shared" si="39"/>
        <v>#REF!</v>
      </c>
      <c r="P118" s="1" t="e">
        <f t="shared" si="39"/>
        <v>#REF!</v>
      </c>
      <c r="Q118" s="1" t="e">
        <f t="shared" si="39"/>
        <v>#REF!</v>
      </c>
      <c r="R118" s="1" t="e">
        <f t="shared" si="39"/>
        <v>#REF!</v>
      </c>
      <c r="S118" s="1" t="e">
        <f t="shared" si="39"/>
        <v>#REF!</v>
      </c>
      <c r="T118" s="1" t="e">
        <f t="shared" si="39"/>
        <v>#REF!</v>
      </c>
      <c r="U118" s="1" t="e">
        <f t="shared" si="39"/>
        <v>#REF!</v>
      </c>
      <c r="V118" s="1" t="e">
        <f t="shared" si="39"/>
        <v>#REF!</v>
      </c>
      <c r="W118" s="64" t="s">
        <v>171</v>
      </c>
      <c r="X118" s="64"/>
    </row>
    <row r="119" spans="1:24" ht="36.75" customHeight="1" x14ac:dyDescent="0.25">
      <c r="A119" s="45"/>
      <c r="B119" s="94"/>
      <c r="C119" s="51" t="s">
        <v>70</v>
      </c>
      <c r="D119" s="1">
        <f>D116</f>
        <v>9495</v>
      </c>
      <c r="E119" s="1">
        <f t="shared" ref="E119:G119" si="40">E116</f>
        <v>9495</v>
      </c>
      <c r="F119" s="1">
        <f t="shared" si="40"/>
        <v>8303.7000000000007</v>
      </c>
      <c r="G119" s="1">
        <f t="shared" si="40"/>
        <v>8303.7000000000007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64" t="s">
        <v>169</v>
      </c>
      <c r="X119" s="64"/>
    </row>
    <row r="120" spans="1:24" ht="20.25" customHeight="1" x14ac:dyDescent="0.25">
      <c r="A120" s="50">
        <v>6</v>
      </c>
      <c r="B120" s="84" t="s">
        <v>88</v>
      </c>
      <c r="C120" s="84"/>
      <c r="D120" s="84"/>
      <c r="E120" s="84"/>
      <c r="F120" s="84"/>
      <c r="G120" s="84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1:24" ht="52.5" customHeight="1" x14ac:dyDescent="0.25">
      <c r="A121" s="53"/>
      <c r="B121" s="54" t="s">
        <v>58</v>
      </c>
      <c r="C121" s="51" t="s">
        <v>12</v>
      </c>
      <c r="D121" s="1">
        <v>6643.4</v>
      </c>
      <c r="E121" s="1">
        <v>6643.4</v>
      </c>
      <c r="F121" s="1">
        <v>6643.4</v>
      </c>
      <c r="G121" s="1">
        <v>6538.2</v>
      </c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64" t="s">
        <v>172</v>
      </c>
      <c r="X121" s="64"/>
    </row>
    <row r="122" spans="1:24" ht="32.25" customHeight="1" x14ac:dyDescent="0.25">
      <c r="A122" s="55"/>
      <c r="B122" s="74" t="s">
        <v>11</v>
      </c>
      <c r="C122" s="43" t="s">
        <v>13</v>
      </c>
      <c r="D122" s="27">
        <f>D123</f>
        <v>6643.4</v>
      </c>
      <c r="E122" s="27">
        <f t="shared" ref="E122:G122" si="41">E123</f>
        <v>6643.4</v>
      </c>
      <c r="F122" s="27">
        <f t="shared" si="41"/>
        <v>6643.4</v>
      </c>
      <c r="G122" s="27">
        <f t="shared" si="41"/>
        <v>6538.2</v>
      </c>
      <c r="H122" s="27">
        <f t="shared" ref="H122:V122" si="42">H123</f>
        <v>0</v>
      </c>
      <c r="I122" s="27">
        <f t="shared" si="42"/>
        <v>0</v>
      </c>
      <c r="J122" s="27">
        <f t="shared" si="42"/>
        <v>0</v>
      </c>
      <c r="K122" s="27">
        <f t="shared" si="42"/>
        <v>0</v>
      </c>
      <c r="L122" s="27">
        <f t="shared" si="42"/>
        <v>0</v>
      </c>
      <c r="M122" s="27">
        <f t="shared" si="42"/>
        <v>0</v>
      </c>
      <c r="N122" s="27">
        <f t="shared" si="42"/>
        <v>0</v>
      </c>
      <c r="O122" s="27">
        <f t="shared" si="42"/>
        <v>0</v>
      </c>
      <c r="P122" s="27">
        <f t="shared" si="42"/>
        <v>0</v>
      </c>
      <c r="Q122" s="27">
        <f t="shared" si="42"/>
        <v>0</v>
      </c>
      <c r="R122" s="27">
        <f t="shared" si="42"/>
        <v>0</v>
      </c>
      <c r="S122" s="27">
        <f t="shared" si="42"/>
        <v>0</v>
      </c>
      <c r="T122" s="27">
        <f t="shared" si="42"/>
        <v>0</v>
      </c>
      <c r="U122" s="27">
        <f t="shared" si="42"/>
        <v>0</v>
      </c>
      <c r="V122" s="27">
        <f t="shared" si="42"/>
        <v>0</v>
      </c>
      <c r="W122" s="67" t="s">
        <v>173</v>
      </c>
      <c r="X122" s="64"/>
    </row>
    <row r="123" spans="1:24" ht="57.75" customHeight="1" x14ac:dyDescent="0.25">
      <c r="A123" s="45"/>
      <c r="B123" s="83"/>
      <c r="C123" s="51" t="s">
        <v>12</v>
      </c>
      <c r="D123" s="1">
        <f>D121</f>
        <v>6643.4</v>
      </c>
      <c r="E123" s="1">
        <f t="shared" ref="E123:G123" si="43">E121</f>
        <v>6643.4</v>
      </c>
      <c r="F123" s="1">
        <f t="shared" si="43"/>
        <v>6643.4</v>
      </c>
      <c r="G123" s="1">
        <f t="shared" si="43"/>
        <v>6538.2</v>
      </c>
      <c r="H123" s="1">
        <f>H121</f>
        <v>0</v>
      </c>
      <c r="I123" s="1">
        <f>I121</f>
        <v>0</v>
      </c>
      <c r="J123" s="1">
        <f>J121</f>
        <v>0</v>
      </c>
      <c r="K123" s="1">
        <f>K121</f>
        <v>0</v>
      </c>
      <c r="L123" s="1">
        <f>L121</f>
        <v>0</v>
      </c>
      <c r="M123" s="1">
        <f>M121</f>
        <v>0</v>
      </c>
      <c r="N123" s="1">
        <f>N121</f>
        <v>0</v>
      </c>
      <c r="O123" s="1">
        <f>O121</f>
        <v>0</v>
      </c>
      <c r="P123" s="1">
        <f>P121</f>
        <v>0</v>
      </c>
      <c r="Q123" s="1">
        <f>Q121</f>
        <v>0</v>
      </c>
      <c r="R123" s="1">
        <f>R121</f>
        <v>0</v>
      </c>
      <c r="S123" s="1">
        <f>S121</f>
        <v>0</v>
      </c>
      <c r="T123" s="1">
        <f>T121</f>
        <v>0</v>
      </c>
      <c r="U123" s="1">
        <f>U121</f>
        <v>0</v>
      </c>
      <c r="V123" s="1">
        <f>V121</f>
        <v>0</v>
      </c>
      <c r="W123" s="71" t="s">
        <v>172</v>
      </c>
      <c r="X123" s="72"/>
    </row>
    <row r="124" spans="1:24" ht="21.75" customHeight="1" x14ac:dyDescent="0.25">
      <c r="A124" s="43">
        <v>7</v>
      </c>
      <c r="B124" s="65" t="s">
        <v>89</v>
      </c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</row>
    <row r="125" spans="1:24" ht="37.5" customHeight="1" x14ac:dyDescent="0.25">
      <c r="A125" s="59"/>
      <c r="B125" s="15" t="s">
        <v>59</v>
      </c>
      <c r="C125" s="51" t="s">
        <v>24</v>
      </c>
      <c r="D125" s="1">
        <v>199.2</v>
      </c>
      <c r="E125" s="1">
        <v>199.2</v>
      </c>
      <c r="F125" s="1">
        <v>30</v>
      </c>
      <c r="G125" s="1">
        <v>30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4" t="s">
        <v>174</v>
      </c>
      <c r="X125" s="64"/>
    </row>
    <row r="126" spans="1:24" ht="32.25" customHeight="1" x14ac:dyDescent="0.25">
      <c r="A126" s="57"/>
      <c r="B126" s="74" t="s">
        <v>11</v>
      </c>
      <c r="C126" s="43" t="s">
        <v>13</v>
      </c>
      <c r="D126" s="27">
        <f>D127</f>
        <v>199.2</v>
      </c>
      <c r="E126" s="27">
        <f t="shared" ref="E126:V126" si="44">E127</f>
        <v>199.2</v>
      </c>
      <c r="F126" s="27">
        <f t="shared" si="44"/>
        <v>30</v>
      </c>
      <c r="G126" s="27">
        <f t="shared" si="44"/>
        <v>30</v>
      </c>
      <c r="H126" s="27">
        <f t="shared" si="44"/>
        <v>0</v>
      </c>
      <c r="I126" s="27">
        <f t="shared" si="44"/>
        <v>0</v>
      </c>
      <c r="J126" s="27">
        <f t="shared" si="44"/>
        <v>0</v>
      </c>
      <c r="K126" s="27">
        <f t="shared" si="44"/>
        <v>0</v>
      </c>
      <c r="L126" s="27">
        <f t="shared" si="44"/>
        <v>0</v>
      </c>
      <c r="M126" s="27">
        <f t="shared" si="44"/>
        <v>0</v>
      </c>
      <c r="N126" s="27">
        <f t="shared" si="44"/>
        <v>0</v>
      </c>
      <c r="O126" s="27">
        <f t="shared" si="44"/>
        <v>0</v>
      </c>
      <c r="P126" s="27">
        <f t="shared" si="44"/>
        <v>0</v>
      </c>
      <c r="Q126" s="27">
        <f t="shared" si="44"/>
        <v>0</v>
      </c>
      <c r="R126" s="27">
        <f t="shared" si="44"/>
        <v>0</v>
      </c>
      <c r="S126" s="27">
        <f t="shared" si="44"/>
        <v>0</v>
      </c>
      <c r="T126" s="27">
        <f t="shared" si="44"/>
        <v>0</v>
      </c>
      <c r="U126" s="27">
        <f t="shared" si="44"/>
        <v>0</v>
      </c>
      <c r="V126" s="27">
        <f t="shared" si="44"/>
        <v>0</v>
      </c>
      <c r="W126" s="67" t="s">
        <v>175</v>
      </c>
      <c r="X126" s="64"/>
    </row>
    <row r="127" spans="1:24" s="16" customFormat="1" ht="45.75" customHeight="1" x14ac:dyDescent="0.25">
      <c r="A127" s="58"/>
      <c r="B127" s="91"/>
      <c r="C127" s="51" t="s">
        <v>24</v>
      </c>
      <c r="D127" s="1">
        <f>D125</f>
        <v>199.2</v>
      </c>
      <c r="E127" s="1">
        <f t="shared" ref="E127:G127" si="45">E125</f>
        <v>199.2</v>
      </c>
      <c r="F127" s="1">
        <f t="shared" si="45"/>
        <v>30</v>
      </c>
      <c r="G127" s="1">
        <f t="shared" si="45"/>
        <v>30</v>
      </c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64" t="s">
        <v>175</v>
      </c>
      <c r="X127" s="64"/>
    </row>
    <row r="128" spans="1:24" ht="33" customHeight="1" x14ac:dyDescent="0.25">
      <c r="A128" s="43">
        <v>8</v>
      </c>
      <c r="B128" s="65" t="s">
        <v>90</v>
      </c>
      <c r="C128" s="65"/>
      <c r="D128" s="65"/>
      <c r="E128" s="65"/>
      <c r="F128" s="65"/>
      <c r="G128" s="65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</row>
    <row r="129" spans="1:24" ht="49.5" customHeight="1" x14ac:dyDescent="0.25">
      <c r="B129" s="15" t="s">
        <v>10</v>
      </c>
      <c r="C129" s="51" t="s">
        <v>24</v>
      </c>
      <c r="D129" s="1">
        <v>83</v>
      </c>
      <c r="E129" s="1">
        <v>83</v>
      </c>
      <c r="F129" s="1">
        <v>0</v>
      </c>
      <c r="G129" s="1">
        <v>0</v>
      </c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71" t="s">
        <v>20</v>
      </c>
      <c r="X129" s="72"/>
    </row>
    <row r="130" spans="1:24" ht="52.5" customHeight="1" x14ac:dyDescent="0.25">
      <c r="A130" s="60"/>
      <c r="B130" s="74" t="s">
        <v>11</v>
      </c>
      <c r="C130" s="43" t="s">
        <v>13</v>
      </c>
      <c r="D130" s="27">
        <f>D131</f>
        <v>83</v>
      </c>
      <c r="E130" s="27">
        <f t="shared" ref="E130:G130" si="46">E131</f>
        <v>83</v>
      </c>
      <c r="F130" s="27">
        <f t="shared" si="46"/>
        <v>0</v>
      </c>
      <c r="G130" s="27">
        <f t="shared" si="46"/>
        <v>0</v>
      </c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71" t="s">
        <v>20</v>
      </c>
      <c r="X130" s="72"/>
    </row>
    <row r="131" spans="1:24" ht="50.25" customHeight="1" x14ac:dyDescent="0.25">
      <c r="A131" s="61"/>
      <c r="B131" s="86"/>
      <c r="C131" s="51" t="s">
        <v>24</v>
      </c>
      <c r="D131" s="1">
        <f>D129</f>
        <v>83</v>
      </c>
      <c r="E131" s="1">
        <f t="shared" ref="E131:G131" si="47">E129</f>
        <v>83</v>
      </c>
      <c r="F131" s="1">
        <f t="shared" si="47"/>
        <v>0</v>
      </c>
      <c r="G131" s="1">
        <f t="shared" si="47"/>
        <v>0</v>
      </c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71" t="s">
        <v>20</v>
      </c>
      <c r="X131" s="72"/>
    </row>
    <row r="132" spans="1:24" ht="40.5" hidden="1" customHeight="1" x14ac:dyDescent="0.25">
      <c r="A132" s="35"/>
      <c r="B132" s="87"/>
      <c r="C132" s="51"/>
      <c r="D132" s="1"/>
      <c r="E132" s="1"/>
      <c r="F132" s="1"/>
      <c r="G132" s="1"/>
      <c r="H132" s="1" t="e">
        <f>#REF!+#REF!+#REF!+#REF!+#REF!</f>
        <v>#REF!</v>
      </c>
      <c r="I132" s="1" t="e">
        <f>#REF!+#REF!+#REF!+#REF!+#REF!</f>
        <v>#REF!</v>
      </c>
      <c r="J132" s="1" t="e">
        <f>#REF!+#REF!+#REF!+#REF!+#REF!</f>
        <v>#REF!</v>
      </c>
      <c r="K132" s="1" t="e">
        <f>#REF!+#REF!+#REF!+#REF!+#REF!</f>
        <v>#REF!</v>
      </c>
      <c r="L132" s="1" t="e">
        <f>#REF!+#REF!+#REF!+#REF!+#REF!</f>
        <v>#REF!</v>
      </c>
      <c r="M132" s="1" t="e">
        <f>#REF!+#REF!+#REF!+#REF!+#REF!</f>
        <v>#REF!</v>
      </c>
      <c r="N132" s="1" t="e">
        <f>#REF!+#REF!+#REF!+#REF!+#REF!</f>
        <v>#REF!</v>
      </c>
      <c r="O132" s="1" t="e">
        <f>#REF!+#REF!+#REF!+#REF!+#REF!</f>
        <v>#REF!</v>
      </c>
      <c r="P132" s="1" t="e">
        <f>#REF!+#REF!+#REF!+#REF!+#REF!</f>
        <v>#REF!</v>
      </c>
      <c r="Q132" s="1" t="e">
        <f>#REF!+#REF!+#REF!+#REF!+#REF!</f>
        <v>#REF!</v>
      </c>
      <c r="R132" s="1" t="e">
        <f>#REF!+#REF!+#REF!+#REF!+#REF!</f>
        <v>#REF!</v>
      </c>
      <c r="S132" s="1" t="e">
        <f>#REF!+#REF!+#REF!+#REF!+#REF!</f>
        <v>#REF!</v>
      </c>
      <c r="T132" s="1" t="e">
        <f>#REF!+#REF!+#REF!+#REF!+#REF!</f>
        <v>#REF!</v>
      </c>
      <c r="U132" s="1" t="e">
        <f>#REF!+#REF!+#REF!+#REF!+#REF!</f>
        <v>#REF!</v>
      </c>
      <c r="V132" s="1" t="e">
        <f>#REF!+#REF!+#REF!+#REF!+#REF!</f>
        <v>#REF!</v>
      </c>
      <c r="W132" s="92"/>
      <c r="X132" s="92"/>
    </row>
    <row r="133" spans="1:24" ht="51.75" hidden="1" customHeight="1" x14ac:dyDescent="0.25">
      <c r="A133" s="35"/>
      <c r="B133" s="88"/>
      <c r="C133" s="51" t="s">
        <v>12</v>
      </c>
      <c r="D133" s="1" t="e">
        <f>#REF!</f>
        <v>#REF!</v>
      </c>
      <c r="E133" s="1" t="e">
        <f>#REF!</f>
        <v>#REF!</v>
      </c>
      <c r="F133" s="1" t="e">
        <f>#REF!</f>
        <v>#REF!</v>
      </c>
      <c r="G133" s="1" t="e">
        <f>#REF!</f>
        <v>#REF!</v>
      </c>
      <c r="H133" s="1" t="e">
        <f>#REF!</f>
        <v>#REF!</v>
      </c>
      <c r="I133" s="1" t="e">
        <f>#REF!</f>
        <v>#REF!</v>
      </c>
      <c r="J133" s="1" t="e">
        <f>#REF!</f>
        <v>#REF!</v>
      </c>
      <c r="K133" s="1" t="e">
        <f>#REF!</f>
        <v>#REF!</v>
      </c>
      <c r="L133" s="1" t="e">
        <f>#REF!</f>
        <v>#REF!</v>
      </c>
      <c r="M133" s="1" t="e">
        <f>#REF!</f>
        <v>#REF!</v>
      </c>
      <c r="N133" s="1" t="e">
        <f>#REF!</f>
        <v>#REF!</v>
      </c>
      <c r="O133" s="1" t="e">
        <f>#REF!</f>
        <v>#REF!</v>
      </c>
      <c r="P133" s="1" t="e">
        <f>#REF!</f>
        <v>#REF!</v>
      </c>
      <c r="Q133" s="1" t="e">
        <f>#REF!</f>
        <v>#REF!</v>
      </c>
      <c r="R133" s="1" t="e">
        <f>#REF!</f>
        <v>#REF!</v>
      </c>
      <c r="S133" s="1" t="e">
        <f>#REF!</f>
        <v>#REF!</v>
      </c>
      <c r="T133" s="1" t="e">
        <f>#REF!</f>
        <v>#REF!</v>
      </c>
      <c r="U133" s="1" t="e">
        <f>#REF!</f>
        <v>#REF!</v>
      </c>
      <c r="V133" s="1" t="e">
        <f>#REF!</f>
        <v>#REF!</v>
      </c>
      <c r="W133" s="71" t="s">
        <v>20</v>
      </c>
      <c r="X133" s="72"/>
    </row>
    <row r="134" spans="1:24" ht="20.25" customHeight="1" x14ac:dyDescent="0.25">
      <c r="A134" s="50">
        <v>9</v>
      </c>
      <c r="B134" s="68" t="s">
        <v>104</v>
      </c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70"/>
    </row>
    <row r="135" spans="1:24" ht="80.25" customHeight="1" x14ac:dyDescent="0.25">
      <c r="B135" s="15" t="s">
        <v>60</v>
      </c>
      <c r="C135" s="51" t="s">
        <v>24</v>
      </c>
      <c r="D135" s="1">
        <v>1740</v>
      </c>
      <c r="E135" s="1">
        <v>1740</v>
      </c>
      <c r="F135" s="1">
        <v>858</v>
      </c>
      <c r="G135" s="1">
        <v>857.3</v>
      </c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64" t="s">
        <v>176</v>
      </c>
      <c r="X135" s="64"/>
    </row>
    <row r="136" spans="1:24" ht="81" customHeight="1" x14ac:dyDescent="0.25">
      <c r="A136" s="50"/>
      <c r="B136" s="15" t="s">
        <v>61</v>
      </c>
      <c r="C136" s="51" t="s">
        <v>24</v>
      </c>
      <c r="D136" s="17">
        <v>32</v>
      </c>
      <c r="E136" s="17">
        <v>32</v>
      </c>
      <c r="F136" s="17">
        <v>10</v>
      </c>
      <c r="G136" s="17">
        <v>6.6</v>
      </c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64" t="s">
        <v>177</v>
      </c>
      <c r="X136" s="64"/>
    </row>
    <row r="137" spans="1:24" ht="35.25" customHeight="1" x14ac:dyDescent="0.25">
      <c r="A137" s="50"/>
      <c r="B137" s="15" t="s">
        <v>62</v>
      </c>
      <c r="C137" s="51" t="s">
        <v>24</v>
      </c>
      <c r="D137" s="17">
        <v>300</v>
      </c>
      <c r="E137" s="17">
        <v>300</v>
      </c>
      <c r="F137" s="17">
        <v>0</v>
      </c>
      <c r="G137" s="17">
        <v>0</v>
      </c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64" t="s">
        <v>20</v>
      </c>
      <c r="X137" s="64"/>
    </row>
    <row r="138" spans="1:24" ht="97.5" customHeight="1" x14ac:dyDescent="0.25">
      <c r="A138" s="50"/>
      <c r="B138" s="15" t="s">
        <v>63</v>
      </c>
      <c r="C138" s="51" t="s">
        <v>12</v>
      </c>
      <c r="D138" s="17">
        <v>35.9</v>
      </c>
      <c r="E138" s="17">
        <v>35.9</v>
      </c>
      <c r="F138" s="17">
        <v>30.3</v>
      </c>
      <c r="G138" s="17">
        <v>14.9</v>
      </c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64" t="s">
        <v>102</v>
      </c>
      <c r="X138" s="64"/>
    </row>
    <row r="139" spans="1:24" ht="174" customHeight="1" x14ac:dyDescent="0.25">
      <c r="A139" s="50"/>
      <c r="B139" s="15" t="s">
        <v>64</v>
      </c>
      <c r="C139" s="51" t="s">
        <v>12</v>
      </c>
      <c r="D139" s="17">
        <v>4</v>
      </c>
      <c r="E139" s="17">
        <v>4</v>
      </c>
      <c r="F139" s="17">
        <v>4</v>
      </c>
      <c r="G139" s="17">
        <v>0</v>
      </c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64" t="s">
        <v>20</v>
      </c>
      <c r="X139" s="64"/>
    </row>
    <row r="140" spans="1:24" ht="88.5" customHeight="1" x14ac:dyDescent="0.25">
      <c r="A140" s="50"/>
      <c r="B140" s="15" t="s">
        <v>65</v>
      </c>
      <c r="C140" s="51" t="s">
        <v>24</v>
      </c>
      <c r="D140" s="17">
        <v>1.9</v>
      </c>
      <c r="E140" s="17">
        <v>1.9</v>
      </c>
      <c r="F140" s="17">
        <v>1.6</v>
      </c>
      <c r="G140" s="17">
        <v>1.6</v>
      </c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64" t="s">
        <v>178</v>
      </c>
      <c r="X140" s="64"/>
    </row>
    <row r="141" spans="1:24" ht="88.5" customHeight="1" x14ac:dyDescent="0.25">
      <c r="A141" s="55"/>
      <c r="B141" s="34" t="s">
        <v>105</v>
      </c>
      <c r="C141" s="51" t="s">
        <v>24</v>
      </c>
      <c r="D141" s="1">
        <v>3000</v>
      </c>
      <c r="E141" s="1">
        <v>3000</v>
      </c>
      <c r="F141" s="17">
        <v>3000</v>
      </c>
      <c r="G141" s="17">
        <v>3000</v>
      </c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64" t="s">
        <v>77</v>
      </c>
      <c r="X141" s="64"/>
    </row>
    <row r="142" spans="1:24" ht="38.25" customHeight="1" x14ac:dyDescent="0.25">
      <c r="A142" s="59"/>
      <c r="B142" s="74" t="s">
        <v>11</v>
      </c>
      <c r="C142" s="43" t="s">
        <v>13</v>
      </c>
      <c r="D142" s="27">
        <f>D143+D144</f>
        <v>5113.7999999999993</v>
      </c>
      <c r="E142" s="27">
        <f t="shared" ref="E142:G142" si="48">E143+E144</f>
        <v>5113.7999999999993</v>
      </c>
      <c r="F142" s="27">
        <f t="shared" si="48"/>
        <v>3903.9</v>
      </c>
      <c r="G142" s="27">
        <f t="shared" si="48"/>
        <v>3880.4</v>
      </c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67" t="s">
        <v>179</v>
      </c>
      <c r="X142" s="67"/>
    </row>
    <row r="143" spans="1:24" ht="37.5" customHeight="1" x14ac:dyDescent="0.25">
      <c r="A143" s="62"/>
      <c r="B143" s="75"/>
      <c r="C143" s="51" t="s">
        <v>24</v>
      </c>
      <c r="D143" s="1">
        <f>D135+D136+D137+D140+D141</f>
        <v>5073.8999999999996</v>
      </c>
      <c r="E143" s="1">
        <f t="shared" ref="E143:G143" si="49">E135+E136+E137+E140+E141</f>
        <v>5073.8999999999996</v>
      </c>
      <c r="F143" s="1">
        <f t="shared" si="49"/>
        <v>3869.6</v>
      </c>
      <c r="G143" s="1">
        <f t="shared" si="49"/>
        <v>3865.5</v>
      </c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81" t="s">
        <v>180</v>
      </c>
      <c r="X143" s="82"/>
    </row>
    <row r="144" spans="1:24" ht="57.75" customHeight="1" x14ac:dyDescent="0.25">
      <c r="A144" s="63"/>
      <c r="B144" s="76"/>
      <c r="C144" s="51" t="s">
        <v>12</v>
      </c>
      <c r="D144" s="1">
        <f>D138+D139</f>
        <v>39.9</v>
      </c>
      <c r="E144" s="1">
        <f t="shared" ref="E144:G144" si="50">E138+E139</f>
        <v>39.9</v>
      </c>
      <c r="F144" s="1">
        <f t="shared" si="50"/>
        <v>34.299999999999997</v>
      </c>
      <c r="G144" s="1">
        <f t="shared" si="50"/>
        <v>14.9</v>
      </c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64" t="s">
        <v>181</v>
      </c>
      <c r="X144" s="64"/>
    </row>
    <row r="145" spans="1:28" ht="46.5" customHeight="1" x14ac:dyDescent="0.25">
      <c r="A145" s="43">
        <v>10</v>
      </c>
      <c r="B145" s="65" t="s">
        <v>91</v>
      </c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</row>
    <row r="146" spans="1:28" ht="52.5" customHeight="1" x14ac:dyDescent="0.25">
      <c r="B146" s="15" t="s">
        <v>83</v>
      </c>
      <c r="C146" s="51" t="s">
        <v>24</v>
      </c>
      <c r="D146" s="1">
        <v>265</v>
      </c>
      <c r="E146" s="1">
        <v>265</v>
      </c>
      <c r="F146" s="1">
        <v>62</v>
      </c>
      <c r="G146" s="1">
        <v>62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4" t="s">
        <v>182</v>
      </c>
      <c r="X146" s="64"/>
    </row>
    <row r="147" spans="1:28" ht="32.25" customHeight="1" x14ac:dyDescent="0.25">
      <c r="A147" s="73"/>
      <c r="B147" s="74" t="s">
        <v>11</v>
      </c>
      <c r="C147" s="43" t="s">
        <v>13</v>
      </c>
      <c r="D147" s="27">
        <f>D148</f>
        <v>265</v>
      </c>
      <c r="E147" s="27">
        <f t="shared" ref="E147:G147" si="51">E148</f>
        <v>265</v>
      </c>
      <c r="F147" s="27">
        <f t="shared" si="51"/>
        <v>62</v>
      </c>
      <c r="G147" s="27">
        <f t="shared" si="51"/>
        <v>62</v>
      </c>
      <c r="H147" s="27">
        <f t="shared" ref="H147:V147" si="52">H148</f>
        <v>0</v>
      </c>
      <c r="I147" s="27">
        <f t="shared" si="52"/>
        <v>0</v>
      </c>
      <c r="J147" s="27">
        <f t="shared" si="52"/>
        <v>0</v>
      </c>
      <c r="K147" s="27">
        <f t="shared" si="52"/>
        <v>0</v>
      </c>
      <c r="L147" s="27">
        <f t="shared" si="52"/>
        <v>0</v>
      </c>
      <c r="M147" s="27">
        <f t="shared" si="52"/>
        <v>0</v>
      </c>
      <c r="N147" s="27">
        <f t="shared" si="52"/>
        <v>0</v>
      </c>
      <c r="O147" s="27">
        <f t="shared" si="52"/>
        <v>0</v>
      </c>
      <c r="P147" s="27">
        <f t="shared" si="52"/>
        <v>0</v>
      </c>
      <c r="Q147" s="27">
        <f t="shared" si="52"/>
        <v>0</v>
      </c>
      <c r="R147" s="27">
        <f t="shared" si="52"/>
        <v>0</v>
      </c>
      <c r="S147" s="27">
        <f t="shared" si="52"/>
        <v>0</v>
      </c>
      <c r="T147" s="27">
        <f t="shared" si="52"/>
        <v>0</v>
      </c>
      <c r="U147" s="27">
        <f t="shared" si="52"/>
        <v>0</v>
      </c>
      <c r="V147" s="27">
        <f t="shared" si="52"/>
        <v>0</v>
      </c>
      <c r="W147" s="67" t="s">
        <v>183</v>
      </c>
      <c r="X147" s="64"/>
    </row>
    <row r="148" spans="1:28" s="16" customFormat="1" ht="45.75" customHeight="1" x14ac:dyDescent="0.25">
      <c r="A148" s="57"/>
      <c r="B148" s="83"/>
      <c r="C148" s="51" t="s">
        <v>24</v>
      </c>
      <c r="D148" s="1">
        <f>D146</f>
        <v>265</v>
      </c>
      <c r="E148" s="1">
        <f>E146</f>
        <v>265</v>
      </c>
      <c r="F148" s="1">
        <f>F146</f>
        <v>62</v>
      </c>
      <c r="G148" s="1">
        <f>G146</f>
        <v>62</v>
      </c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64" t="s">
        <v>183</v>
      </c>
      <c r="X148" s="64"/>
    </row>
    <row r="149" spans="1:28" s="10" customFormat="1" ht="43.5" customHeight="1" x14ac:dyDescent="0.25">
      <c r="A149" s="56"/>
      <c r="B149" s="77" t="s">
        <v>18</v>
      </c>
      <c r="C149" s="32" t="s">
        <v>13</v>
      </c>
      <c r="D149" s="28">
        <f>D150+D151+D152</f>
        <v>198129.8</v>
      </c>
      <c r="E149" s="28">
        <f t="shared" ref="E149:G149" si="53">E150+E151+E152</f>
        <v>198129.8</v>
      </c>
      <c r="F149" s="28">
        <f t="shared" si="53"/>
        <v>90634</v>
      </c>
      <c r="G149" s="28">
        <f t="shared" si="53"/>
        <v>90269.7</v>
      </c>
      <c r="H149" s="28" t="e">
        <f>H150+H151+#REF!</f>
        <v>#REF!</v>
      </c>
      <c r="I149" s="28" t="e">
        <f>I150+I151+#REF!</f>
        <v>#REF!</v>
      </c>
      <c r="J149" s="28" t="e">
        <f>J150+J151+#REF!</f>
        <v>#REF!</v>
      </c>
      <c r="K149" s="28" t="e">
        <f>K150+K151+#REF!</f>
        <v>#REF!</v>
      </c>
      <c r="L149" s="28" t="e">
        <f>L150+L151+#REF!</f>
        <v>#REF!</v>
      </c>
      <c r="M149" s="28" t="e">
        <f>M150+M151+#REF!</f>
        <v>#REF!</v>
      </c>
      <c r="N149" s="28" t="e">
        <f>N150+N151+#REF!</f>
        <v>#REF!</v>
      </c>
      <c r="O149" s="28" t="e">
        <f>O150+O151+#REF!</f>
        <v>#REF!</v>
      </c>
      <c r="P149" s="28" t="e">
        <f>P150+P151+#REF!</f>
        <v>#REF!</v>
      </c>
      <c r="Q149" s="28" t="e">
        <f>Q150+Q151+#REF!</f>
        <v>#REF!</v>
      </c>
      <c r="R149" s="28" t="e">
        <f>R150+R151+#REF!</f>
        <v>#REF!</v>
      </c>
      <c r="S149" s="28" t="e">
        <f>S150+S151+#REF!</f>
        <v>#REF!</v>
      </c>
      <c r="T149" s="28" t="e">
        <f>T150+T151+#REF!</f>
        <v>#REF!</v>
      </c>
      <c r="U149" s="28" t="e">
        <f>U150+U151+#REF!</f>
        <v>#REF!</v>
      </c>
      <c r="V149" s="28" t="e">
        <f>V150+V151+#REF!</f>
        <v>#REF!</v>
      </c>
      <c r="W149" s="79" t="s">
        <v>184</v>
      </c>
      <c r="X149" s="80"/>
      <c r="Y149" s="18"/>
      <c r="Z149" s="18"/>
      <c r="AA149" s="18"/>
      <c r="AB149" s="18"/>
    </row>
    <row r="150" spans="1:28" s="10" customFormat="1" ht="46.5" customHeight="1" x14ac:dyDescent="0.25">
      <c r="A150" s="57"/>
      <c r="B150" s="77"/>
      <c r="C150" s="51" t="s">
        <v>24</v>
      </c>
      <c r="D150" s="1">
        <f>D30+D35+D88+D108+D118+D127+D131+D148+D143</f>
        <v>124397.79999999999</v>
      </c>
      <c r="E150" s="1">
        <f>E30+E35+E88+E108+E118+E127+E131+E148+E143</f>
        <v>124397.79999999999</v>
      </c>
      <c r="F150" s="1">
        <f>F30+F35+F88+F108+F118+F127+F131+F148+F143-0.2</f>
        <v>62422.8</v>
      </c>
      <c r="G150" s="1">
        <f>G30+G35+G88+G108+G118+G127+G131+G148+G143</f>
        <v>62194.499999999993</v>
      </c>
      <c r="H150" s="1" t="e">
        <f>H30+H35+H88+H118+#REF!+#REF!+H127+H131+H143</f>
        <v>#REF!</v>
      </c>
      <c r="I150" s="1" t="e">
        <f>I30+I35+I88+I118+#REF!+#REF!+I127+I131+I143</f>
        <v>#REF!</v>
      </c>
      <c r="J150" s="1" t="e">
        <f>J30+J35+J88+J118+#REF!+#REF!+J127+J131+J143</f>
        <v>#REF!</v>
      </c>
      <c r="K150" s="1" t="e">
        <f>K30+K35+K88+K118+#REF!+#REF!+K127+K131+K143</f>
        <v>#REF!</v>
      </c>
      <c r="L150" s="1" t="e">
        <f>L30+L35+L88+L118+#REF!+#REF!+L127+L131+L143</f>
        <v>#REF!</v>
      </c>
      <c r="M150" s="1" t="e">
        <f>M30+M35+M88+M118+#REF!+#REF!+M127+M131+M143</f>
        <v>#REF!</v>
      </c>
      <c r="N150" s="1" t="e">
        <f>N30+N35+N88+N118+#REF!+#REF!+N127+N131+N143</f>
        <v>#REF!</v>
      </c>
      <c r="O150" s="1" t="e">
        <f>O30+O35+O88+O118+#REF!+#REF!+O127+O131+O143</f>
        <v>#REF!</v>
      </c>
      <c r="P150" s="1" t="e">
        <f>P30+P35+P88+P118+#REF!+#REF!+P127+P131+P143</f>
        <v>#REF!</v>
      </c>
      <c r="Q150" s="1" t="e">
        <f>Q30+Q35+Q88+Q118+#REF!+#REF!+Q127+Q131+Q143</f>
        <v>#REF!</v>
      </c>
      <c r="R150" s="1" t="e">
        <f>R30+R35+R88+R118+#REF!+#REF!+R127+R131+R143</f>
        <v>#REF!</v>
      </c>
      <c r="S150" s="1" t="e">
        <f>S30+S35+S88+S118+#REF!+#REF!+S127+S131+S143</f>
        <v>#REF!</v>
      </c>
      <c r="T150" s="1" t="e">
        <f>T30+T35+T88+T118+#REF!+#REF!+T127+T131+T143</f>
        <v>#REF!</v>
      </c>
      <c r="U150" s="1" t="e">
        <f>U30+U35+U88+U118+#REF!+#REF!+U127+U131+U143</f>
        <v>#REF!</v>
      </c>
      <c r="V150" s="1" t="e">
        <f>V30+V35+V88+V118+#REF!+#REF!+V127+V131+V143</f>
        <v>#REF!</v>
      </c>
      <c r="W150" s="81" t="s">
        <v>115</v>
      </c>
      <c r="X150" s="82"/>
    </row>
    <row r="151" spans="1:28" s="10" customFormat="1" ht="47.25" x14ac:dyDescent="0.25">
      <c r="A151" s="57"/>
      <c r="B151" s="77"/>
      <c r="C151" s="51" t="s">
        <v>12</v>
      </c>
      <c r="D151" s="1">
        <f>D31+D89+D144+D123</f>
        <v>30984.6</v>
      </c>
      <c r="E151" s="1">
        <f>E31+E89+E144+E123</f>
        <v>30984.6</v>
      </c>
      <c r="F151" s="1">
        <f>F31+F89+F144+F123</f>
        <v>7711.7999999999993</v>
      </c>
      <c r="G151" s="1">
        <f>G31+G89+G144+G123</f>
        <v>7587.2</v>
      </c>
      <c r="H151" s="1" t="e">
        <f>H31+H89+#REF!+H123+H144</f>
        <v>#REF!</v>
      </c>
      <c r="I151" s="1" t="e">
        <f>I31+I89+#REF!+I123+I144</f>
        <v>#REF!</v>
      </c>
      <c r="J151" s="1" t="e">
        <f>J31+J89+#REF!+J123+J144</f>
        <v>#REF!</v>
      </c>
      <c r="K151" s="1" t="e">
        <f>K31+K89+#REF!+K123+K144</f>
        <v>#REF!</v>
      </c>
      <c r="L151" s="1" t="e">
        <f>L31+L89+#REF!+L123+L144</f>
        <v>#REF!</v>
      </c>
      <c r="M151" s="1" t="e">
        <f>M31+M89+#REF!+M123+M144</f>
        <v>#REF!</v>
      </c>
      <c r="N151" s="1" t="e">
        <f>N31+N89+#REF!+N123+N144</f>
        <v>#REF!</v>
      </c>
      <c r="O151" s="1" t="e">
        <f>O31+O89+#REF!+O123+O144</f>
        <v>#REF!</v>
      </c>
      <c r="P151" s="1" t="e">
        <f>P31+P89+#REF!+P123+P144</f>
        <v>#REF!</v>
      </c>
      <c r="Q151" s="1" t="e">
        <f>Q31+Q89+#REF!+Q123+Q144</f>
        <v>#REF!</v>
      </c>
      <c r="R151" s="1" t="e">
        <f>R31+R89+#REF!+R123+R144</f>
        <v>#REF!</v>
      </c>
      <c r="S151" s="1" t="e">
        <f>S31+S89+#REF!+S123+S144</f>
        <v>#REF!</v>
      </c>
      <c r="T151" s="1" t="e">
        <f>T31+T89+#REF!+T123+T144</f>
        <v>#REF!</v>
      </c>
      <c r="U151" s="1" t="e">
        <f>U31+U89+#REF!+U123+U144</f>
        <v>#REF!</v>
      </c>
      <c r="V151" s="1" t="e">
        <f>V31+V89+#REF!+V123+V144</f>
        <v>#REF!</v>
      </c>
      <c r="W151" s="81" t="s">
        <v>185</v>
      </c>
      <c r="X151" s="82"/>
    </row>
    <row r="152" spans="1:28" s="10" customFormat="1" ht="39.75" customHeight="1" x14ac:dyDescent="0.25">
      <c r="A152" s="58"/>
      <c r="B152" s="78"/>
      <c r="C152" s="51" t="s">
        <v>70</v>
      </c>
      <c r="D152" s="1">
        <f>D90+D109+D119</f>
        <v>42747.399999999994</v>
      </c>
      <c r="E152" s="1">
        <f t="shared" ref="E152:G152" si="54">E90+E109+E119</f>
        <v>42747.399999999994</v>
      </c>
      <c r="F152" s="1">
        <f t="shared" si="54"/>
        <v>20499.400000000001</v>
      </c>
      <c r="G152" s="1">
        <f t="shared" si="54"/>
        <v>20488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64" t="s">
        <v>186</v>
      </c>
      <c r="X152" s="64"/>
    </row>
    <row r="153" spans="1:28" s="10" customFormat="1" ht="39.75" customHeight="1" x14ac:dyDescent="0.25">
      <c r="A153" s="33"/>
      <c r="B153" s="37"/>
      <c r="C153" s="21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38"/>
      <c r="X153" s="38"/>
    </row>
    <row r="154" spans="1:28" s="10" customFormat="1" x14ac:dyDescent="0.25">
      <c r="A154" s="33"/>
      <c r="B154" s="20"/>
      <c r="C154" s="21"/>
      <c r="D154" s="22"/>
      <c r="E154" s="22"/>
      <c r="F154" s="22"/>
      <c r="G154" s="22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4"/>
      <c r="X154" s="24"/>
    </row>
    <row r="155" spans="1:28" s="10" customFormat="1" x14ac:dyDescent="0.25">
      <c r="A155" s="19"/>
      <c r="B155" s="20"/>
      <c r="C155" s="21"/>
      <c r="D155" s="22"/>
      <c r="E155" s="22"/>
      <c r="F155" s="22"/>
      <c r="G155" s="22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4"/>
      <c r="X155" s="24"/>
    </row>
    <row r="156" spans="1:28" s="10" customFormat="1" x14ac:dyDescent="0.25">
      <c r="A156" s="19"/>
      <c r="B156" s="20"/>
      <c r="C156" s="21"/>
      <c r="D156" s="22"/>
      <c r="E156" s="22"/>
      <c r="F156" s="22"/>
      <c r="G156" s="22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4"/>
      <c r="X156" s="24"/>
    </row>
    <row r="157" spans="1:28" x14ac:dyDescent="0.25">
      <c r="A157" s="19"/>
      <c r="D157" s="10"/>
      <c r="E157" s="10"/>
      <c r="F157" s="10"/>
      <c r="G157" s="10"/>
    </row>
    <row r="189" spans="74:75" x14ac:dyDescent="0.25">
      <c r="BV189" s="2">
        <v>410</v>
      </c>
      <c r="BW189" s="2">
        <v>140</v>
      </c>
    </row>
    <row r="193" spans="1:1" x14ac:dyDescent="0.25">
      <c r="A193" s="2" t="s">
        <v>44</v>
      </c>
    </row>
  </sheetData>
  <mergeCells count="197">
    <mergeCell ref="W44:X44"/>
    <mergeCell ref="W47:X47"/>
    <mergeCell ref="A58:X58"/>
    <mergeCell ref="W42:X42"/>
    <mergeCell ref="W41:X41"/>
    <mergeCell ref="W40:X40"/>
    <mergeCell ref="W43:X43"/>
    <mergeCell ref="W38:X38"/>
    <mergeCell ref="W63:X63"/>
    <mergeCell ref="W59:X59"/>
    <mergeCell ref="A60:A61"/>
    <mergeCell ref="B60:B61"/>
    <mergeCell ref="W60:X60"/>
    <mergeCell ref="W57:X57"/>
    <mergeCell ref="A45:A48"/>
    <mergeCell ref="B45:B48"/>
    <mergeCell ref="B55:B57"/>
    <mergeCell ref="A55:A57"/>
    <mergeCell ref="W52:X52"/>
    <mergeCell ref="W48:X48"/>
    <mergeCell ref="W51:X51"/>
    <mergeCell ref="W50:X50"/>
    <mergeCell ref="W61:X61"/>
    <mergeCell ref="W68:X68"/>
    <mergeCell ref="W74:X74"/>
    <mergeCell ref="W77:X77"/>
    <mergeCell ref="W70:X70"/>
    <mergeCell ref="W69:X69"/>
    <mergeCell ref="W78:X78"/>
    <mergeCell ref="W65:X65"/>
    <mergeCell ref="A71:X71"/>
    <mergeCell ref="W73:X73"/>
    <mergeCell ref="A62:X62"/>
    <mergeCell ref="W64:X64"/>
    <mergeCell ref="W72:X72"/>
    <mergeCell ref="W66:X66"/>
    <mergeCell ref="W75:X75"/>
    <mergeCell ref="W76:X76"/>
    <mergeCell ref="W53:X53"/>
    <mergeCell ref="W54:X54"/>
    <mergeCell ref="W46:X46"/>
    <mergeCell ref="W45:X45"/>
    <mergeCell ref="W85:X85"/>
    <mergeCell ref="A117:A118"/>
    <mergeCell ref="W116:X116"/>
    <mergeCell ref="W112:X112"/>
    <mergeCell ref="W113:X113"/>
    <mergeCell ref="B98:B99"/>
    <mergeCell ref="A98:A100"/>
    <mergeCell ref="A104:A106"/>
    <mergeCell ref="B104:B106"/>
    <mergeCell ref="W106:X106"/>
    <mergeCell ref="B107:B109"/>
    <mergeCell ref="A107:A109"/>
    <mergeCell ref="W109:X109"/>
    <mergeCell ref="B117:B119"/>
    <mergeCell ref="W119:X119"/>
    <mergeCell ref="W97:X97"/>
    <mergeCell ref="W99:X99"/>
    <mergeCell ref="W98:X98"/>
    <mergeCell ref="W111:X111"/>
    <mergeCell ref="W95:X95"/>
    <mergeCell ref="A11:A12"/>
    <mergeCell ref="W39:X39"/>
    <mergeCell ref="A37:X37"/>
    <mergeCell ref="W30:X30"/>
    <mergeCell ref="W31:X31"/>
    <mergeCell ref="A22:A24"/>
    <mergeCell ref="W34:X34"/>
    <mergeCell ref="W26:X26"/>
    <mergeCell ref="A29:A31"/>
    <mergeCell ref="B32:X32"/>
    <mergeCell ref="W33:X33"/>
    <mergeCell ref="W35:X35"/>
    <mergeCell ref="B36:X36"/>
    <mergeCell ref="W14:X14"/>
    <mergeCell ref="W11:X11"/>
    <mergeCell ref="W29:X29"/>
    <mergeCell ref="B29:B31"/>
    <mergeCell ref="A27:A28"/>
    <mergeCell ref="B27:B28"/>
    <mergeCell ref="A34:A35"/>
    <mergeCell ref="B34:B35"/>
    <mergeCell ref="W27:X27"/>
    <mergeCell ref="W28:X28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W6:X7"/>
    <mergeCell ref="W15:X15"/>
    <mergeCell ref="B25:X25"/>
    <mergeCell ref="B22:B24"/>
    <mergeCell ref="W22:X22"/>
    <mergeCell ref="W23:X23"/>
    <mergeCell ref="W24:X24"/>
    <mergeCell ref="B8:X8"/>
    <mergeCell ref="B9:X9"/>
    <mergeCell ref="W10:X10"/>
    <mergeCell ref="B13:X13"/>
    <mergeCell ref="W12:X12"/>
    <mergeCell ref="W16:X16"/>
    <mergeCell ref="W18:X18"/>
    <mergeCell ref="W19:X19"/>
    <mergeCell ref="W20:X20"/>
    <mergeCell ref="W17:X17"/>
    <mergeCell ref="W21:X21"/>
    <mergeCell ref="B11:B12"/>
    <mergeCell ref="W67:X67"/>
    <mergeCell ref="A83:A86"/>
    <mergeCell ref="A87:A90"/>
    <mergeCell ref="B94:X94"/>
    <mergeCell ref="B91:X91"/>
    <mergeCell ref="B83:B86"/>
    <mergeCell ref="W83:X83"/>
    <mergeCell ref="B87:B90"/>
    <mergeCell ref="W90:X90"/>
    <mergeCell ref="W88:X88"/>
    <mergeCell ref="W89:X89"/>
    <mergeCell ref="B67:B70"/>
    <mergeCell ref="A67:A70"/>
    <mergeCell ref="W81:X81"/>
    <mergeCell ref="W82:X82"/>
    <mergeCell ref="W79:X79"/>
    <mergeCell ref="W80:X80"/>
    <mergeCell ref="B92:X92"/>
    <mergeCell ref="W93:X93"/>
    <mergeCell ref="W102:X102"/>
    <mergeCell ref="B122:B123"/>
    <mergeCell ref="W105:X105"/>
    <mergeCell ref="W125:X125"/>
    <mergeCell ref="W126:X126"/>
    <mergeCell ref="W132:X132"/>
    <mergeCell ref="B128:X128"/>
    <mergeCell ref="W84:X84"/>
    <mergeCell ref="W86:X86"/>
    <mergeCell ref="W87:X87"/>
    <mergeCell ref="W96:X96"/>
    <mergeCell ref="B100:X100"/>
    <mergeCell ref="W108:X108"/>
    <mergeCell ref="W129:X129"/>
    <mergeCell ref="W127:X127"/>
    <mergeCell ref="W130:X130"/>
    <mergeCell ref="W131:X131"/>
    <mergeCell ref="B110:X110"/>
    <mergeCell ref="W137:X137"/>
    <mergeCell ref="B126:B127"/>
    <mergeCell ref="W123:X123"/>
    <mergeCell ref="W122:X122"/>
    <mergeCell ref="W118:X118"/>
    <mergeCell ref="W117:X117"/>
    <mergeCell ref="W133:X133"/>
    <mergeCell ref="B124:X124"/>
    <mergeCell ref="W55:X55"/>
    <mergeCell ref="A49:X49"/>
    <mergeCell ref="W56:X56"/>
    <mergeCell ref="A147:A148"/>
    <mergeCell ref="B142:B144"/>
    <mergeCell ref="W142:X142"/>
    <mergeCell ref="W144:X144"/>
    <mergeCell ref="W143:X143"/>
    <mergeCell ref="B147:B148"/>
    <mergeCell ref="W139:X139"/>
    <mergeCell ref="W114:X114"/>
    <mergeCell ref="W138:X138"/>
    <mergeCell ref="W104:X104"/>
    <mergeCell ref="B120:X120"/>
    <mergeCell ref="W115:X115"/>
    <mergeCell ref="W103:X103"/>
    <mergeCell ref="W101:X101"/>
    <mergeCell ref="B130:B133"/>
    <mergeCell ref="W121:X121"/>
    <mergeCell ref="W107:X107"/>
    <mergeCell ref="A149:A152"/>
    <mergeCell ref="A125:A127"/>
    <mergeCell ref="A130:A131"/>
    <mergeCell ref="A142:A144"/>
    <mergeCell ref="B145:X145"/>
    <mergeCell ref="W146:X146"/>
    <mergeCell ref="W147:X147"/>
    <mergeCell ref="W148:X148"/>
    <mergeCell ref="B134:X134"/>
    <mergeCell ref="W135:X135"/>
    <mergeCell ref="W140:X140"/>
    <mergeCell ref="W136:X136"/>
    <mergeCell ref="W141:X141"/>
    <mergeCell ref="B149:B152"/>
    <mergeCell ref="W152:X152"/>
    <mergeCell ref="W149:X149"/>
    <mergeCell ref="W150:X150"/>
    <mergeCell ref="W151:X151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  <ignoredErrors>
    <ignoredError sqref="H113:V113 X113" numberStoredAsText="1"/>
    <ignoredError sqref="F84 F8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2023-08-04T11:30:02Z</dcterms:modified>
</cp:coreProperties>
</file>