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filterPrivacy="1" defaultThemeVersion="124226"/>
  <xr:revisionPtr revIDLastSave="0" documentId="13_ncr:1_{8E2C406C-B613-49CE-9D73-659F11B4709F}" xr6:coauthVersionLast="36" xr6:coauthVersionMax="36" xr10:uidLastSave="{00000000-0000-0000-0000-000000000000}"/>
  <bookViews>
    <workbookView xWindow="0" yWindow="0" windowWidth="17970" windowHeight="7590" xr2:uid="{00000000-000D-0000-FFFF-FFFF00000000}"/>
  </bookViews>
  <sheets>
    <sheet name="отчёт" sheetId="12" r:id="rId1"/>
  </sheets>
  <calcPr calcId="191029"/>
</workbook>
</file>

<file path=xl/calcChain.xml><?xml version="1.0" encoding="utf-8"?>
<calcChain xmlns="http://schemas.openxmlformats.org/spreadsheetml/2006/main">
  <c r="G150" i="12" l="1"/>
  <c r="E150" i="12"/>
  <c r="D150" i="12"/>
  <c r="G105" i="12"/>
  <c r="F105" i="12"/>
  <c r="F104" i="12" s="1"/>
  <c r="E104" i="12"/>
  <c r="E105" i="12"/>
  <c r="G104" i="12"/>
  <c r="E106" i="12"/>
  <c r="F106" i="12"/>
  <c r="G106" i="12"/>
  <c r="G152" i="12" s="1"/>
  <c r="D105" i="12"/>
  <c r="H104" i="12"/>
  <c r="I104" i="12"/>
  <c r="L104" i="12"/>
  <c r="M104" i="12"/>
  <c r="P104" i="12"/>
  <c r="Q104" i="12"/>
  <c r="T104" i="12"/>
  <c r="U104" i="12"/>
  <c r="H105" i="12"/>
  <c r="I105" i="12"/>
  <c r="J105" i="12"/>
  <c r="J104" i="12" s="1"/>
  <c r="K105" i="12"/>
  <c r="K104" i="12" s="1"/>
  <c r="L105" i="12"/>
  <c r="M105" i="12"/>
  <c r="N105" i="12"/>
  <c r="N104" i="12" s="1"/>
  <c r="O105" i="12"/>
  <c r="O104" i="12" s="1"/>
  <c r="P105" i="12"/>
  <c r="Q105" i="12"/>
  <c r="R105" i="12"/>
  <c r="R104" i="12" s="1"/>
  <c r="S105" i="12"/>
  <c r="S104" i="12" s="1"/>
  <c r="T105" i="12"/>
  <c r="U105" i="12"/>
  <c r="V105" i="12"/>
  <c r="V104" i="12" s="1"/>
  <c r="E151" i="12"/>
  <c r="F151" i="12"/>
  <c r="G151" i="12"/>
  <c r="G122" i="12"/>
  <c r="G115" i="12"/>
  <c r="E115" i="12"/>
  <c r="D115" i="12"/>
  <c r="V90" i="12"/>
  <c r="U90" i="12"/>
  <c r="U89" i="12" s="1"/>
  <c r="T90" i="12"/>
  <c r="S90" i="12"/>
  <c r="S89" i="12" s="1"/>
  <c r="R90" i="12"/>
  <c r="Q90" i="12"/>
  <c r="Q89" i="12" s="1"/>
  <c r="P90" i="12"/>
  <c r="O90" i="12"/>
  <c r="O89" i="12" s="1"/>
  <c r="N90" i="12"/>
  <c r="M90" i="12"/>
  <c r="M89" i="12" s="1"/>
  <c r="L90" i="12"/>
  <c r="K90" i="12"/>
  <c r="K89" i="12" s="1"/>
  <c r="J90" i="12"/>
  <c r="I90" i="12"/>
  <c r="I89" i="12" s="1"/>
  <c r="H90" i="12"/>
  <c r="G90" i="12"/>
  <c r="G89" i="12" s="1"/>
  <c r="F90" i="12"/>
  <c r="E90" i="12"/>
  <c r="E89" i="12" s="1"/>
  <c r="D90" i="12"/>
  <c r="V89" i="12"/>
  <c r="T89" i="12"/>
  <c r="R89" i="12"/>
  <c r="P89" i="12"/>
  <c r="N89" i="12"/>
  <c r="L89" i="12"/>
  <c r="J89" i="12"/>
  <c r="H89" i="12"/>
  <c r="F89" i="12"/>
  <c r="D89" i="12"/>
  <c r="E79" i="12"/>
  <c r="E78" i="12" s="1"/>
  <c r="D79" i="12"/>
  <c r="F79" i="12"/>
  <c r="F78" i="12" s="1"/>
  <c r="G79" i="12"/>
  <c r="E80" i="12"/>
  <c r="F80" i="12"/>
  <c r="G80" i="12"/>
  <c r="E81" i="12"/>
  <c r="F81" i="12"/>
  <c r="G81" i="12"/>
  <c r="D80" i="12"/>
  <c r="G69" i="12"/>
  <c r="F69" i="12"/>
  <c r="E69" i="12"/>
  <c r="D69" i="12"/>
  <c r="G45" i="12"/>
  <c r="F45" i="12"/>
  <c r="E45" i="12"/>
  <c r="D45" i="12"/>
  <c r="E27" i="12"/>
  <c r="F27" i="12"/>
  <c r="G27" i="12"/>
  <c r="D27" i="12"/>
  <c r="G16" i="12"/>
  <c r="F16" i="12"/>
  <c r="E16" i="12"/>
  <c r="D16" i="12"/>
  <c r="G149" i="12" l="1"/>
  <c r="F150" i="12"/>
  <c r="F152" i="12"/>
  <c r="E152" i="12"/>
  <c r="E149" i="12" s="1"/>
  <c r="G78" i="12"/>
  <c r="F148" i="12"/>
  <c r="F147" i="12" s="1"/>
  <c r="G143" i="12"/>
  <c r="E143" i="12"/>
  <c r="F143" i="12"/>
  <c r="E144" i="12"/>
  <c r="F144" i="12"/>
  <c r="G144" i="12"/>
  <c r="D143" i="12"/>
  <c r="F115" i="12"/>
  <c r="E116" i="12"/>
  <c r="F116" i="12"/>
  <c r="G116" i="12"/>
  <c r="E102" i="12"/>
  <c r="F102" i="12"/>
  <c r="G102" i="12"/>
  <c r="E103" i="12"/>
  <c r="F103" i="12"/>
  <c r="G103" i="12"/>
  <c r="D102" i="12"/>
  <c r="G96" i="12"/>
  <c r="G95" i="12" s="1"/>
  <c r="E67" i="12"/>
  <c r="F67" i="12"/>
  <c r="G67" i="12"/>
  <c r="E68" i="12"/>
  <c r="F68" i="12"/>
  <c r="G68" i="12"/>
  <c r="D67" i="12"/>
  <c r="G55" i="12"/>
  <c r="F55" i="12"/>
  <c r="E55" i="12"/>
  <c r="E56" i="12"/>
  <c r="F56" i="12"/>
  <c r="G56" i="12"/>
  <c r="D55" i="12"/>
  <c r="D56" i="12"/>
  <c r="G47" i="12"/>
  <c r="F47" i="12"/>
  <c r="E47" i="12"/>
  <c r="D47" i="12"/>
  <c r="E34" i="12"/>
  <c r="E33" i="12" s="1"/>
  <c r="F34" i="12"/>
  <c r="F33" i="12" s="1"/>
  <c r="G34" i="12"/>
  <c r="G33" i="12" s="1"/>
  <c r="E26" i="12"/>
  <c r="F26" i="12"/>
  <c r="G26" i="12"/>
  <c r="G22" i="12"/>
  <c r="F149" i="12" l="1"/>
  <c r="G101" i="12"/>
  <c r="E84" i="12"/>
  <c r="G84" i="12"/>
  <c r="F84" i="12"/>
  <c r="G114" i="12"/>
  <c r="F142" i="12"/>
  <c r="E142" i="12"/>
  <c r="F114" i="12"/>
  <c r="E114" i="12"/>
  <c r="G142" i="12"/>
  <c r="F101" i="12"/>
  <c r="E101" i="12"/>
  <c r="E54" i="12"/>
  <c r="G66" i="12"/>
  <c r="F66" i="12"/>
  <c r="E66" i="12"/>
  <c r="G54" i="12"/>
  <c r="F54" i="12"/>
  <c r="E121" i="12"/>
  <c r="F121" i="12"/>
  <c r="G121" i="12"/>
  <c r="E122" i="12"/>
  <c r="F122" i="12"/>
  <c r="D121" i="12"/>
  <c r="D122" i="12"/>
  <c r="D116" i="12"/>
  <c r="E96" i="12"/>
  <c r="F96" i="12"/>
  <c r="D96" i="12"/>
  <c r="D95" i="12" l="1"/>
  <c r="F95" i="12"/>
  <c r="E95" i="12"/>
  <c r="D120" i="12"/>
  <c r="F120" i="12"/>
  <c r="G120" i="12"/>
  <c r="E120" i="12"/>
  <c r="D68" i="12"/>
  <c r="D66" i="12" s="1"/>
  <c r="E46" i="12"/>
  <c r="E85" i="12" s="1"/>
  <c r="F46" i="12"/>
  <c r="F85" i="12" s="1"/>
  <c r="G46" i="12"/>
  <c r="G85" i="12" s="1"/>
  <c r="D34" i="12"/>
  <c r="D33" i="12" s="1"/>
  <c r="F44" i="12" l="1"/>
  <c r="E44" i="12"/>
  <c r="G44" i="12"/>
  <c r="D26" i="12"/>
  <c r="F22" i="12"/>
  <c r="E23" i="12"/>
  <c r="E30" i="12" s="1"/>
  <c r="F23" i="12"/>
  <c r="F30" i="12" s="1"/>
  <c r="G23" i="12"/>
  <c r="G30" i="12" s="1"/>
  <c r="E22" i="12"/>
  <c r="D22" i="12"/>
  <c r="D103" i="12" l="1"/>
  <c r="D106" i="12" s="1"/>
  <c r="D104" i="12" s="1"/>
  <c r="Y119" i="12" s="1"/>
  <c r="D81" i="12"/>
  <c r="D78" i="12" s="1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V45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V47" i="12"/>
  <c r="D46" i="12"/>
  <c r="D85" i="12" s="1"/>
  <c r="D152" i="12" l="1"/>
  <c r="D84" i="12"/>
  <c r="E148" i="12"/>
  <c r="E147" i="12" s="1"/>
  <c r="G148" i="12"/>
  <c r="G147" i="12" s="1"/>
  <c r="H121" i="12"/>
  <c r="H120" i="12" s="1"/>
  <c r="I121" i="12"/>
  <c r="I120" i="12" s="1"/>
  <c r="J121" i="12"/>
  <c r="J120" i="12" s="1"/>
  <c r="K121" i="12"/>
  <c r="K120" i="12" s="1"/>
  <c r="L121" i="12"/>
  <c r="L120" i="12" s="1"/>
  <c r="M121" i="12"/>
  <c r="M120" i="12" s="1"/>
  <c r="N121" i="12"/>
  <c r="N120" i="12" s="1"/>
  <c r="O121" i="12"/>
  <c r="O120" i="12" s="1"/>
  <c r="P121" i="12"/>
  <c r="P120" i="12" s="1"/>
  <c r="Q121" i="12"/>
  <c r="Q120" i="12" s="1"/>
  <c r="R121" i="12"/>
  <c r="R120" i="12" s="1"/>
  <c r="S121" i="12"/>
  <c r="S120" i="12" s="1"/>
  <c r="T121" i="12"/>
  <c r="T120" i="12" s="1"/>
  <c r="U121" i="12"/>
  <c r="U120" i="12" s="1"/>
  <c r="V121" i="12"/>
  <c r="V120" i="12" s="1"/>
  <c r="D114" i="12" l="1"/>
  <c r="E12" i="12"/>
  <c r="F12" i="12"/>
  <c r="F29" i="12" s="1"/>
  <c r="G12" i="12"/>
  <c r="D12" i="12"/>
  <c r="D11" i="12" s="1"/>
  <c r="F28" i="12" l="1"/>
  <c r="E11" i="12"/>
  <c r="E29" i="12"/>
  <c r="G11" i="12"/>
  <c r="G29" i="12"/>
  <c r="F11" i="12"/>
  <c r="H96" i="12"/>
  <c r="I96" i="12"/>
  <c r="J96" i="12"/>
  <c r="K96" i="12"/>
  <c r="L96" i="12"/>
  <c r="M96" i="12"/>
  <c r="N96" i="12"/>
  <c r="O96" i="12"/>
  <c r="P96" i="12"/>
  <c r="Q96" i="12"/>
  <c r="R96" i="12"/>
  <c r="S96" i="12"/>
  <c r="T96" i="12"/>
  <c r="U96" i="12"/>
  <c r="V96" i="12"/>
  <c r="G28" i="12" l="1"/>
  <c r="E28" i="12"/>
  <c r="U95" i="12"/>
  <c r="S95" i="12"/>
  <c r="Q95" i="12"/>
  <c r="O95" i="12"/>
  <c r="M95" i="12"/>
  <c r="K95" i="12"/>
  <c r="I95" i="12"/>
  <c r="V95" i="12"/>
  <c r="T95" i="12"/>
  <c r="R95" i="12"/>
  <c r="P95" i="12"/>
  <c r="N95" i="12"/>
  <c r="L95" i="12"/>
  <c r="J95" i="12"/>
  <c r="H95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V67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D148" i="12" l="1"/>
  <c r="D147" i="12" s="1"/>
  <c r="V147" i="12"/>
  <c r="U147" i="12"/>
  <c r="T147" i="12"/>
  <c r="S147" i="12"/>
  <c r="R147" i="12"/>
  <c r="Q147" i="12"/>
  <c r="P147" i="12"/>
  <c r="O147" i="12"/>
  <c r="N147" i="12"/>
  <c r="M147" i="12"/>
  <c r="L147" i="12"/>
  <c r="K147" i="12"/>
  <c r="J147" i="12"/>
  <c r="I147" i="12"/>
  <c r="H147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E60" i="12"/>
  <c r="E83" i="12" s="1"/>
  <c r="F60" i="12"/>
  <c r="F83" i="12" s="1"/>
  <c r="G60" i="12"/>
  <c r="G83" i="12" s="1"/>
  <c r="D60" i="12"/>
  <c r="D83" i="12" s="1"/>
  <c r="D82" i="12" s="1"/>
  <c r="E82" i="12" l="1"/>
  <c r="G82" i="12"/>
  <c r="F82" i="12"/>
  <c r="F59" i="12"/>
  <c r="G59" i="12"/>
  <c r="D59" i="12"/>
  <c r="E59" i="12"/>
  <c r="D144" i="12" l="1"/>
  <c r="E130" i="12"/>
  <c r="E129" i="12" s="1"/>
  <c r="F130" i="12"/>
  <c r="F129" i="12" s="1"/>
  <c r="G130" i="12"/>
  <c r="G129" i="12" s="1"/>
  <c r="D130" i="12"/>
  <c r="D129" i="12" s="1"/>
  <c r="E126" i="12"/>
  <c r="F126" i="12"/>
  <c r="G126" i="12"/>
  <c r="D126" i="12"/>
  <c r="H101" i="12"/>
  <c r="I101" i="12"/>
  <c r="J101" i="12"/>
  <c r="K101" i="12"/>
  <c r="L101" i="12"/>
  <c r="M101" i="12"/>
  <c r="N101" i="12"/>
  <c r="O101" i="12"/>
  <c r="P101" i="12"/>
  <c r="Q101" i="12"/>
  <c r="R101" i="12"/>
  <c r="S101" i="12"/>
  <c r="T101" i="12"/>
  <c r="U101" i="12"/>
  <c r="V101" i="12"/>
  <c r="V84" i="12"/>
  <c r="V151" i="12" s="1"/>
  <c r="U84" i="12"/>
  <c r="U151" i="12" s="1"/>
  <c r="T84" i="12"/>
  <c r="T151" i="12" s="1"/>
  <c r="S84" i="12"/>
  <c r="S151" i="12" s="1"/>
  <c r="R84" i="12"/>
  <c r="R151" i="12" s="1"/>
  <c r="Q84" i="12"/>
  <c r="Q151" i="12" s="1"/>
  <c r="P84" i="12"/>
  <c r="P151" i="12" s="1"/>
  <c r="O84" i="12"/>
  <c r="O151" i="12" s="1"/>
  <c r="N84" i="12"/>
  <c r="N151" i="12" s="1"/>
  <c r="M84" i="12"/>
  <c r="M151" i="12" s="1"/>
  <c r="L84" i="12"/>
  <c r="L151" i="12" s="1"/>
  <c r="K84" i="12"/>
  <c r="K151" i="12" s="1"/>
  <c r="J84" i="12"/>
  <c r="J151" i="12" s="1"/>
  <c r="I84" i="12"/>
  <c r="I151" i="12" s="1"/>
  <c r="H84" i="12"/>
  <c r="H151" i="12" s="1"/>
  <c r="D23" i="12"/>
  <c r="D30" i="12" l="1"/>
  <c r="D151" i="12" s="1"/>
  <c r="D101" i="12"/>
  <c r="D44" i="12"/>
  <c r="D142" i="12"/>
  <c r="D54" i="12"/>
  <c r="D29" i="12"/>
  <c r="D149" i="12" l="1"/>
  <c r="H131" i="12"/>
  <c r="I131" i="12"/>
  <c r="J131" i="12"/>
  <c r="K131" i="12"/>
  <c r="L131" i="12"/>
  <c r="M131" i="12"/>
  <c r="N131" i="12"/>
  <c r="O131" i="12"/>
  <c r="P131" i="12"/>
  <c r="Q131" i="12"/>
  <c r="R131" i="12"/>
  <c r="S131" i="12"/>
  <c r="T131" i="12"/>
  <c r="U131" i="12"/>
  <c r="V131" i="12"/>
  <c r="E132" i="12"/>
  <c r="F132" i="12"/>
  <c r="G132" i="12"/>
  <c r="H132" i="12"/>
  <c r="I132" i="12"/>
  <c r="J132" i="12"/>
  <c r="K132" i="12"/>
  <c r="L132" i="12"/>
  <c r="M132" i="12"/>
  <c r="N132" i="12"/>
  <c r="O132" i="12"/>
  <c r="P132" i="12"/>
  <c r="Q132" i="12"/>
  <c r="R132" i="12"/>
  <c r="S132" i="12"/>
  <c r="T132" i="12"/>
  <c r="U132" i="12"/>
  <c r="V132" i="12"/>
  <c r="D132" i="12"/>
  <c r="H115" i="12" l="1"/>
  <c r="I115" i="12"/>
  <c r="J115" i="12"/>
  <c r="K115" i="12"/>
  <c r="L115" i="12"/>
  <c r="M115" i="12"/>
  <c r="N115" i="12"/>
  <c r="O115" i="12"/>
  <c r="P115" i="12"/>
  <c r="Q115" i="12"/>
  <c r="R115" i="12"/>
  <c r="S115" i="12"/>
  <c r="T115" i="12"/>
  <c r="U115" i="12"/>
  <c r="V115" i="12"/>
  <c r="U150" i="12" l="1"/>
  <c r="U149" i="12" s="1"/>
  <c r="U114" i="12"/>
  <c r="S150" i="12"/>
  <c r="S149" i="12" s="1"/>
  <c r="S114" i="12"/>
  <c r="Q150" i="12"/>
  <c r="Q149" i="12" s="1"/>
  <c r="Q114" i="12"/>
  <c r="O150" i="12"/>
  <c r="O149" i="12" s="1"/>
  <c r="O114" i="12"/>
  <c r="M150" i="12"/>
  <c r="M149" i="12" s="1"/>
  <c r="M114" i="12"/>
  <c r="K150" i="12"/>
  <c r="K149" i="12" s="1"/>
  <c r="K114" i="12"/>
  <c r="I150" i="12"/>
  <c r="I149" i="12" s="1"/>
  <c r="I114" i="12"/>
  <c r="V150" i="12"/>
  <c r="V149" i="12" s="1"/>
  <c r="V114" i="12"/>
  <c r="T150" i="12"/>
  <c r="T149" i="12" s="1"/>
  <c r="T114" i="12"/>
  <c r="R150" i="12"/>
  <c r="R149" i="12" s="1"/>
  <c r="R114" i="12"/>
  <c r="P150" i="12"/>
  <c r="P149" i="12" s="1"/>
  <c r="P114" i="12"/>
  <c r="N150" i="12"/>
  <c r="N149" i="12" s="1"/>
  <c r="N114" i="12"/>
  <c r="L150" i="12"/>
  <c r="L149" i="12" s="1"/>
  <c r="L114" i="12"/>
  <c r="J150" i="12"/>
  <c r="J149" i="12" s="1"/>
  <c r="J114" i="12"/>
  <c r="H150" i="12"/>
  <c r="H149" i="12" s="1"/>
  <c r="H114" i="12"/>
  <c r="H125" i="12" l="1"/>
  <c r="I125" i="12"/>
  <c r="J125" i="12"/>
  <c r="K125" i="12"/>
  <c r="L125" i="12"/>
  <c r="M125" i="12"/>
  <c r="N125" i="12"/>
  <c r="O125" i="12"/>
  <c r="P125" i="12"/>
  <c r="Q125" i="12"/>
  <c r="R125" i="12"/>
  <c r="S125" i="12"/>
  <c r="T125" i="12"/>
  <c r="U125" i="12"/>
  <c r="V125" i="12"/>
  <c r="E125" i="12"/>
  <c r="F125" i="12"/>
  <c r="G125" i="12"/>
  <c r="D125" i="12"/>
  <c r="G21" i="12" l="1"/>
  <c r="D21" i="12"/>
  <c r="H12" i="12"/>
  <c r="H22" i="12" s="1"/>
  <c r="I12" i="12"/>
  <c r="I22" i="12" s="1"/>
  <c r="J12" i="12"/>
  <c r="J22" i="12" s="1"/>
  <c r="K12" i="12"/>
  <c r="K22" i="12" s="1"/>
  <c r="L12" i="12"/>
  <c r="L22" i="12" s="1"/>
  <c r="M12" i="12"/>
  <c r="M22" i="12" s="1"/>
  <c r="N12" i="12"/>
  <c r="N22" i="12" s="1"/>
  <c r="O12" i="12"/>
  <c r="O22" i="12" s="1"/>
  <c r="P12" i="12"/>
  <c r="P22" i="12" s="1"/>
  <c r="Q12" i="12"/>
  <c r="Q22" i="12" s="1"/>
  <c r="R12" i="12"/>
  <c r="R22" i="12" s="1"/>
  <c r="S12" i="12"/>
  <c r="S22" i="12" s="1"/>
  <c r="T12" i="12"/>
  <c r="T22" i="12" s="1"/>
  <c r="U12" i="12"/>
  <c r="U22" i="12" s="1"/>
  <c r="V12" i="12"/>
  <c r="V22" i="12" s="1"/>
  <c r="F21" i="12" l="1"/>
  <c r="E21" i="12"/>
  <c r="D28" i="12" l="1"/>
</calcChain>
</file>

<file path=xl/sharedStrings.xml><?xml version="1.0" encoding="utf-8"?>
<sst xmlns="http://schemas.openxmlformats.org/spreadsheetml/2006/main" count="366" uniqueCount="183">
  <si>
    <t>Источник финансирования</t>
  </si>
  <si>
    <t>№ п/п</t>
  </si>
  <si>
    <t xml:space="preserve">о реализации  муниципальных программ, </t>
  </si>
  <si>
    <t>Отчёт</t>
  </si>
  <si>
    <t>Мероприятия*</t>
  </si>
  <si>
    <t xml:space="preserve">Утвержденный объем финансирования </t>
  </si>
  <si>
    <t>Лимиты</t>
  </si>
  <si>
    <t>Исполнено</t>
  </si>
  <si>
    <t>произведённые кассовые расходы</t>
  </si>
  <si>
    <t xml:space="preserve">фактическое финансирование  </t>
  </si>
  <si>
    <t>Развитие информационной системы управления муниципальными финансами</t>
  </si>
  <si>
    <t>Всего по программе</t>
  </si>
  <si>
    <t>бюджет Мурманской области</t>
  </si>
  <si>
    <t>Всего, в т.ч.</t>
  </si>
  <si>
    <t>Всего по подпрограмме</t>
  </si>
  <si>
    <t>тыс. руб.</t>
  </si>
  <si>
    <t>Комплекс мероприятий, направленных на развитие массового спорта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</si>
  <si>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</si>
  <si>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Всего по муниципальным программам</t>
  </si>
  <si>
    <r>
      <t xml:space="preserve">Оценка выполнения </t>
    </r>
    <r>
      <rPr>
        <sz val="11.5"/>
        <color theme="1"/>
        <rFont val="Times New Roman"/>
        <family val="1"/>
        <charset val="204"/>
      </rPr>
      <t>(краткое описание исполнения программы; либо причины неисполнения)</t>
    </r>
  </si>
  <si>
    <t xml:space="preserve">Исполнено на 0,0%. </t>
  </si>
  <si>
    <t>Исполнено на 0,0%</t>
  </si>
  <si>
    <t>Всего:</t>
  </si>
  <si>
    <t>Подпрограмма 1 "Физическая культура и спорт города Кола"</t>
  </si>
  <si>
    <t>бюджет г. Кола</t>
  </si>
  <si>
    <t>Подпрограмма 2 "Культура города Кола"</t>
  </si>
  <si>
    <t xml:space="preserve">Обеспечение деятельности городской библиотеки </t>
  </si>
  <si>
    <t xml:space="preserve"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</t>
  </si>
  <si>
    <t>Расходы бюджета города Колы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</si>
  <si>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Обеспечение деятельности МБУК "Музей истории города Колы"</t>
  </si>
  <si>
    <t>бюджет  Мурманской области</t>
  </si>
  <si>
    <t>Подпрограмма 3 "Развитие потенциала молодёжи города Колы"</t>
  </si>
  <si>
    <t>Ликвидация несанкционированных свалок на территории  муниципального образования городское поселение Кола</t>
  </si>
  <si>
    <t xml:space="preserve">Санитарное содержание и ремонт городских объектов </t>
  </si>
  <si>
    <t>Содержание мест захоронения, организация ритуальных услуг</t>
  </si>
  <si>
    <t>Мероприятия по озеленению территории города</t>
  </si>
  <si>
    <t>Расходы на уличное освещение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</si>
  <si>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</si>
  <si>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Содержание, ремонт, восстановление технико-эксплуатационных качеств элементов обустройства дорог</t>
  </si>
  <si>
    <t>Обеспечение безопасности движения  на автомобильных дорогах общего пользования местного значения</t>
  </si>
  <si>
    <t>Обслуживание и ремонт светофорных объектов</t>
  </si>
  <si>
    <t xml:space="preserve">Подпрограмма 4 "Формирование современной городской среды" </t>
  </si>
  <si>
    <t>Расходы бюджета города Колы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</si>
  <si>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Фё</t>
  </si>
  <si>
    <t xml:space="preserve"> </t>
  </si>
  <si>
    <t xml:space="preserve">Подпрограмма 5 "Содержание и ремонт многоквартирных домов в городе Кола" </t>
  </si>
  <si>
    <t>Оплата взносов за капитальный ремонт муниципального жилищного фонда</t>
  </si>
  <si>
    <t>Субсидия 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</si>
  <si>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Расходы бюджета г. Колы на оплату взносов на капитальный ремонт за муниципальный жилой фонд </t>
  </si>
  <si>
    <t>Подпрограмма 2 "Подготовка объектов и систем жизнеобеспечения к работе в отопительный период на территории города Кола"</t>
  </si>
  <si>
    <t>Разработка проектной и проектно-сметной документации, экспертиза проектной и проектно-сметной документации объектов коммунальной инфраструктуры</t>
  </si>
  <si>
    <t>Содержание модульных электрических тепловых пунктов и наружных сетей</t>
  </si>
  <si>
    <t>Расходы на возмещение тепловых потерь, возникающих в тепловых сетях, находящихся в муниципальной собственности, в связи с организацией теплоснабжения и горячего водоснабжения населения</t>
  </si>
  <si>
    <t>Подпрограмма 3 "Управление городским хозяйством"</t>
  </si>
  <si>
    <t xml:space="preserve">Расходы на содержание муниципального учреждения </t>
  </si>
  <si>
    <t>Оценка недвижимости, признание прав и регулирование отношений по муниципальной собственности</t>
  </si>
  <si>
    <t>Оплата жилищно-коммунальных услуг за пустующий муниципальный жилищный фонд и нежилые помещения</t>
  </si>
  <si>
    <t>Содержание и ремонт объектов муниципальной собственности</t>
  </si>
  <si>
    <t xml:space="preserve">Реализации мероприятий по обеспечению жильем молодых семей </t>
  </si>
  <si>
    <t>Проведение землеустроительных работ</t>
  </si>
  <si>
    <t>Выплаты пенсии за выслугу лет лицам, замещавшим должности муниципальной службы в муниципальном образовании городское поселение Кола</t>
  </si>
  <si>
    <t>Расходы на обеспечение деятельности муниципальных учреждений на выполнение муниципальных функций (материально-техническое обеспечение)</t>
  </si>
  <si>
    <t>Расходы на публикацию муниципальных правовых актов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</si>
  <si>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</si>
  <si>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</si>
  <si>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Расходы бюджета города Колы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</si>
  <si>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действующих в муниципальном образовании г. Кола </t>
  </si>
  <si>
    <t>Всего</t>
  </si>
  <si>
    <t xml:space="preserve">Подпрограмма 2 "Содержание и ремонт улично-дрожной сети города Кола" </t>
  </si>
  <si>
    <t>Методическое обеспечение мероприятий (разработка, изготовление, размещение наглядной агитации по профилактике здорового образа жизни)</t>
  </si>
  <si>
    <t>бюджет Кольского района</t>
  </si>
  <si>
    <t xml:space="preserve">Подпрограмма 3 "Обеспечение доступной среды для инвалидов на территории города Кола" </t>
  </si>
  <si>
    <t>Реализация мероприятий по обеспечению доступности городских объектов для инвалидов</t>
  </si>
  <si>
    <t>Текущий ремонт муниципального жилищного фонда</t>
  </si>
  <si>
    <t>Разработка и корректировка градостроительной документации</t>
  </si>
  <si>
    <t>Проведение городских праздничных и культурно-досуговых мероприятий</t>
  </si>
  <si>
    <t>Предоставление субсидий социально ориентированным некоммерческим организациям в целях организации и проведения массовых мероприятий с жителями города Колы</t>
  </si>
  <si>
    <t>Субсидии 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</si>
  <si>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 xml:space="preserve">Исполнено на 100%. 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</si>
  <si>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благоустройство территории поселения)</t>
  </si>
  <si>
    <t xml:space="preserve">Подпрограмма 1 "Комплексное благоустройство города" 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</si>
  <si>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(мероприятия по благоустройству дворовых и общественных территорий)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</si>
  <si>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содержание муниципального учреждения)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</si>
  <si>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содержание, текущий и капитальный ремонт муниципального имущества)</t>
  </si>
  <si>
    <t>Комплекс мероприятий, направленных на повышение уровня противопожарной безопасности</t>
  </si>
  <si>
    <t>Субсидия управляющим организациям, которым предоставлена лицензия на осуществление деятельности по управлению многоквартирными домами, и товариществам собственников жилья на обеспечение затрат на проведение аварийных работ капитального ремонта общего имущества многоквртирных домов</t>
  </si>
  <si>
    <t xml:space="preserve"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 </t>
  </si>
  <si>
    <t>Муниципальная программа "Обеспечение эффективного функционирования городского хозяйства" на 2020-2023 год</t>
  </si>
  <si>
    <t>Муниципальная программа  "Управление муниципальным имуществом города Кола" на 2020-2025</t>
  </si>
  <si>
    <t>Муниципальная программа "Обеспечение жильём молодых семей города Кола" на 2020-2023 годы</t>
  </si>
  <si>
    <t>Муниципальная программа "Управление земельными ресурсами города Кола" на 2020-2025 годы</t>
  </si>
  <si>
    <t xml:space="preserve">Муниципальная программа "Управление муниципальными финансами города Кола" на 2020-2025 годы </t>
  </si>
  <si>
    <t>Муниципальная программа "Обеспечение первичных мер пожарной безопасности на территории городского поселения Кола Кольского района" на 2021-2023 годы</t>
  </si>
  <si>
    <t>Муниципальная программа "Развитие и повышение качества человеческого потенциала" на 2023-2025 годы</t>
  </si>
  <si>
    <t>Муниципальная программа "Экологическая безопасность города Колы" на 2023-2025 годы</t>
  </si>
  <si>
    <t xml:space="preserve">Муниципальная программа "Обеспечение комфортных условий проживания населения города Колы" на 2020-2024 годы 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</si>
  <si>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</si>
  <si>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Расходы бюджета города Колы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</si>
  <si>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Субсидия на реализацию инициативных проектов</t>
  </si>
  <si>
    <t xml:space="preserve">Исполнено на 41,5%. </t>
  </si>
  <si>
    <t>Приобретение жилья на вторичном рынке на территории муниципального образования городское поселение Кола Кольского района</t>
  </si>
  <si>
    <t>областной бюджет</t>
  </si>
  <si>
    <t>Муниципальная программа "Муниципальное управление города Кола" на 2023-2025 годы</t>
  </si>
  <si>
    <t>Разработка градостроительной концепции застройки территории города Кола</t>
  </si>
  <si>
    <t xml:space="preserve">за 3 квартал 2023 года </t>
  </si>
  <si>
    <t xml:space="preserve">Исполнено на 65,0%. </t>
  </si>
  <si>
    <t xml:space="preserve">Исполнено на 64,4%. </t>
  </si>
  <si>
    <t xml:space="preserve">Исполнено на 64,1%. </t>
  </si>
  <si>
    <t xml:space="preserve">Исполнено на 80,0%. </t>
  </si>
  <si>
    <t xml:space="preserve">Исполнено на 79,1%. </t>
  </si>
  <si>
    <t xml:space="preserve">Исполнено на 66,5%. </t>
  </si>
  <si>
    <t>Исполнено на 66,7%</t>
  </si>
  <si>
    <t>Исполнено на 65,6%</t>
  </si>
  <si>
    <t>Исполнено на 80,0%</t>
  </si>
  <si>
    <t>Исполнено на 66,2%</t>
  </si>
  <si>
    <t>Исполнено на 65,0%</t>
  </si>
  <si>
    <t>Исполнено на 56,6%</t>
  </si>
  <si>
    <t>Снос ветхих, аварийных зданий и сооружений, незаконных построек</t>
  </si>
  <si>
    <t>Исполнено на 100,0%</t>
  </si>
  <si>
    <t>Исполнено на 74,0%</t>
  </si>
  <si>
    <t>Исполнено на 63,1%</t>
  </si>
  <si>
    <t>Исполнено на 69,4%</t>
  </si>
  <si>
    <t>Исполнено на 42,0%</t>
  </si>
  <si>
    <t>Исполнено на 22,2%</t>
  </si>
  <si>
    <t>Исполнено на 93,9%</t>
  </si>
  <si>
    <t>Исполнено на 66,9%</t>
  </si>
  <si>
    <t>Исполнено на 64,3%</t>
  </si>
  <si>
    <t>Исполнено на 56,0%</t>
  </si>
  <si>
    <t xml:space="preserve">Исполнено на 53,7% </t>
  </si>
  <si>
    <t xml:space="preserve">Исполнено на 22,1% </t>
  </si>
  <si>
    <t>Исполнено на 32,9%</t>
  </si>
  <si>
    <t>Исполнено на 50,5%</t>
  </si>
  <si>
    <t>Благоустройство дворовых территорий</t>
  </si>
  <si>
    <t>Исполнено на 67,4%</t>
  </si>
  <si>
    <t>Исполнено на 100%</t>
  </si>
  <si>
    <t>Исполнено на 77,6%</t>
  </si>
  <si>
    <t>Исполнено на 76,3%</t>
  </si>
  <si>
    <t>Исполнено на 78,1%</t>
  </si>
  <si>
    <t xml:space="preserve">Расходы бюджета города Колы на реализацию инициативных проектов 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</si>
  <si>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(оплата взносов за капитальный ремонт муниципального жилого фонда)</t>
  </si>
  <si>
    <t>Исполнено на 78,3%</t>
  </si>
  <si>
    <t>Исполнено на 50,0%</t>
  </si>
  <si>
    <t>Исполнено на 33,7%</t>
  </si>
  <si>
    <t>Исполнено на 30,0%</t>
  </si>
  <si>
    <t>Исполнено на 20,4%</t>
  </si>
  <si>
    <t>Исполнено на 48,5%</t>
  </si>
  <si>
    <t>Исполнено на 51,9%</t>
  </si>
  <si>
    <t>Исполнено на 39,3%</t>
  </si>
  <si>
    <t>Исполнено на 57,3%</t>
  </si>
  <si>
    <t>Исполнено на 61,7%</t>
  </si>
  <si>
    <t xml:space="preserve">Исполнено на 30,8%. </t>
  </si>
  <si>
    <t xml:space="preserve">Исполнено на 67,1%. </t>
  </si>
  <si>
    <t>Подпрограмма 1 "Комплексное развитие систем коммунальной инфраструктуры города Кола"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</si>
  <si>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обеспечение функционирования объектов коммунальной инфраструктуры)</t>
  </si>
  <si>
    <t xml:space="preserve">Исполнено на 80,6%. </t>
  </si>
  <si>
    <t xml:space="preserve">Исполнено на 85,8%. </t>
  </si>
  <si>
    <t>Исполнено на 78,0%</t>
  </si>
  <si>
    <t>Исполнено на 75,2%</t>
  </si>
  <si>
    <t>Исполнено на 26,7%</t>
  </si>
  <si>
    <t>Исполнено на 74,5%</t>
  </si>
  <si>
    <t>Исполнено на 75,3%</t>
  </si>
  <si>
    <t>235,2</t>
  </si>
  <si>
    <t>Исполнено на 94,0%</t>
  </si>
  <si>
    <t>Исполнено на 28,2%</t>
  </si>
  <si>
    <t>Исполнено на 92,6%</t>
  </si>
  <si>
    <t>Исполнено на 82,1%</t>
  </si>
  <si>
    <t xml:space="preserve"> Исполнено на 80,3%. </t>
  </si>
  <si>
    <t>Исполнено на 80,3%</t>
  </si>
  <si>
    <t xml:space="preserve">Исполнено на 73,9%. </t>
  </si>
  <si>
    <t xml:space="preserve">Исполнено на 31,3%. </t>
  </si>
  <si>
    <t xml:space="preserve">Исполнено на 84,2%. </t>
  </si>
  <si>
    <t xml:space="preserve">Исполнено на 84,3%. </t>
  </si>
  <si>
    <t>Исполнено на 84,7%</t>
  </si>
  <si>
    <t xml:space="preserve">Исполнено на 37,3%. </t>
  </si>
  <si>
    <t xml:space="preserve"> Исполнено на 46,0%. </t>
  </si>
  <si>
    <t>Исполнено на 46,0%</t>
  </si>
  <si>
    <t xml:space="preserve">Исполнено на 98,4%. </t>
  </si>
  <si>
    <t>Исполнено на 98,4%</t>
  </si>
  <si>
    <t>Исполнено на 77,0%</t>
  </si>
  <si>
    <t>Исполнено на 65,9%</t>
  </si>
  <si>
    <t>Исполнено на 68,3%</t>
  </si>
  <si>
    <t>Исполнено на 46,5%</t>
  </si>
  <si>
    <t>Исполнено на 72,2%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</si>
</sst>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165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3" fillId="2" borderId="1" xfId="0" applyFont="1" applyFill="1" applyBorder="1"/>
    <xf numFmtId="49" fontId="4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/>
    <xf numFmtId="49" fontId="4" fillId="2" borderId="1" xfId="0" applyNumberFormat="1" applyFont="1" applyFill="1" applyBorder="1"/>
    <xf numFmtId="0" fontId="4" fillId="2" borderId="0" xfId="0" applyFont="1" applyFill="1"/>
    <xf numFmtId="0" fontId="4" fillId="2" borderId="1" xfId="0" applyFont="1" applyFill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/>
    <xf numFmtId="0" fontId="5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/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/>
    <xf numFmtId="49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/>
    <xf numFmtId="0" fontId="0" fillId="2" borderId="7" xfId="0" applyFill="1" applyBorder="1" applyAlignment="1"/>
    <xf numFmtId="0" fontId="4" fillId="2" borderId="5" xfId="0" applyFont="1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2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65" fontId="3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93"/>
  <sheetViews>
    <sheetView tabSelected="1" zoomScale="104" zoomScaleNormal="104" workbookViewId="0">
      <selection activeCell="AB13" sqref="AB12:AB13"/>
    </sheetView>
  </sheetViews>
  <sheetFormatPr defaultRowHeight="15.75" x14ac:dyDescent="0.25"/>
  <cols>
    <col min="1" max="1" width="5.85546875" style="2" customWidth="1"/>
    <col min="2" max="2" width="39" style="2" customWidth="1"/>
    <col min="3" max="3" width="19.5703125" style="2" customWidth="1"/>
    <col min="4" max="4" width="19.7109375" style="2" customWidth="1"/>
    <col min="5" max="5" width="16.5703125" style="2" customWidth="1"/>
    <col min="6" max="6" width="19.7109375" style="2" customWidth="1"/>
    <col min="7" max="7" width="17.5703125" style="2" customWidth="1"/>
    <col min="8" max="22" width="0" style="2" hidden="1" customWidth="1"/>
    <col min="23" max="23" width="9.140625" style="3"/>
    <col min="24" max="24" width="4.42578125" style="3" customWidth="1"/>
    <col min="25" max="25" width="15" style="2" customWidth="1"/>
    <col min="26" max="28" width="10.5703125" style="2" bestFit="1" customWidth="1"/>
    <col min="29" max="16384" width="9.140625" style="2"/>
  </cols>
  <sheetData>
    <row r="1" spans="1:24" ht="18.75" x14ac:dyDescent="0.3">
      <c r="A1" s="104" t="s">
        <v>3</v>
      </c>
      <c r="B1" s="104"/>
      <c r="C1" s="104"/>
      <c r="D1" s="104"/>
      <c r="E1" s="104"/>
      <c r="F1" s="104"/>
      <c r="G1" s="104"/>
    </row>
    <row r="2" spans="1:24" ht="18.75" x14ac:dyDescent="0.3">
      <c r="A2" s="104" t="s">
        <v>2</v>
      </c>
      <c r="B2" s="104"/>
      <c r="C2" s="104"/>
      <c r="D2" s="104"/>
      <c r="E2" s="104"/>
      <c r="F2" s="104"/>
      <c r="G2" s="104"/>
    </row>
    <row r="3" spans="1:24" ht="18.75" x14ac:dyDescent="0.3">
      <c r="A3" s="104" t="s">
        <v>66</v>
      </c>
      <c r="B3" s="104"/>
      <c r="C3" s="104"/>
      <c r="D3" s="104"/>
      <c r="E3" s="104"/>
      <c r="F3" s="104"/>
      <c r="G3" s="104"/>
    </row>
    <row r="4" spans="1:24" ht="18.75" x14ac:dyDescent="0.3">
      <c r="A4" s="104" t="s">
        <v>104</v>
      </c>
      <c r="B4" s="104"/>
      <c r="C4" s="104"/>
      <c r="D4" s="104"/>
      <c r="E4" s="104"/>
      <c r="F4" s="104"/>
      <c r="G4" s="104"/>
    </row>
    <row r="5" spans="1:24" x14ac:dyDescent="0.25">
      <c r="A5" s="4"/>
      <c r="X5" s="5" t="s">
        <v>15</v>
      </c>
    </row>
    <row r="6" spans="1:24" ht="15.75" customHeight="1" x14ac:dyDescent="0.25">
      <c r="A6" s="105" t="s">
        <v>1</v>
      </c>
      <c r="B6" s="66" t="s">
        <v>4</v>
      </c>
      <c r="C6" s="66" t="s">
        <v>0</v>
      </c>
      <c r="D6" s="79" t="s">
        <v>5</v>
      </c>
      <c r="E6" s="66" t="s">
        <v>6</v>
      </c>
      <c r="F6" s="105" t="s">
        <v>7</v>
      </c>
      <c r="G6" s="10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101" t="s">
        <v>19</v>
      </c>
      <c r="X6" s="101"/>
    </row>
    <row r="7" spans="1:24" ht="60.75" customHeight="1" x14ac:dyDescent="0.25">
      <c r="A7" s="105"/>
      <c r="B7" s="66"/>
      <c r="C7" s="66"/>
      <c r="D7" s="106"/>
      <c r="E7" s="66"/>
      <c r="F7" s="45" t="s">
        <v>9</v>
      </c>
      <c r="G7" s="45" t="s">
        <v>8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101"/>
      <c r="X7" s="101"/>
    </row>
    <row r="8" spans="1:24" ht="24.75" customHeight="1" x14ac:dyDescent="0.25">
      <c r="A8" s="45">
        <v>1</v>
      </c>
      <c r="B8" s="66" t="s">
        <v>93</v>
      </c>
      <c r="C8" s="66"/>
      <c r="D8" s="66"/>
      <c r="E8" s="66"/>
      <c r="F8" s="66"/>
      <c r="G8" s="66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1:24" ht="32.25" customHeight="1" x14ac:dyDescent="0.25">
      <c r="A9" s="6"/>
      <c r="B9" s="66" t="s">
        <v>23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</row>
    <row r="10" spans="1:24" ht="52.5" customHeight="1" x14ac:dyDescent="0.25">
      <c r="A10" s="7"/>
      <c r="B10" s="53" t="s">
        <v>16</v>
      </c>
      <c r="C10" s="53" t="s">
        <v>24</v>
      </c>
      <c r="D10" s="1">
        <v>100</v>
      </c>
      <c r="E10" s="1">
        <v>100</v>
      </c>
      <c r="F10" s="1">
        <v>0</v>
      </c>
      <c r="G10" s="1">
        <v>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5" t="s">
        <v>21</v>
      </c>
      <c r="X10" s="65"/>
    </row>
    <row r="11" spans="1:24" ht="42" customHeight="1" x14ac:dyDescent="0.25">
      <c r="A11" s="107"/>
      <c r="B11" s="79" t="s">
        <v>14</v>
      </c>
      <c r="C11" s="45" t="s">
        <v>13</v>
      </c>
      <c r="D11" s="27">
        <f>D12</f>
        <v>100</v>
      </c>
      <c r="E11" s="27">
        <f t="shared" ref="E11:G11" si="0">E12</f>
        <v>100</v>
      </c>
      <c r="F11" s="27">
        <f t="shared" si="0"/>
        <v>0</v>
      </c>
      <c r="G11" s="27">
        <f t="shared" si="0"/>
        <v>0</v>
      </c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68" t="s">
        <v>21</v>
      </c>
      <c r="X11" s="68"/>
    </row>
    <row r="12" spans="1:24" ht="48" customHeight="1" x14ac:dyDescent="0.25">
      <c r="A12" s="108"/>
      <c r="B12" s="88"/>
      <c r="C12" s="53" t="s">
        <v>24</v>
      </c>
      <c r="D12" s="1">
        <f>D10</f>
        <v>100</v>
      </c>
      <c r="E12" s="1">
        <f t="shared" ref="E12:G12" si="1">E10</f>
        <v>100</v>
      </c>
      <c r="F12" s="1">
        <f t="shared" si="1"/>
        <v>0</v>
      </c>
      <c r="G12" s="1">
        <f t="shared" si="1"/>
        <v>0</v>
      </c>
      <c r="H12" s="1" t="e">
        <f>H10+#REF!+#REF!+#REF!+#REF!+#REF!+#REF!</f>
        <v>#REF!</v>
      </c>
      <c r="I12" s="1" t="e">
        <f>I10+#REF!+#REF!+#REF!+#REF!+#REF!+#REF!</f>
        <v>#REF!</v>
      </c>
      <c r="J12" s="1" t="e">
        <f>J10+#REF!+#REF!+#REF!+#REF!+#REF!+#REF!</f>
        <v>#REF!</v>
      </c>
      <c r="K12" s="1" t="e">
        <f>K10+#REF!+#REF!+#REF!+#REF!+#REF!+#REF!</f>
        <v>#REF!</v>
      </c>
      <c r="L12" s="1" t="e">
        <f>L10+#REF!+#REF!+#REF!+#REF!+#REF!+#REF!</f>
        <v>#REF!</v>
      </c>
      <c r="M12" s="1" t="e">
        <f>M10+#REF!+#REF!+#REF!+#REF!+#REF!+#REF!</f>
        <v>#REF!</v>
      </c>
      <c r="N12" s="1" t="e">
        <f>N10+#REF!+#REF!+#REF!+#REF!+#REF!+#REF!</f>
        <v>#REF!</v>
      </c>
      <c r="O12" s="1" t="e">
        <f>O10+#REF!+#REF!+#REF!+#REF!+#REF!+#REF!</f>
        <v>#REF!</v>
      </c>
      <c r="P12" s="1" t="e">
        <f>P10+#REF!+#REF!+#REF!+#REF!+#REF!+#REF!</f>
        <v>#REF!</v>
      </c>
      <c r="Q12" s="1" t="e">
        <f>Q10+#REF!+#REF!+#REF!+#REF!+#REF!+#REF!</f>
        <v>#REF!</v>
      </c>
      <c r="R12" s="1" t="e">
        <f>R10+#REF!+#REF!+#REF!+#REF!+#REF!+#REF!</f>
        <v>#REF!</v>
      </c>
      <c r="S12" s="1" t="e">
        <f>S10+#REF!+#REF!+#REF!+#REF!+#REF!+#REF!</f>
        <v>#REF!</v>
      </c>
      <c r="T12" s="1" t="e">
        <f>T10+#REF!+#REF!+#REF!+#REF!+#REF!+#REF!</f>
        <v>#REF!</v>
      </c>
      <c r="U12" s="1" t="e">
        <f>U10+#REF!+#REF!+#REF!+#REF!+#REF!+#REF!</f>
        <v>#REF!</v>
      </c>
      <c r="V12" s="1" t="e">
        <f>V10+#REF!+#REF!+#REF!+#REF!+#REF!+#REF!</f>
        <v>#REF!</v>
      </c>
      <c r="W12" s="65" t="s">
        <v>21</v>
      </c>
      <c r="X12" s="65"/>
    </row>
    <row r="13" spans="1:24" ht="32.25" customHeight="1" x14ac:dyDescent="0.25">
      <c r="A13" s="8"/>
      <c r="B13" s="66" t="s">
        <v>25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</row>
    <row r="14" spans="1:24" ht="87" customHeight="1" x14ac:dyDescent="0.25">
      <c r="A14" s="7"/>
      <c r="B14" s="53" t="s">
        <v>75</v>
      </c>
      <c r="C14" s="53" t="s">
        <v>24</v>
      </c>
      <c r="D14" s="1">
        <v>425</v>
      </c>
      <c r="E14" s="1">
        <v>425</v>
      </c>
      <c r="F14" s="1">
        <v>351</v>
      </c>
      <c r="G14" s="1">
        <v>276.2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5" t="s">
        <v>105</v>
      </c>
      <c r="X14" s="65"/>
    </row>
    <row r="15" spans="1:24" ht="96.75" customHeight="1" x14ac:dyDescent="0.25">
      <c r="A15" s="7"/>
      <c r="B15" s="53" t="s">
        <v>76</v>
      </c>
      <c r="C15" s="53" t="s">
        <v>24</v>
      </c>
      <c r="D15" s="1">
        <v>290</v>
      </c>
      <c r="E15" s="1">
        <v>290</v>
      </c>
      <c r="F15" s="1">
        <v>290</v>
      </c>
      <c r="G15" s="1">
        <v>290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5" t="s">
        <v>78</v>
      </c>
      <c r="X15" s="65"/>
    </row>
    <row r="16" spans="1:24" ht="109.5" customHeight="1" x14ac:dyDescent="0.25">
      <c r="A16" s="7"/>
      <c r="B16" s="53" t="s">
        <v>86</v>
      </c>
      <c r="C16" s="53" t="s">
        <v>24</v>
      </c>
      <c r="D16" s="1">
        <f>180+65</f>
        <v>245</v>
      </c>
      <c r="E16" s="1">
        <f>180+65</f>
        <v>245</v>
      </c>
      <c r="F16" s="1">
        <f>113.5+44.2</f>
        <v>157.69999999999999</v>
      </c>
      <c r="G16" s="1">
        <f>113.5+44.2</f>
        <v>157.69999999999999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5" t="s">
        <v>106</v>
      </c>
      <c r="X16" s="65"/>
    </row>
    <row r="17" spans="1:24" ht="87" customHeight="1" x14ac:dyDescent="0.25">
      <c r="A17" s="7"/>
      <c r="B17" s="53" t="s">
        <v>26</v>
      </c>
      <c r="C17" s="53" t="s">
        <v>24</v>
      </c>
      <c r="D17" s="1">
        <v>9191.9</v>
      </c>
      <c r="E17" s="1">
        <v>9191.9</v>
      </c>
      <c r="F17" s="1">
        <v>5890.6</v>
      </c>
      <c r="G17" s="1">
        <v>5890.6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5" t="s">
        <v>107</v>
      </c>
      <c r="X17" s="65"/>
    </row>
    <row r="18" spans="1:24" ht="104.25" customHeight="1" x14ac:dyDescent="0.25">
      <c r="A18" s="7"/>
      <c r="B18" s="53" t="s">
        <v>27</v>
      </c>
      <c r="C18" s="53" t="s">
        <v>30</v>
      </c>
      <c r="D18" s="1">
        <v>1199.7</v>
      </c>
      <c r="E18" s="1">
        <v>1199.7</v>
      </c>
      <c r="F18" s="1">
        <v>959.8</v>
      </c>
      <c r="G18" s="1">
        <v>959.8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5" t="s">
        <v>108</v>
      </c>
      <c r="X18" s="65"/>
    </row>
    <row r="19" spans="1:24" ht="105" customHeight="1" x14ac:dyDescent="0.25">
      <c r="A19" s="7"/>
      <c r="B19" s="53" t="s">
        <v>28</v>
      </c>
      <c r="C19" s="53" t="s">
        <v>24</v>
      </c>
      <c r="D19" s="1">
        <v>63.1</v>
      </c>
      <c r="E19" s="1">
        <v>63.1</v>
      </c>
      <c r="F19" s="1">
        <v>49.9</v>
      </c>
      <c r="G19" s="1">
        <v>49.9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5" t="s">
        <v>109</v>
      </c>
      <c r="X19" s="65"/>
    </row>
    <row r="20" spans="1:24" ht="87" customHeight="1" x14ac:dyDescent="0.25">
      <c r="A20" s="7"/>
      <c r="B20" s="53" t="s">
        <v>29</v>
      </c>
      <c r="C20" s="53" t="s">
        <v>24</v>
      </c>
      <c r="D20" s="1">
        <v>3723.5</v>
      </c>
      <c r="E20" s="1">
        <v>3723.5</v>
      </c>
      <c r="F20" s="1">
        <v>2476.6999999999998</v>
      </c>
      <c r="G20" s="1">
        <v>2476.6999999999998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5" t="s">
        <v>110</v>
      </c>
      <c r="X20" s="65"/>
    </row>
    <row r="21" spans="1:24" ht="31.5" customHeight="1" x14ac:dyDescent="0.25">
      <c r="A21" s="109"/>
      <c r="B21" s="66" t="s">
        <v>11</v>
      </c>
      <c r="C21" s="45" t="s">
        <v>13</v>
      </c>
      <c r="D21" s="27">
        <f>D22+D23</f>
        <v>15138.2</v>
      </c>
      <c r="E21" s="27">
        <f t="shared" ref="E21:G21" si="2">E22+E23</f>
        <v>15138.2</v>
      </c>
      <c r="F21" s="27">
        <f t="shared" si="2"/>
        <v>10175.699999999999</v>
      </c>
      <c r="G21" s="27">
        <f t="shared" si="2"/>
        <v>10100.899999999998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68" t="s">
        <v>111</v>
      </c>
      <c r="X21" s="68"/>
    </row>
    <row r="22" spans="1:24" ht="55.5" customHeight="1" x14ac:dyDescent="0.25">
      <c r="A22" s="109"/>
      <c r="B22" s="103"/>
      <c r="C22" s="53" t="s">
        <v>24</v>
      </c>
      <c r="D22" s="1">
        <f>D14+D15+D16+D17+D19+D20</f>
        <v>13938.5</v>
      </c>
      <c r="E22" s="1">
        <f>E14+E15+E16+E17+E19+E20</f>
        <v>13938.5</v>
      </c>
      <c r="F22" s="1">
        <f>F14+F15+F16+F17+F19+F20</f>
        <v>9215.9</v>
      </c>
      <c r="G22" s="1">
        <f>G14+G15+G16+G17+G19+G20</f>
        <v>9141.0999999999985</v>
      </c>
      <c r="H22" s="1" t="e">
        <f>#REF!+#REF!+#REF!+H11+H12+#REF!+#REF!</f>
        <v>#REF!</v>
      </c>
      <c r="I22" s="1" t="e">
        <f>#REF!+#REF!+#REF!+I11+I12+#REF!+#REF!</f>
        <v>#REF!</v>
      </c>
      <c r="J22" s="1" t="e">
        <f>#REF!+#REF!+#REF!+J11+J12+#REF!+#REF!</f>
        <v>#REF!</v>
      </c>
      <c r="K22" s="1" t="e">
        <f>#REF!+#REF!+#REF!+K11+K12+#REF!+#REF!</f>
        <v>#REF!</v>
      </c>
      <c r="L22" s="1" t="e">
        <f>#REF!+#REF!+#REF!+L11+L12+#REF!+#REF!</f>
        <v>#REF!</v>
      </c>
      <c r="M22" s="1" t="e">
        <f>#REF!+#REF!+#REF!+M11+M12+#REF!+#REF!</f>
        <v>#REF!</v>
      </c>
      <c r="N22" s="1" t="e">
        <f>#REF!+#REF!+#REF!+N11+N12+#REF!+#REF!</f>
        <v>#REF!</v>
      </c>
      <c r="O22" s="1" t="e">
        <f>#REF!+#REF!+#REF!+O11+O12+#REF!+#REF!</f>
        <v>#REF!</v>
      </c>
      <c r="P22" s="1" t="e">
        <f>#REF!+#REF!+#REF!+P11+P12+#REF!+#REF!</f>
        <v>#REF!</v>
      </c>
      <c r="Q22" s="1" t="e">
        <f>#REF!+#REF!+#REF!+Q11+Q12+#REF!+#REF!</f>
        <v>#REF!</v>
      </c>
      <c r="R22" s="1" t="e">
        <f>#REF!+#REF!+#REF!+R11+R12+#REF!+#REF!</f>
        <v>#REF!</v>
      </c>
      <c r="S22" s="1" t="e">
        <f>#REF!+#REF!+#REF!+S11+S12+#REF!+#REF!</f>
        <v>#REF!</v>
      </c>
      <c r="T22" s="1" t="e">
        <f>#REF!+#REF!+#REF!+T11+T12+#REF!+#REF!</f>
        <v>#REF!</v>
      </c>
      <c r="U22" s="1" t="e">
        <f>#REF!+#REF!+#REF!+U11+U12+#REF!+#REF!</f>
        <v>#REF!</v>
      </c>
      <c r="V22" s="1" t="e">
        <f>#REF!+#REF!+#REF!+V11+V12+#REF!+#REF!</f>
        <v>#REF!</v>
      </c>
      <c r="W22" s="65" t="s">
        <v>112</v>
      </c>
      <c r="X22" s="65"/>
    </row>
    <row r="23" spans="1:24" ht="47.25" x14ac:dyDescent="0.25">
      <c r="A23" s="109"/>
      <c r="B23" s="103"/>
      <c r="C23" s="53" t="s">
        <v>12</v>
      </c>
      <c r="D23" s="1">
        <f>D18</f>
        <v>1199.7</v>
      </c>
      <c r="E23" s="1">
        <f>E18</f>
        <v>1199.7</v>
      </c>
      <c r="F23" s="1">
        <f>F18</f>
        <v>959.8</v>
      </c>
      <c r="G23" s="1">
        <f>G18</f>
        <v>959.8</v>
      </c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65" t="s">
        <v>113</v>
      </c>
      <c r="X23" s="65"/>
    </row>
    <row r="24" spans="1:24" s="10" customFormat="1" ht="32.25" customHeight="1" x14ac:dyDescent="0.25">
      <c r="A24" s="9"/>
      <c r="B24" s="66" t="s">
        <v>31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</row>
    <row r="25" spans="1:24" s="10" customFormat="1" ht="87" customHeight="1" x14ac:dyDescent="0.25">
      <c r="A25" s="7"/>
      <c r="B25" s="53" t="s">
        <v>69</v>
      </c>
      <c r="C25" s="53" t="s">
        <v>24</v>
      </c>
      <c r="D25" s="1">
        <v>30</v>
      </c>
      <c r="E25" s="1">
        <v>30</v>
      </c>
      <c r="F25" s="1">
        <v>0</v>
      </c>
      <c r="G25" s="1">
        <v>0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65" t="s">
        <v>21</v>
      </c>
      <c r="X25" s="65"/>
    </row>
    <row r="26" spans="1:24" ht="37.5" customHeight="1" x14ac:dyDescent="0.25">
      <c r="A26" s="107"/>
      <c r="B26" s="79" t="s">
        <v>14</v>
      </c>
      <c r="C26" s="45" t="s">
        <v>13</v>
      </c>
      <c r="D26" s="27">
        <f>D27</f>
        <v>30</v>
      </c>
      <c r="E26" s="27">
        <f t="shared" ref="E26:G26" si="3">E27</f>
        <v>30</v>
      </c>
      <c r="F26" s="27">
        <f t="shared" si="3"/>
        <v>0</v>
      </c>
      <c r="G26" s="27">
        <f t="shared" si="3"/>
        <v>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68" t="s">
        <v>21</v>
      </c>
      <c r="X26" s="68"/>
    </row>
    <row r="27" spans="1:24" ht="38.25" customHeight="1" x14ac:dyDescent="0.25">
      <c r="A27" s="108"/>
      <c r="B27" s="88"/>
      <c r="C27" s="53" t="s">
        <v>24</v>
      </c>
      <c r="D27" s="1">
        <f>D25</f>
        <v>30</v>
      </c>
      <c r="E27" s="1">
        <f t="shared" ref="E27:G27" si="4">E25</f>
        <v>30</v>
      </c>
      <c r="F27" s="1">
        <f t="shared" si="4"/>
        <v>0</v>
      </c>
      <c r="G27" s="1">
        <f t="shared" si="4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65" t="s">
        <v>21</v>
      </c>
      <c r="X27" s="65"/>
    </row>
    <row r="28" spans="1:24" ht="34.5" customHeight="1" x14ac:dyDescent="0.25">
      <c r="A28" s="107"/>
      <c r="B28" s="79" t="s">
        <v>11</v>
      </c>
      <c r="C28" s="45" t="s">
        <v>13</v>
      </c>
      <c r="D28" s="27">
        <f>D29+D30</f>
        <v>15268.2</v>
      </c>
      <c r="E28" s="27">
        <f t="shared" ref="E28:G28" si="5">E29+E30</f>
        <v>15268.2</v>
      </c>
      <c r="F28" s="27">
        <f t="shared" si="5"/>
        <v>10175.699999999999</v>
      </c>
      <c r="G28" s="27">
        <f t="shared" si="5"/>
        <v>10100.899999999998</v>
      </c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68" t="s">
        <v>114</v>
      </c>
      <c r="X28" s="65"/>
    </row>
    <row r="29" spans="1:24" ht="56.25" customHeight="1" x14ac:dyDescent="0.25">
      <c r="A29" s="108"/>
      <c r="B29" s="88"/>
      <c r="C29" s="53" t="s">
        <v>24</v>
      </c>
      <c r="D29" s="1">
        <f>D12+D22+D27</f>
        <v>14068.5</v>
      </c>
      <c r="E29" s="1">
        <f>E12+E22+E27</f>
        <v>14068.5</v>
      </c>
      <c r="F29" s="1">
        <f>F12+F22+F27</f>
        <v>9215.9</v>
      </c>
      <c r="G29" s="1">
        <f>G12+G22+G27</f>
        <v>9141.0999999999985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65" t="s">
        <v>115</v>
      </c>
      <c r="X29" s="65"/>
    </row>
    <row r="30" spans="1:24" ht="47.25" x14ac:dyDescent="0.25">
      <c r="A30" s="108"/>
      <c r="B30" s="88"/>
      <c r="C30" s="53" t="s">
        <v>12</v>
      </c>
      <c r="D30" s="1">
        <f>D23</f>
        <v>1199.7</v>
      </c>
      <c r="E30" s="1">
        <f>E23</f>
        <v>1199.7</v>
      </c>
      <c r="F30" s="1">
        <f>F23</f>
        <v>959.8</v>
      </c>
      <c r="G30" s="1">
        <f>G23</f>
        <v>959.8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65" t="s">
        <v>113</v>
      </c>
      <c r="X30" s="65"/>
    </row>
    <row r="31" spans="1:24" s="10" customFormat="1" ht="24.75" customHeight="1" x14ac:dyDescent="0.25">
      <c r="A31" s="45">
        <v>2</v>
      </c>
      <c r="B31" s="66" t="s">
        <v>94</v>
      </c>
      <c r="C31" s="66"/>
      <c r="D31" s="66"/>
      <c r="E31" s="66"/>
      <c r="F31" s="66"/>
      <c r="G31" s="66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</row>
    <row r="32" spans="1:24" ht="68.25" customHeight="1" x14ac:dyDescent="0.25">
      <c r="A32" s="7"/>
      <c r="B32" s="53" t="s">
        <v>32</v>
      </c>
      <c r="C32" s="53" t="s">
        <v>24</v>
      </c>
      <c r="D32" s="1">
        <v>1647</v>
      </c>
      <c r="E32" s="1">
        <v>1647</v>
      </c>
      <c r="F32" s="1">
        <v>932.5</v>
      </c>
      <c r="G32" s="1">
        <v>932.5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5" t="s">
        <v>116</v>
      </c>
      <c r="X32" s="65"/>
    </row>
    <row r="33" spans="1:24" ht="33" customHeight="1" x14ac:dyDescent="0.25">
      <c r="A33" s="107"/>
      <c r="B33" s="79" t="s">
        <v>11</v>
      </c>
      <c r="C33" s="45" t="s">
        <v>13</v>
      </c>
      <c r="D33" s="27">
        <f>D34</f>
        <v>1647</v>
      </c>
      <c r="E33" s="27">
        <f t="shared" ref="E33:G33" si="6">E34</f>
        <v>1647</v>
      </c>
      <c r="F33" s="27">
        <f t="shared" si="6"/>
        <v>932.5</v>
      </c>
      <c r="G33" s="27">
        <f t="shared" si="6"/>
        <v>932.5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68" t="s">
        <v>116</v>
      </c>
      <c r="X33" s="65"/>
    </row>
    <row r="34" spans="1:24" ht="47.25" customHeight="1" x14ac:dyDescent="0.25">
      <c r="A34" s="108"/>
      <c r="B34" s="88"/>
      <c r="C34" s="53" t="s">
        <v>24</v>
      </c>
      <c r="D34" s="1">
        <f>D32</f>
        <v>1647</v>
      </c>
      <c r="E34" s="1">
        <f t="shared" ref="E34:G34" si="7">E32</f>
        <v>1647</v>
      </c>
      <c r="F34" s="1">
        <f t="shared" si="7"/>
        <v>932.5</v>
      </c>
      <c r="G34" s="1">
        <f t="shared" si="7"/>
        <v>932.5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65" t="s">
        <v>116</v>
      </c>
      <c r="X34" s="65"/>
    </row>
    <row r="35" spans="1:24" ht="24.75" customHeight="1" x14ac:dyDescent="0.25">
      <c r="A35" s="45">
        <v>3</v>
      </c>
      <c r="B35" s="66" t="s">
        <v>95</v>
      </c>
      <c r="C35" s="66"/>
      <c r="D35" s="66"/>
      <c r="E35" s="66"/>
      <c r="F35" s="66"/>
      <c r="G35" s="66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</row>
    <row r="36" spans="1:24" ht="32.25" customHeight="1" x14ac:dyDescent="0.25">
      <c r="A36" s="66" t="s">
        <v>80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</row>
    <row r="37" spans="1:24" ht="40.5" customHeight="1" x14ac:dyDescent="0.25">
      <c r="A37" s="45"/>
      <c r="B37" s="53" t="s">
        <v>117</v>
      </c>
      <c r="C37" s="53" t="s">
        <v>24</v>
      </c>
      <c r="D37" s="1">
        <v>600</v>
      </c>
      <c r="E37" s="1">
        <v>600</v>
      </c>
      <c r="F37" s="1">
        <v>600</v>
      </c>
      <c r="G37" s="1">
        <v>600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65" t="s">
        <v>118</v>
      </c>
      <c r="X37" s="65"/>
    </row>
    <row r="38" spans="1:24" ht="54" customHeight="1" x14ac:dyDescent="0.25">
      <c r="A38" s="52"/>
      <c r="B38" s="53" t="s">
        <v>33</v>
      </c>
      <c r="C38" s="53" t="s">
        <v>24</v>
      </c>
      <c r="D38" s="1">
        <v>14846.7</v>
      </c>
      <c r="E38" s="1">
        <v>14846.7</v>
      </c>
      <c r="F38" s="1">
        <v>11023.8</v>
      </c>
      <c r="G38" s="1">
        <v>10980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5" t="s">
        <v>119</v>
      </c>
      <c r="X38" s="65"/>
    </row>
    <row r="39" spans="1:24" ht="54.75" customHeight="1" x14ac:dyDescent="0.25">
      <c r="A39" s="52"/>
      <c r="B39" s="53" t="s">
        <v>34</v>
      </c>
      <c r="C39" s="53" t="s">
        <v>24</v>
      </c>
      <c r="D39" s="1">
        <v>1417</v>
      </c>
      <c r="E39" s="1">
        <v>1417</v>
      </c>
      <c r="F39" s="1">
        <v>894.1</v>
      </c>
      <c r="G39" s="1">
        <v>894.1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5" t="s">
        <v>120</v>
      </c>
      <c r="X39" s="65"/>
    </row>
    <row r="40" spans="1:24" ht="52.5" customHeight="1" x14ac:dyDescent="0.25">
      <c r="A40" s="52"/>
      <c r="B40" s="53" t="s">
        <v>35</v>
      </c>
      <c r="C40" s="53" t="s">
        <v>24</v>
      </c>
      <c r="D40" s="1">
        <v>2173.5</v>
      </c>
      <c r="E40" s="1">
        <v>2173.5</v>
      </c>
      <c r="F40" s="1">
        <v>1509.2</v>
      </c>
      <c r="G40" s="1">
        <v>1509.2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5" t="s">
        <v>121</v>
      </c>
      <c r="X40" s="65"/>
    </row>
    <row r="41" spans="1:24" ht="48.75" customHeight="1" x14ac:dyDescent="0.25">
      <c r="A41" s="52"/>
      <c r="B41" s="53" t="s">
        <v>36</v>
      </c>
      <c r="C41" s="53" t="s">
        <v>24</v>
      </c>
      <c r="D41" s="1">
        <v>7861</v>
      </c>
      <c r="E41" s="1">
        <v>7861</v>
      </c>
      <c r="F41" s="1">
        <v>3342.9</v>
      </c>
      <c r="G41" s="1">
        <v>3303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5" t="s">
        <v>122</v>
      </c>
      <c r="X41" s="65"/>
    </row>
    <row r="42" spans="1:24" ht="87" customHeight="1" x14ac:dyDescent="0.25">
      <c r="A42" s="55"/>
      <c r="B42" s="26" t="s">
        <v>37</v>
      </c>
      <c r="C42" s="53" t="s">
        <v>12</v>
      </c>
      <c r="D42" s="1">
        <v>1666.3</v>
      </c>
      <c r="E42" s="1">
        <v>1666.3</v>
      </c>
      <c r="F42" s="1">
        <v>370.7</v>
      </c>
      <c r="G42" s="1">
        <v>370.7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5" t="s">
        <v>123</v>
      </c>
      <c r="X42" s="65"/>
    </row>
    <row r="43" spans="1:24" ht="131.25" customHeight="1" x14ac:dyDescent="0.25">
      <c r="A43" s="55"/>
      <c r="B43" s="26" t="s">
        <v>79</v>
      </c>
      <c r="C43" s="53" t="s">
        <v>70</v>
      </c>
      <c r="D43" s="1">
        <v>5383.7</v>
      </c>
      <c r="E43" s="1">
        <v>5383.7</v>
      </c>
      <c r="F43" s="1">
        <v>5057.3999999999996</v>
      </c>
      <c r="G43" s="1">
        <v>5057.3999999999996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5" t="s">
        <v>124</v>
      </c>
      <c r="X43" s="65"/>
    </row>
    <row r="44" spans="1:24" ht="36" customHeight="1" x14ac:dyDescent="0.25">
      <c r="A44" s="107"/>
      <c r="B44" s="79" t="s">
        <v>14</v>
      </c>
      <c r="C44" s="45" t="s">
        <v>13</v>
      </c>
      <c r="D44" s="27">
        <f>D45+D47+D46</f>
        <v>33948.299999999996</v>
      </c>
      <c r="E44" s="27">
        <f>E45+E47+E46</f>
        <v>33948.299999999996</v>
      </c>
      <c r="F44" s="27">
        <f t="shared" ref="F44:G44" si="8">F45+F47+F46</f>
        <v>22798.1</v>
      </c>
      <c r="G44" s="27">
        <f t="shared" si="8"/>
        <v>22714.400000000001</v>
      </c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68" t="s">
        <v>125</v>
      </c>
      <c r="X44" s="65"/>
    </row>
    <row r="45" spans="1:24" ht="39" customHeight="1" x14ac:dyDescent="0.25">
      <c r="A45" s="108"/>
      <c r="B45" s="88"/>
      <c r="C45" s="53" t="s">
        <v>24</v>
      </c>
      <c r="D45" s="1">
        <f>D38+D39+D40+D41+D37+0.1</f>
        <v>26898.3</v>
      </c>
      <c r="E45" s="1">
        <f>E38+E39+E40+E41+E37+0.1</f>
        <v>26898.3</v>
      </c>
      <c r="F45" s="1">
        <f>F38+F39+F40+F41+F37</f>
        <v>17370</v>
      </c>
      <c r="G45" s="1">
        <f>G38+G39+G40+G41+G37</f>
        <v>17286.300000000003</v>
      </c>
      <c r="H45" s="1" t="e">
        <f>#REF!+H38+H39+H40+H41+#REF!+#REF!</f>
        <v>#REF!</v>
      </c>
      <c r="I45" s="1" t="e">
        <f>#REF!+I38+I39+I40+I41+#REF!+#REF!</f>
        <v>#REF!</v>
      </c>
      <c r="J45" s="1" t="e">
        <f>#REF!+J38+J39+J40+J41+#REF!+#REF!</f>
        <v>#REF!</v>
      </c>
      <c r="K45" s="1" t="e">
        <f>#REF!+K38+K39+K40+K41+#REF!+#REF!</f>
        <v>#REF!</v>
      </c>
      <c r="L45" s="1" t="e">
        <f>#REF!+L38+L39+L40+L41+#REF!+#REF!</f>
        <v>#REF!</v>
      </c>
      <c r="M45" s="1" t="e">
        <f>#REF!+M38+M39+M40+M41+#REF!+#REF!</f>
        <v>#REF!</v>
      </c>
      <c r="N45" s="1" t="e">
        <f>#REF!+N38+N39+N40+N41+#REF!+#REF!</f>
        <v>#REF!</v>
      </c>
      <c r="O45" s="1" t="e">
        <f>#REF!+O38+O39+O40+O41+#REF!+#REF!</f>
        <v>#REF!</v>
      </c>
      <c r="P45" s="1" t="e">
        <f>#REF!+P38+P39+P40+P41+#REF!+#REF!</f>
        <v>#REF!</v>
      </c>
      <c r="Q45" s="1" t="e">
        <f>#REF!+Q38+Q39+Q40+Q41+#REF!+#REF!</f>
        <v>#REF!</v>
      </c>
      <c r="R45" s="1" t="e">
        <f>#REF!+R38+R39+R40+R41+#REF!+#REF!</f>
        <v>#REF!</v>
      </c>
      <c r="S45" s="1" t="e">
        <f>#REF!+S38+S39+S40+S41+#REF!+#REF!</f>
        <v>#REF!</v>
      </c>
      <c r="T45" s="1" t="e">
        <f>#REF!+T38+T39+T40+T41+#REF!+#REF!</f>
        <v>#REF!</v>
      </c>
      <c r="U45" s="1" t="e">
        <f>#REF!+U38+U39+U40+U41+#REF!+#REF!</f>
        <v>#REF!</v>
      </c>
      <c r="V45" s="1" t="e">
        <f>#REF!+V38+V39+V40+V41+#REF!+#REF!</f>
        <v>#REF!</v>
      </c>
      <c r="W45" s="65" t="s">
        <v>126</v>
      </c>
      <c r="X45" s="65"/>
    </row>
    <row r="46" spans="1:24" ht="39" customHeight="1" x14ac:dyDescent="0.25">
      <c r="A46" s="108"/>
      <c r="B46" s="88"/>
      <c r="C46" s="53" t="s">
        <v>70</v>
      </c>
      <c r="D46" s="1">
        <f t="shared" ref="D46:V46" si="9">D43</f>
        <v>5383.7</v>
      </c>
      <c r="E46" s="1">
        <f t="shared" si="9"/>
        <v>5383.7</v>
      </c>
      <c r="F46" s="1">
        <f t="shared" si="9"/>
        <v>5057.3999999999996</v>
      </c>
      <c r="G46" s="1">
        <f t="shared" si="9"/>
        <v>5057.3999999999996</v>
      </c>
      <c r="H46" s="1">
        <f t="shared" si="9"/>
        <v>0</v>
      </c>
      <c r="I46" s="1">
        <f t="shared" si="9"/>
        <v>0</v>
      </c>
      <c r="J46" s="1">
        <f t="shared" si="9"/>
        <v>0</v>
      </c>
      <c r="K46" s="1">
        <f t="shared" si="9"/>
        <v>0</v>
      </c>
      <c r="L46" s="1">
        <f t="shared" si="9"/>
        <v>0</v>
      </c>
      <c r="M46" s="1">
        <f t="shared" si="9"/>
        <v>0</v>
      </c>
      <c r="N46" s="1">
        <f t="shared" si="9"/>
        <v>0</v>
      </c>
      <c r="O46" s="1">
        <f t="shared" si="9"/>
        <v>0</v>
      </c>
      <c r="P46" s="1">
        <f t="shared" si="9"/>
        <v>0</v>
      </c>
      <c r="Q46" s="1">
        <f t="shared" si="9"/>
        <v>0</v>
      </c>
      <c r="R46" s="1">
        <f t="shared" si="9"/>
        <v>0</v>
      </c>
      <c r="S46" s="1">
        <f t="shared" si="9"/>
        <v>0</v>
      </c>
      <c r="T46" s="1">
        <f t="shared" si="9"/>
        <v>0</v>
      </c>
      <c r="U46" s="1">
        <f t="shared" si="9"/>
        <v>0</v>
      </c>
      <c r="V46" s="1">
        <f t="shared" si="9"/>
        <v>0</v>
      </c>
      <c r="W46" s="65" t="s">
        <v>124</v>
      </c>
      <c r="X46" s="65"/>
    </row>
    <row r="47" spans="1:24" ht="47.25" x14ac:dyDescent="0.25">
      <c r="A47" s="108"/>
      <c r="B47" s="88"/>
      <c r="C47" s="53" t="s">
        <v>12</v>
      </c>
      <c r="D47" s="1">
        <f>D42</f>
        <v>1666.3</v>
      </c>
      <c r="E47" s="1">
        <f>E42</f>
        <v>1666.3</v>
      </c>
      <c r="F47" s="1">
        <f>F42</f>
        <v>370.7</v>
      </c>
      <c r="G47" s="1">
        <f>G42</f>
        <v>370.7</v>
      </c>
      <c r="H47" s="1" t="e">
        <f>H42+#REF!</f>
        <v>#REF!</v>
      </c>
      <c r="I47" s="1" t="e">
        <f>I42+#REF!</f>
        <v>#REF!</v>
      </c>
      <c r="J47" s="1" t="e">
        <f>J42+#REF!</f>
        <v>#REF!</v>
      </c>
      <c r="K47" s="1" t="e">
        <f>K42+#REF!</f>
        <v>#REF!</v>
      </c>
      <c r="L47" s="1" t="e">
        <f>L42+#REF!</f>
        <v>#REF!</v>
      </c>
      <c r="M47" s="1" t="e">
        <f>M42+#REF!</f>
        <v>#REF!</v>
      </c>
      <c r="N47" s="1" t="e">
        <f>N42+#REF!</f>
        <v>#REF!</v>
      </c>
      <c r="O47" s="1" t="e">
        <f>O42+#REF!</f>
        <v>#REF!</v>
      </c>
      <c r="P47" s="1" t="e">
        <f>P42+#REF!</f>
        <v>#REF!</v>
      </c>
      <c r="Q47" s="1" t="e">
        <f>Q42+#REF!</f>
        <v>#REF!</v>
      </c>
      <c r="R47" s="1" t="e">
        <f>R42+#REF!</f>
        <v>#REF!</v>
      </c>
      <c r="S47" s="1" t="e">
        <f>S42+#REF!</f>
        <v>#REF!</v>
      </c>
      <c r="T47" s="1" t="e">
        <f>T42+#REF!</f>
        <v>#REF!</v>
      </c>
      <c r="U47" s="1" t="e">
        <f>U42+#REF!</f>
        <v>#REF!</v>
      </c>
      <c r="V47" s="1" t="e">
        <f>V42+#REF!</f>
        <v>#REF!</v>
      </c>
      <c r="W47" s="65" t="s">
        <v>123</v>
      </c>
      <c r="X47" s="65"/>
    </row>
    <row r="48" spans="1:24" ht="32.25" customHeight="1" x14ac:dyDescent="0.25">
      <c r="A48" s="66" t="s">
        <v>68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</row>
    <row r="49" spans="1:24" ht="64.5" customHeight="1" x14ac:dyDescent="0.25">
      <c r="A49" s="50"/>
      <c r="B49" s="53" t="s">
        <v>38</v>
      </c>
      <c r="C49" s="53" t="s">
        <v>24</v>
      </c>
      <c r="D49" s="1">
        <v>20032.099999999999</v>
      </c>
      <c r="E49" s="1">
        <v>20032.099999999999</v>
      </c>
      <c r="F49" s="1">
        <v>11222.5</v>
      </c>
      <c r="G49" s="1">
        <v>11222.5</v>
      </c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65" t="s">
        <v>127</v>
      </c>
      <c r="X49" s="65"/>
    </row>
    <row r="50" spans="1:24" ht="63" customHeight="1" x14ac:dyDescent="0.25">
      <c r="A50" s="50"/>
      <c r="B50" s="53" t="s">
        <v>39</v>
      </c>
      <c r="C50" s="53" t="s">
        <v>24</v>
      </c>
      <c r="D50" s="1">
        <v>1938.5</v>
      </c>
      <c r="E50" s="1">
        <v>1938.5</v>
      </c>
      <c r="F50" s="1">
        <v>1040.7</v>
      </c>
      <c r="G50" s="1">
        <v>1040.7</v>
      </c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65" t="s">
        <v>128</v>
      </c>
      <c r="X50" s="65"/>
    </row>
    <row r="51" spans="1:24" ht="44.25" customHeight="1" x14ac:dyDescent="0.25">
      <c r="A51" s="50"/>
      <c r="B51" s="53" t="s">
        <v>40</v>
      </c>
      <c r="C51" s="53" t="s">
        <v>24</v>
      </c>
      <c r="D51" s="1">
        <v>520</v>
      </c>
      <c r="E51" s="1">
        <v>520</v>
      </c>
      <c r="F51" s="1">
        <v>114.7</v>
      </c>
      <c r="G51" s="1">
        <v>114.7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65" t="s">
        <v>129</v>
      </c>
      <c r="X51" s="65"/>
    </row>
    <row r="52" spans="1:24" ht="122.25" customHeight="1" x14ac:dyDescent="0.25">
      <c r="A52" s="50"/>
      <c r="B52" s="53" t="s">
        <v>97</v>
      </c>
      <c r="C52" s="53" t="s">
        <v>24</v>
      </c>
      <c r="D52" s="1">
        <v>2000</v>
      </c>
      <c r="E52" s="1">
        <v>2000</v>
      </c>
      <c r="F52" s="1">
        <v>0</v>
      </c>
      <c r="G52" s="1">
        <v>0</v>
      </c>
      <c r="H52" s="1">
        <v>1638.8</v>
      </c>
      <c r="I52" s="1">
        <v>1638.8</v>
      </c>
      <c r="J52" s="1">
        <v>1638.8</v>
      </c>
      <c r="K52" s="1">
        <v>1638.8</v>
      </c>
      <c r="L52" s="1">
        <v>1638.8</v>
      </c>
      <c r="M52" s="1">
        <v>1638.8</v>
      </c>
      <c r="N52" s="1">
        <v>1638.8</v>
      </c>
      <c r="O52" s="1">
        <v>1638.8</v>
      </c>
      <c r="P52" s="1">
        <v>1638.8</v>
      </c>
      <c r="Q52" s="1">
        <v>1638.8</v>
      </c>
      <c r="R52" s="1">
        <v>1638.8</v>
      </c>
      <c r="S52" s="1">
        <v>1638.8</v>
      </c>
      <c r="T52" s="1">
        <v>1638.8</v>
      </c>
      <c r="U52" s="1">
        <v>1638.8</v>
      </c>
      <c r="V52" s="1">
        <v>1638.8</v>
      </c>
      <c r="W52" s="76" t="s">
        <v>21</v>
      </c>
      <c r="X52" s="77"/>
    </row>
    <row r="53" spans="1:24" ht="119.25" customHeight="1" x14ac:dyDescent="0.25">
      <c r="A53" s="42"/>
      <c r="B53" s="26" t="s">
        <v>96</v>
      </c>
      <c r="C53" s="53" t="s">
        <v>12</v>
      </c>
      <c r="D53" s="1">
        <v>13183.3</v>
      </c>
      <c r="E53" s="1">
        <v>13183.3</v>
      </c>
      <c r="F53" s="1">
        <v>0</v>
      </c>
      <c r="G53" s="1">
        <v>0</v>
      </c>
      <c r="H53" s="1">
        <v>9580</v>
      </c>
      <c r="I53" s="1">
        <v>9580</v>
      </c>
      <c r="J53" s="1">
        <v>9580</v>
      </c>
      <c r="K53" s="1">
        <v>9580</v>
      </c>
      <c r="L53" s="1">
        <v>9580</v>
      </c>
      <c r="M53" s="1">
        <v>9580</v>
      </c>
      <c r="N53" s="1">
        <v>9580</v>
      </c>
      <c r="O53" s="1">
        <v>9580</v>
      </c>
      <c r="P53" s="1">
        <v>9580</v>
      </c>
      <c r="Q53" s="1">
        <v>9580</v>
      </c>
      <c r="R53" s="1">
        <v>9580</v>
      </c>
      <c r="S53" s="1">
        <v>9580</v>
      </c>
      <c r="T53" s="1">
        <v>9580</v>
      </c>
      <c r="U53" s="1">
        <v>9580</v>
      </c>
      <c r="V53" s="1">
        <v>9580</v>
      </c>
      <c r="W53" s="76" t="s">
        <v>21</v>
      </c>
      <c r="X53" s="77"/>
    </row>
    <row r="54" spans="1:24" ht="41.25" customHeight="1" x14ac:dyDescent="0.25">
      <c r="A54" s="107"/>
      <c r="B54" s="79" t="s">
        <v>14</v>
      </c>
      <c r="C54" s="45" t="s">
        <v>13</v>
      </c>
      <c r="D54" s="27">
        <f>D55+D56</f>
        <v>37673.899999999994</v>
      </c>
      <c r="E54" s="27">
        <f t="shared" ref="E54:G54" si="10">E55+E56</f>
        <v>37673.899999999994</v>
      </c>
      <c r="F54" s="27">
        <f t="shared" si="10"/>
        <v>12377.800000000001</v>
      </c>
      <c r="G54" s="27">
        <f t="shared" si="10"/>
        <v>12377.800000000001</v>
      </c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68" t="s">
        <v>130</v>
      </c>
      <c r="X54" s="65"/>
    </row>
    <row r="55" spans="1:24" ht="51" customHeight="1" x14ac:dyDescent="0.25">
      <c r="A55" s="108"/>
      <c r="B55" s="88"/>
      <c r="C55" s="53" t="s">
        <v>24</v>
      </c>
      <c r="D55" s="1">
        <f>D49+D50+D51+D52</f>
        <v>24490.6</v>
      </c>
      <c r="E55" s="1">
        <f t="shared" ref="E55" si="11">E49+E50+E51+E52</f>
        <v>24490.6</v>
      </c>
      <c r="F55" s="1">
        <f>F49+F50+F51+F52-0.1</f>
        <v>12377.800000000001</v>
      </c>
      <c r="G55" s="1">
        <f>G49+G50+G51+G52-0.1</f>
        <v>12377.800000000001</v>
      </c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65" t="s">
        <v>131</v>
      </c>
      <c r="X55" s="65"/>
    </row>
    <row r="56" spans="1:24" ht="48.75" customHeight="1" x14ac:dyDescent="0.25">
      <c r="A56" s="108"/>
      <c r="B56" s="88"/>
      <c r="C56" s="53" t="s">
        <v>12</v>
      </c>
      <c r="D56" s="1">
        <f>D53</f>
        <v>13183.3</v>
      </c>
      <c r="E56" s="1">
        <f t="shared" ref="E56:G56" si="12">E53</f>
        <v>13183.3</v>
      </c>
      <c r="F56" s="1">
        <f t="shared" si="12"/>
        <v>0</v>
      </c>
      <c r="G56" s="1">
        <f t="shared" si="12"/>
        <v>0</v>
      </c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65" t="s">
        <v>21</v>
      </c>
      <c r="X56" s="65"/>
    </row>
    <row r="57" spans="1:24" ht="28.5" customHeight="1" x14ac:dyDescent="0.25">
      <c r="A57" s="66" t="s">
        <v>71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</row>
    <row r="58" spans="1:24" ht="48.75" customHeight="1" x14ac:dyDescent="0.25">
      <c r="A58" s="50"/>
      <c r="B58" s="53" t="s">
        <v>72</v>
      </c>
      <c r="C58" s="53" t="s">
        <v>24</v>
      </c>
      <c r="D58" s="1">
        <v>0</v>
      </c>
      <c r="E58" s="1">
        <v>0</v>
      </c>
      <c r="F58" s="1">
        <v>0</v>
      </c>
      <c r="G58" s="1">
        <v>0</v>
      </c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65" t="s">
        <v>21</v>
      </c>
      <c r="X58" s="65"/>
    </row>
    <row r="59" spans="1:24" ht="37.5" customHeight="1" x14ac:dyDescent="0.25">
      <c r="A59" s="107"/>
      <c r="B59" s="79" t="s">
        <v>14</v>
      </c>
      <c r="C59" s="45" t="s">
        <v>13</v>
      </c>
      <c r="D59" s="27">
        <f>D60</f>
        <v>0</v>
      </c>
      <c r="E59" s="27">
        <f t="shared" ref="E59" si="13">E60</f>
        <v>0</v>
      </c>
      <c r="F59" s="27">
        <f t="shared" ref="F59" si="14">F60</f>
        <v>0</v>
      </c>
      <c r="G59" s="27">
        <f t="shared" ref="G59" si="15">G60</f>
        <v>0</v>
      </c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65" t="s">
        <v>21</v>
      </c>
      <c r="X59" s="65"/>
    </row>
    <row r="60" spans="1:24" ht="34.5" customHeight="1" x14ac:dyDescent="0.25">
      <c r="A60" s="108"/>
      <c r="B60" s="91"/>
      <c r="C60" s="53" t="s">
        <v>24</v>
      </c>
      <c r="D60" s="1">
        <f>D58</f>
        <v>0</v>
      </c>
      <c r="E60" s="1">
        <f t="shared" ref="E60:G60" si="16">E58</f>
        <v>0</v>
      </c>
      <c r="F60" s="1">
        <f t="shared" si="16"/>
        <v>0</v>
      </c>
      <c r="G60" s="1">
        <f t="shared" si="16"/>
        <v>0</v>
      </c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65" t="s">
        <v>21</v>
      </c>
      <c r="X60" s="65"/>
    </row>
    <row r="61" spans="1:24" ht="28.5" customHeight="1" x14ac:dyDescent="0.25">
      <c r="A61" s="66" t="s">
        <v>41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</row>
    <row r="62" spans="1:24" ht="150" customHeight="1" x14ac:dyDescent="0.25">
      <c r="A62" s="45"/>
      <c r="B62" s="53" t="s">
        <v>81</v>
      </c>
      <c r="C62" s="53" t="s">
        <v>70</v>
      </c>
      <c r="D62" s="37">
        <v>18074.099999999999</v>
      </c>
      <c r="E62" s="37">
        <v>18074.099999999999</v>
      </c>
      <c r="F62" s="37">
        <v>12184.9</v>
      </c>
      <c r="G62" s="37">
        <v>12184.9</v>
      </c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65" t="s">
        <v>133</v>
      </c>
      <c r="X62" s="65"/>
    </row>
    <row r="63" spans="1:24" ht="122.25" customHeight="1" x14ac:dyDescent="0.25">
      <c r="A63" s="45"/>
      <c r="B63" s="53" t="s">
        <v>77</v>
      </c>
      <c r="C63" s="53" t="s">
        <v>12</v>
      </c>
      <c r="D63" s="37">
        <v>5774.7</v>
      </c>
      <c r="E63" s="37">
        <v>5774.7</v>
      </c>
      <c r="F63" s="37">
        <v>5774.7</v>
      </c>
      <c r="G63" s="37">
        <v>5774.7</v>
      </c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65" t="s">
        <v>134</v>
      </c>
      <c r="X63" s="65"/>
    </row>
    <row r="64" spans="1:24" ht="104.25" customHeight="1" x14ac:dyDescent="0.25">
      <c r="A64" s="45"/>
      <c r="B64" s="53" t="s">
        <v>42</v>
      </c>
      <c r="C64" s="53" t="s">
        <v>24</v>
      </c>
      <c r="D64" s="37">
        <v>303.89999999999998</v>
      </c>
      <c r="E64" s="37">
        <v>303.89999999999998</v>
      </c>
      <c r="F64" s="37">
        <v>303.89999999999998</v>
      </c>
      <c r="G64" s="37">
        <v>303.89999999999998</v>
      </c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65" t="s">
        <v>134</v>
      </c>
      <c r="X64" s="65"/>
    </row>
    <row r="65" spans="1:73" ht="104.25" customHeight="1" x14ac:dyDescent="0.25">
      <c r="A65" s="43"/>
      <c r="B65" s="26" t="s">
        <v>132</v>
      </c>
      <c r="C65" s="53" t="s">
        <v>24</v>
      </c>
      <c r="D65" s="37">
        <v>13788.4</v>
      </c>
      <c r="E65" s="37">
        <v>13788.4</v>
      </c>
      <c r="F65" s="37">
        <v>10704.4</v>
      </c>
      <c r="G65" s="37">
        <v>10704.4</v>
      </c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65" t="s">
        <v>135</v>
      </c>
      <c r="X65" s="65"/>
    </row>
    <row r="66" spans="1:73" ht="37.5" customHeight="1" x14ac:dyDescent="0.25">
      <c r="A66" s="107"/>
      <c r="B66" s="79" t="s">
        <v>14</v>
      </c>
      <c r="C66" s="45" t="s">
        <v>13</v>
      </c>
      <c r="D66" s="27">
        <f>D67+D68+D69</f>
        <v>37941.199999999997</v>
      </c>
      <c r="E66" s="27">
        <f t="shared" ref="E66:G66" si="17">E67+E68+E69</f>
        <v>37941.199999999997</v>
      </c>
      <c r="F66" s="27">
        <f t="shared" si="17"/>
        <v>28968</v>
      </c>
      <c r="G66" s="27">
        <f t="shared" si="17"/>
        <v>28968</v>
      </c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84" t="s">
        <v>136</v>
      </c>
      <c r="X66" s="85"/>
    </row>
    <row r="67" spans="1:73" ht="58.5" customHeight="1" x14ac:dyDescent="0.25">
      <c r="A67" s="108"/>
      <c r="B67" s="91"/>
      <c r="C67" s="53" t="s">
        <v>12</v>
      </c>
      <c r="D67" s="1">
        <f>D63</f>
        <v>5774.7</v>
      </c>
      <c r="E67" s="1">
        <f t="shared" ref="E67:G67" si="18">E63</f>
        <v>5774.7</v>
      </c>
      <c r="F67" s="1">
        <f t="shared" si="18"/>
        <v>5774.7</v>
      </c>
      <c r="G67" s="1">
        <f t="shared" si="18"/>
        <v>5774.7</v>
      </c>
      <c r="H67" s="27" t="e">
        <f>#REF!+H63</f>
        <v>#REF!</v>
      </c>
      <c r="I67" s="27" t="e">
        <f>#REF!+I63</f>
        <v>#REF!</v>
      </c>
      <c r="J67" s="27" t="e">
        <f>#REF!+J63</f>
        <v>#REF!</v>
      </c>
      <c r="K67" s="27" t="e">
        <f>#REF!+K63</f>
        <v>#REF!</v>
      </c>
      <c r="L67" s="27" t="e">
        <f>#REF!+L63</f>
        <v>#REF!</v>
      </c>
      <c r="M67" s="27" t="e">
        <f>#REF!+M63</f>
        <v>#REF!</v>
      </c>
      <c r="N67" s="27" t="e">
        <f>#REF!+N63</f>
        <v>#REF!</v>
      </c>
      <c r="O67" s="27" t="e">
        <f>#REF!+O63</f>
        <v>#REF!</v>
      </c>
      <c r="P67" s="27" t="e">
        <f>#REF!+P63</f>
        <v>#REF!</v>
      </c>
      <c r="Q67" s="27" t="e">
        <f>#REF!+Q63</f>
        <v>#REF!</v>
      </c>
      <c r="R67" s="27" t="e">
        <f>#REF!+R63</f>
        <v>#REF!</v>
      </c>
      <c r="S67" s="27" t="e">
        <f>#REF!+S63</f>
        <v>#REF!</v>
      </c>
      <c r="T67" s="27" t="e">
        <f>#REF!+T63</f>
        <v>#REF!</v>
      </c>
      <c r="U67" s="27" t="e">
        <f>#REF!+U63</f>
        <v>#REF!</v>
      </c>
      <c r="V67" s="27" t="e">
        <f>#REF!+V63</f>
        <v>#REF!</v>
      </c>
      <c r="W67" s="65" t="s">
        <v>134</v>
      </c>
      <c r="X67" s="65"/>
    </row>
    <row r="68" spans="1:73" ht="58.5" customHeight="1" x14ac:dyDescent="0.25">
      <c r="A68" s="108"/>
      <c r="B68" s="91"/>
      <c r="C68" s="53" t="s">
        <v>70</v>
      </c>
      <c r="D68" s="1">
        <f>D62</f>
        <v>18074.099999999999</v>
      </c>
      <c r="E68" s="1">
        <f t="shared" ref="E68:G68" si="19">E62</f>
        <v>18074.099999999999</v>
      </c>
      <c r="F68" s="1">
        <f t="shared" si="19"/>
        <v>12184.9</v>
      </c>
      <c r="G68" s="1">
        <f t="shared" si="19"/>
        <v>12184.9</v>
      </c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65" t="s">
        <v>133</v>
      </c>
      <c r="X68" s="65"/>
    </row>
    <row r="69" spans="1:73" ht="34.5" customHeight="1" x14ac:dyDescent="0.25">
      <c r="A69" s="108"/>
      <c r="B69" s="91"/>
      <c r="C69" s="53" t="s">
        <v>24</v>
      </c>
      <c r="D69" s="1">
        <f>D64+D65+0.1</f>
        <v>14092.4</v>
      </c>
      <c r="E69" s="1">
        <f>E64+E65+0.1</f>
        <v>14092.4</v>
      </c>
      <c r="F69" s="1">
        <f>F64+F65+0.1</f>
        <v>11008.4</v>
      </c>
      <c r="G69" s="1">
        <f>G64+G65+0.1</f>
        <v>11008.4</v>
      </c>
      <c r="H69" s="1" t="e">
        <f>H62+#REF!+#REF!+#REF!+H64</f>
        <v>#REF!</v>
      </c>
      <c r="I69" s="1" t="e">
        <f>I62+#REF!+#REF!+#REF!+I64</f>
        <v>#REF!</v>
      </c>
      <c r="J69" s="1" t="e">
        <f>J62+#REF!+#REF!+#REF!+J64</f>
        <v>#REF!</v>
      </c>
      <c r="K69" s="1" t="e">
        <f>K62+#REF!+#REF!+#REF!+K64</f>
        <v>#REF!</v>
      </c>
      <c r="L69" s="1" t="e">
        <f>L62+#REF!+#REF!+#REF!+L64</f>
        <v>#REF!</v>
      </c>
      <c r="M69" s="1" t="e">
        <f>M62+#REF!+#REF!+#REF!+M64</f>
        <v>#REF!</v>
      </c>
      <c r="N69" s="1" t="e">
        <f>N62+#REF!+#REF!+#REF!+N64</f>
        <v>#REF!</v>
      </c>
      <c r="O69" s="1" t="e">
        <f>O62+#REF!+#REF!+#REF!+O64</f>
        <v>#REF!</v>
      </c>
      <c r="P69" s="1" t="e">
        <f>P62+#REF!+#REF!+#REF!+P64</f>
        <v>#REF!</v>
      </c>
      <c r="Q69" s="1" t="e">
        <f>Q62+#REF!+#REF!+#REF!+Q64</f>
        <v>#REF!</v>
      </c>
      <c r="R69" s="1" t="e">
        <f>R62+#REF!+#REF!+#REF!+R64</f>
        <v>#REF!</v>
      </c>
      <c r="S69" s="1" t="e">
        <f>S62+#REF!+#REF!+#REF!+S64</f>
        <v>#REF!</v>
      </c>
      <c r="T69" s="1" t="e">
        <f>T62+#REF!+#REF!+#REF!+T64</f>
        <v>#REF!</v>
      </c>
      <c r="U69" s="1" t="e">
        <f>U62+#REF!+#REF!+#REF!+U64</f>
        <v>#REF!</v>
      </c>
      <c r="V69" s="1" t="e">
        <f>V62+#REF!+#REF!+#REF!+V64</f>
        <v>#REF!</v>
      </c>
      <c r="W69" s="76" t="s">
        <v>137</v>
      </c>
      <c r="X69" s="77"/>
    </row>
    <row r="70" spans="1:73" ht="33.75" customHeight="1" x14ac:dyDescent="0.25">
      <c r="A70" s="66" t="s">
        <v>45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</row>
    <row r="71" spans="1:73" ht="44.25" customHeight="1" x14ac:dyDescent="0.25">
      <c r="A71" s="45"/>
      <c r="B71" s="53" t="s">
        <v>46</v>
      </c>
      <c r="C71" s="53" t="s">
        <v>24</v>
      </c>
      <c r="D71" s="37">
        <v>362</v>
      </c>
      <c r="E71" s="37">
        <v>362</v>
      </c>
      <c r="F71" s="37">
        <v>362</v>
      </c>
      <c r="G71" s="37">
        <v>362</v>
      </c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65" t="s">
        <v>134</v>
      </c>
      <c r="X71" s="65"/>
    </row>
    <row r="72" spans="1:73" ht="81.75" customHeight="1" x14ac:dyDescent="0.25">
      <c r="A72" s="45"/>
      <c r="B72" s="53" t="s">
        <v>47</v>
      </c>
      <c r="C72" s="53" t="s">
        <v>12</v>
      </c>
      <c r="D72" s="37">
        <v>477.7</v>
      </c>
      <c r="E72" s="37">
        <v>477.7</v>
      </c>
      <c r="F72" s="37">
        <v>373.9</v>
      </c>
      <c r="G72" s="37">
        <v>373.9</v>
      </c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65" t="s">
        <v>140</v>
      </c>
      <c r="X72" s="65"/>
      <c r="BU72" s="2" t="s">
        <v>43</v>
      </c>
    </row>
    <row r="73" spans="1:73" ht="61.5" customHeight="1" x14ac:dyDescent="0.25">
      <c r="A73" s="45"/>
      <c r="B73" s="53" t="s">
        <v>48</v>
      </c>
      <c r="C73" s="53" t="s">
        <v>24</v>
      </c>
      <c r="D73" s="37">
        <v>601.9</v>
      </c>
      <c r="E73" s="37">
        <v>601.9</v>
      </c>
      <c r="F73" s="37">
        <v>472.3</v>
      </c>
      <c r="G73" s="37">
        <v>471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65" t="s">
        <v>140</v>
      </c>
      <c r="X73" s="65"/>
    </row>
    <row r="74" spans="1:73" ht="84.75" customHeight="1" x14ac:dyDescent="0.25">
      <c r="A74" s="45"/>
      <c r="B74" s="53" t="s">
        <v>138</v>
      </c>
      <c r="C74" s="53" t="s">
        <v>70</v>
      </c>
      <c r="D74" s="37">
        <v>8878.1</v>
      </c>
      <c r="E74" s="37">
        <v>8878.1</v>
      </c>
      <c r="F74" s="37">
        <v>4439.1000000000004</v>
      </c>
      <c r="G74" s="37">
        <v>4439.1000000000004</v>
      </c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65" t="s">
        <v>141</v>
      </c>
      <c r="X74" s="65"/>
    </row>
    <row r="75" spans="1:73" ht="155.25" customHeight="1" x14ac:dyDescent="0.25">
      <c r="A75" s="43"/>
      <c r="B75" s="26" t="s">
        <v>85</v>
      </c>
      <c r="C75" s="53" t="s">
        <v>24</v>
      </c>
      <c r="D75" s="37">
        <v>1410</v>
      </c>
      <c r="E75" s="37">
        <v>1410</v>
      </c>
      <c r="F75" s="37">
        <v>475</v>
      </c>
      <c r="G75" s="37">
        <v>475</v>
      </c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65" t="s">
        <v>142</v>
      </c>
      <c r="X75" s="65"/>
    </row>
    <row r="76" spans="1:73" ht="73.5" customHeight="1" x14ac:dyDescent="0.25">
      <c r="A76" s="43"/>
      <c r="B76" s="26" t="s">
        <v>98</v>
      </c>
      <c r="C76" s="53" t="s">
        <v>12</v>
      </c>
      <c r="D76" s="37">
        <v>2000</v>
      </c>
      <c r="E76" s="37">
        <v>2000</v>
      </c>
      <c r="F76" s="37">
        <v>2000</v>
      </c>
      <c r="G76" s="37">
        <v>600</v>
      </c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65" t="s">
        <v>143</v>
      </c>
      <c r="X76" s="65"/>
    </row>
    <row r="77" spans="1:73" ht="145.5" customHeight="1" x14ac:dyDescent="0.25">
      <c r="A77" s="43"/>
      <c r="B77" s="26" t="s">
        <v>139</v>
      </c>
      <c r="C77" s="53" t="s">
        <v>24</v>
      </c>
      <c r="D77" s="37">
        <v>244</v>
      </c>
      <c r="E77" s="37">
        <v>244</v>
      </c>
      <c r="F77" s="37">
        <v>49.8</v>
      </c>
      <c r="G77" s="37">
        <v>49.8</v>
      </c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65" t="s">
        <v>144</v>
      </c>
      <c r="X77" s="65"/>
    </row>
    <row r="78" spans="1:73" ht="37.5" customHeight="1" x14ac:dyDescent="0.25">
      <c r="A78" s="79"/>
      <c r="B78" s="79" t="s">
        <v>14</v>
      </c>
      <c r="C78" s="45" t="s">
        <v>13</v>
      </c>
      <c r="D78" s="27">
        <f>D79+D81+D80</f>
        <v>13973.8</v>
      </c>
      <c r="E78" s="27">
        <f t="shared" ref="E78:G78" si="20">E79+E81+E80</f>
        <v>13973.8</v>
      </c>
      <c r="F78" s="27">
        <f t="shared" si="20"/>
        <v>8172.1</v>
      </c>
      <c r="G78" s="27">
        <f t="shared" si="20"/>
        <v>6770.8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84" t="s">
        <v>145</v>
      </c>
      <c r="X78" s="85"/>
    </row>
    <row r="79" spans="1:73" ht="34.5" customHeight="1" x14ac:dyDescent="0.25">
      <c r="A79" s="98"/>
      <c r="B79" s="91"/>
      <c r="C79" s="53" t="s">
        <v>24</v>
      </c>
      <c r="D79" s="1">
        <f>D71+D73+D75+D77+0.1</f>
        <v>2618</v>
      </c>
      <c r="E79" s="1">
        <f>E71+E73+E75+E77+0.1</f>
        <v>2618</v>
      </c>
      <c r="F79" s="1">
        <f t="shared" ref="F79:G79" si="21">F71+F73+F75+F77</f>
        <v>1359.1</v>
      </c>
      <c r="G79" s="1">
        <f t="shared" si="21"/>
        <v>1357.8</v>
      </c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76" t="s">
        <v>146</v>
      </c>
      <c r="X79" s="77"/>
    </row>
    <row r="80" spans="1:73" ht="34.5" customHeight="1" x14ac:dyDescent="0.25">
      <c r="A80" s="98"/>
      <c r="B80" s="91"/>
      <c r="C80" s="53" t="s">
        <v>70</v>
      </c>
      <c r="D80" s="1">
        <f>D74</f>
        <v>8878.1</v>
      </c>
      <c r="E80" s="1">
        <f t="shared" ref="E80:G80" si="22">E74</f>
        <v>8878.1</v>
      </c>
      <c r="F80" s="1">
        <f t="shared" si="22"/>
        <v>4439.1000000000004</v>
      </c>
      <c r="G80" s="1">
        <f t="shared" si="22"/>
        <v>4439.1000000000004</v>
      </c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76" t="s">
        <v>141</v>
      </c>
      <c r="X80" s="77"/>
    </row>
    <row r="81" spans="1:29" ht="48.75" customHeight="1" x14ac:dyDescent="0.25">
      <c r="A81" s="99"/>
      <c r="B81" s="98"/>
      <c r="C81" s="53" t="s">
        <v>12</v>
      </c>
      <c r="D81" s="1">
        <f>D72+D76</f>
        <v>2477.6999999999998</v>
      </c>
      <c r="E81" s="1">
        <f t="shared" ref="E81:G81" si="23">E72+E76</f>
        <v>2477.6999999999998</v>
      </c>
      <c r="F81" s="1">
        <f t="shared" si="23"/>
        <v>2373.9</v>
      </c>
      <c r="G81" s="1">
        <f t="shared" si="23"/>
        <v>973.9</v>
      </c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76" t="s">
        <v>147</v>
      </c>
      <c r="X81" s="77"/>
    </row>
    <row r="82" spans="1:29" ht="36" customHeight="1" x14ac:dyDescent="0.25">
      <c r="A82" s="100"/>
      <c r="B82" s="79" t="s">
        <v>11</v>
      </c>
      <c r="C82" s="45" t="s">
        <v>13</v>
      </c>
      <c r="D82" s="27">
        <f>D83+D84+D85</f>
        <v>123537.29999999999</v>
      </c>
      <c r="E82" s="27">
        <f t="shared" ref="E82:G82" si="24">E83+E84+E85</f>
        <v>123537.29999999999</v>
      </c>
      <c r="F82" s="27">
        <f t="shared" si="24"/>
        <v>72316</v>
      </c>
      <c r="G82" s="27">
        <f t="shared" si="24"/>
        <v>70831</v>
      </c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84" t="s">
        <v>148</v>
      </c>
      <c r="X82" s="85"/>
    </row>
    <row r="83" spans="1:29" ht="33.75" customHeight="1" x14ac:dyDescent="0.25">
      <c r="A83" s="98"/>
      <c r="B83" s="88"/>
      <c r="C83" s="53" t="s">
        <v>24</v>
      </c>
      <c r="D83" s="1">
        <f>D45+D55+D60+D69+D79+0.1</f>
        <v>68099.399999999994</v>
      </c>
      <c r="E83" s="1">
        <f>E45+E55+E60+E69+E79+0.1</f>
        <v>68099.399999999994</v>
      </c>
      <c r="F83" s="1">
        <f>F45+F55+F60+F69+F79</f>
        <v>42115.3</v>
      </c>
      <c r="G83" s="1">
        <f>G45+G55+G60+G69+G79</f>
        <v>42030.30000000001</v>
      </c>
      <c r="H83" s="1" t="e">
        <f>H45+H55+H69+H79+H60</f>
        <v>#REF!</v>
      </c>
      <c r="I83" s="1" t="e">
        <f>I45+I55+I69+I79+I60</f>
        <v>#REF!</v>
      </c>
      <c r="J83" s="1" t="e">
        <f>J45+J55+J69+J79+J60</f>
        <v>#REF!</v>
      </c>
      <c r="K83" s="1" t="e">
        <f>K45+K55+K69+K79+K60</f>
        <v>#REF!</v>
      </c>
      <c r="L83" s="1" t="e">
        <f>L45+L55+L69+L79+L60</f>
        <v>#REF!</v>
      </c>
      <c r="M83" s="1" t="e">
        <f>M45+M55+M69+M79+M60</f>
        <v>#REF!</v>
      </c>
      <c r="N83" s="1" t="e">
        <f>N45+N55+N69+N79+N60</f>
        <v>#REF!</v>
      </c>
      <c r="O83" s="1" t="e">
        <f>O45+O55+O69+O79+O60</f>
        <v>#REF!</v>
      </c>
      <c r="P83" s="1" t="e">
        <f>P45+P55+P69+P79+P60</f>
        <v>#REF!</v>
      </c>
      <c r="Q83" s="1" t="e">
        <f>Q45+Q55+Q69+Q79+Q60</f>
        <v>#REF!</v>
      </c>
      <c r="R83" s="1" t="e">
        <f>R45+R55+R69+R79+R60</f>
        <v>#REF!</v>
      </c>
      <c r="S83" s="1" t="e">
        <f>S45+S55+S69+S79+S60</f>
        <v>#REF!</v>
      </c>
      <c r="T83" s="1" t="e">
        <f>T45+T55+T69+T79+T60</f>
        <v>#REF!</v>
      </c>
      <c r="U83" s="1" t="e">
        <f>U45+U55+U69+U79+U60</f>
        <v>#REF!</v>
      </c>
      <c r="V83" s="1" t="e">
        <f>V45+V55+V69+V79+V60</f>
        <v>#REF!</v>
      </c>
      <c r="W83" s="65" t="s">
        <v>149</v>
      </c>
      <c r="X83" s="65"/>
    </row>
    <row r="84" spans="1:29" ht="65.25" customHeight="1" x14ac:dyDescent="0.25">
      <c r="A84" s="98"/>
      <c r="B84" s="88"/>
      <c r="C84" s="53" t="s">
        <v>12</v>
      </c>
      <c r="D84" s="1">
        <f>D47+D56+D67+D81</f>
        <v>23102</v>
      </c>
      <c r="E84" s="1">
        <f>E47+E56+E67+E81</f>
        <v>23102</v>
      </c>
      <c r="F84" s="1">
        <f>F47+F56+F67+F81</f>
        <v>8519.2999999999993</v>
      </c>
      <c r="G84" s="1">
        <f>G47+G56+G67+G81</f>
        <v>7119.2999999999993</v>
      </c>
      <c r="H84" s="1" t="e">
        <f>H64+#REF!</f>
        <v>#REF!</v>
      </c>
      <c r="I84" s="1" t="e">
        <f>I64+#REF!</f>
        <v>#REF!</v>
      </c>
      <c r="J84" s="1" t="e">
        <f>J64+#REF!</f>
        <v>#REF!</v>
      </c>
      <c r="K84" s="1" t="e">
        <f>K64+#REF!</f>
        <v>#REF!</v>
      </c>
      <c r="L84" s="1" t="e">
        <f>L64+#REF!</f>
        <v>#REF!</v>
      </c>
      <c r="M84" s="1" t="e">
        <f>M64+#REF!</f>
        <v>#REF!</v>
      </c>
      <c r="N84" s="1" t="e">
        <f>N64+#REF!</f>
        <v>#REF!</v>
      </c>
      <c r="O84" s="1" t="e">
        <f>O64+#REF!</f>
        <v>#REF!</v>
      </c>
      <c r="P84" s="1" t="e">
        <f>P64+#REF!</f>
        <v>#REF!</v>
      </c>
      <c r="Q84" s="1" t="e">
        <f>Q64+#REF!</f>
        <v>#REF!</v>
      </c>
      <c r="R84" s="1" t="e">
        <f>R64+#REF!</f>
        <v>#REF!</v>
      </c>
      <c r="S84" s="1" t="e">
        <f>S64+#REF!</f>
        <v>#REF!</v>
      </c>
      <c r="T84" s="1" t="e">
        <f>T64+#REF!</f>
        <v>#REF!</v>
      </c>
      <c r="U84" s="1" t="e">
        <f>U64+#REF!</f>
        <v>#REF!</v>
      </c>
      <c r="V84" s="1" t="e">
        <f>V64+#REF!</f>
        <v>#REF!</v>
      </c>
      <c r="W84" s="65" t="s">
        <v>150</v>
      </c>
      <c r="X84" s="65"/>
    </row>
    <row r="85" spans="1:29" ht="65.25" customHeight="1" x14ac:dyDescent="0.25">
      <c r="A85" s="99"/>
      <c r="B85" s="99"/>
      <c r="C85" s="53" t="s">
        <v>70</v>
      </c>
      <c r="D85" s="1">
        <f>D46+D68+D80</f>
        <v>32335.9</v>
      </c>
      <c r="E85" s="1">
        <f>E46+E68+E80</f>
        <v>32335.9</v>
      </c>
      <c r="F85" s="1">
        <f>F46+F68+F80</f>
        <v>21681.4</v>
      </c>
      <c r="G85" s="1">
        <f>G46+G68+G80</f>
        <v>21681.4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65" t="s">
        <v>151</v>
      </c>
      <c r="X85" s="65"/>
    </row>
    <row r="86" spans="1:29" ht="15.75" customHeight="1" x14ac:dyDescent="0.25">
      <c r="A86" s="40">
        <v>4</v>
      </c>
      <c r="B86" s="66" t="s">
        <v>87</v>
      </c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</row>
    <row r="87" spans="1:29" ht="33.75" customHeight="1" x14ac:dyDescent="0.25">
      <c r="A87" s="49"/>
      <c r="B87" s="94" t="s">
        <v>152</v>
      </c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4"/>
    </row>
    <row r="88" spans="1:29" ht="160.5" customHeight="1" x14ac:dyDescent="0.25">
      <c r="A88" s="40"/>
      <c r="B88" s="53" t="s">
        <v>153</v>
      </c>
      <c r="C88" s="53" t="s">
        <v>24</v>
      </c>
      <c r="D88" s="1">
        <v>403</v>
      </c>
      <c r="E88" s="1">
        <v>403</v>
      </c>
      <c r="F88" s="1">
        <v>403</v>
      </c>
      <c r="G88" s="1">
        <v>403</v>
      </c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65" t="s">
        <v>78</v>
      </c>
      <c r="X88" s="65"/>
    </row>
    <row r="89" spans="1:29" ht="32.25" customHeight="1" x14ac:dyDescent="0.25">
      <c r="A89" s="115"/>
      <c r="B89" s="79" t="s">
        <v>14</v>
      </c>
      <c r="C89" s="45" t="s">
        <v>67</v>
      </c>
      <c r="D89" s="27">
        <f>D90</f>
        <v>403</v>
      </c>
      <c r="E89" s="27">
        <f>E90</f>
        <v>403</v>
      </c>
      <c r="F89" s="27">
        <f>F90</f>
        <v>403</v>
      </c>
      <c r="G89" s="27">
        <f>G90</f>
        <v>403</v>
      </c>
      <c r="H89" s="27" t="e">
        <f>H90+#REF!</f>
        <v>#REF!</v>
      </c>
      <c r="I89" s="27" t="e">
        <f>I90+#REF!</f>
        <v>#REF!</v>
      </c>
      <c r="J89" s="27" t="e">
        <f>J90+#REF!</f>
        <v>#REF!</v>
      </c>
      <c r="K89" s="27" t="e">
        <f>K90+#REF!</f>
        <v>#REF!</v>
      </c>
      <c r="L89" s="27" t="e">
        <f>L90+#REF!</f>
        <v>#REF!</v>
      </c>
      <c r="M89" s="27" t="e">
        <f>M90+#REF!</f>
        <v>#REF!</v>
      </c>
      <c r="N89" s="27" t="e">
        <f>N90+#REF!</f>
        <v>#REF!</v>
      </c>
      <c r="O89" s="27" t="e">
        <f>O90+#REF!</f>
        <v>#REF!</v>
      </c>
      <c r="P89" s="27" t="e">
        <f>P90+#REF!</f>
        <v>#REF!</v>
      </c>
      <c r="Q89" s="27" t="e">
        <f>Q90+#REF!</f>
        <v>#REF!</v>
      </c>
      <c r="R89" s="27" t="e">
        <f>R90+#REF!</f>
        <v>#REF!</v>
      </c>
      <c r="S89" s="27" t="e">
        <f>S90+#REF!</f>
        <v>#REF!</v>
      </c>
      <c r="T89" s="27" t="e">
        <f>T90+#REF!</f>
        <v>#REF!</v>
      </c>
      <c r="U89" s="27" t="e">
        <f>U90+#REF!</f>
        <v>#REF!</v>
      </c>
      <c r="V89" s="27" t="e">
        <f>V90+#REF!</f>
        <v>#REF!</v>
      </c>
      <c r="W89" s="68" t="s">
        <v>78</v>
      </c>
      <c r="X89" s="68"/>
    </row>
    <row r="90" spans="1:29" s="14" customFormat="1" ht="36.75" customHeight="1" x14ac:dyDescent="0.25">
      <c r="A90" s="99"/>
      <c r="B90" s="98"/>
      <c r="C90" s="53" t="s">
        <v>24</v>
      </c>
      <c r="D90" s="1">
        <f>D86+D87+D88</f>
        <v>403</v>
      </c>
      <c r="E90" s="1">
        <f>E86+E87+E88</f>
        <v>403</v>
      </c>
      <c r="F90" s="1">
        <f>F86+F87+F88</f>
        <v>403</v>
      </c>
      <c r="G90" s="1">
        <f>G86+G87+G88</f>
        <v>403</v>
      </c>
      <c r="H90" s="1" t="e">
        <f>H86+H87+H88+#REF!</f>
        <v>#REF!</v>
      </c>
      <c r="I90" s="1" t="e">
        <f>I86+I87+I88+#REF!</f>
        <v>#REF!</v>
      </c>
      <c r="J90" s="1" t="e">
        <f>J86+J87+J88+#REF!</f>
        <v>#REF!</v>
      </c>
      <c r="K90" s="1" t="e">
        <f>K86+K87+K88+#REF!</f>
        <v>#REF!</v>
      </c>
      <c r="L90" s="1" t="e">
        <f>L86+L87+L88+#REF!</f>
        <v>#REF!</v>
      </c>
      <c r="M90" s="1" t="e">
        <f>M86+M87+M88+#REF!</f>
        <v>#REF!</v>
      </c>
      <c r="N90" s="1" t="e">
        <f>N86+N87+N88+#REF!</f>
        <v>#REF!</v>
      </c>
      <c r="O90" s="1" t="e">
        <f>O86+O87+O88+#REF!</f>
        <v>#REF!</v>
      </c>
      <c r="P90" s="1" t="e">
        <f>P86+P87+P88+#REF!</f>
        <v>#REF!</v>
      </c>
      <c r="Q90" s="1" t="e">
        <f>Q86+Q87+Q88+#REF!</f>
        <v>#REF!</v>
      </c>
      <c r="R90" s="1" t="e">
        <f>R86+R87+R88+#REF!</f>
        <v>#REF!</v>
      </c>
      <c r="S90" s="1" t="e">
        <f>S86+S87+S88+#REF!</f>
        <v>#REF!</v>
      </c>
      <c r="T90" s="1" t="e">
        <f>T86+T87+T88+#REF!</f>
        <v>#REF!</v>
      </c>
      <c r="U90" s="1" t="e">
        <f>U86+U87+U88+#REF!</f>
        <v>#REF!</v>
      </c>
      <c r="V90" s="1" t="e">
        <f>V86+V87+V88+#REF!</f>
        <v>#REF!</v>
      </c>
      <c r="W90" s="65" t="s">
        <v>78</v>
      </c>
      <c r="X90" s="65"/>
    </row>
    <row r="91" spans="1:29" ht="42" customHeight="1" x14ac:dyDescent="0.25">
      <c r="A91" s="49"/>
      <c r="B91" s="94" t="s">
        <v>49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1"/>
    </row>
    <row r="92" spans="1:29" ht="91.5" customHeight="1" x14ac:dyDescent="0.25">
      <c r="B92" s="53" t="s">
        <v>50</v>
      </c>
      <c r="C92" s="53" t="s">
        <v>24</v>
      </c>
      <c r="D92" s="1">
        <v>162.80000000000001</v>
      </c>
      <c r="E92" s="1">
        <v>162.80000000000001</v>
      </c>
      <c r="F92" s="1">
        <v>0</v>
      </c>
      <c r="G92" s="1">
        <v>0</v>
      </c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65" t="s">
        <v>20</v>
      </c>
      <c r="X92" s="65"/>
    </row>
    <row r="93" spans="1:29" ht="61.5" customHeight="1" x14ac:dyDescent="0.25">
      <c r="A93" s="25"/>
      <c r="B93" s="53" t="s">
        <v>51</v>
      </c>
      <c r="C93" s="53" t="s">
        <v>24</v>
      </c>
      <c r="D93" s="1">
        <v>2807.6</v>
      </c>
      <c r="E93" s="1">
        <v>2807.6</v>
      </c>
      <c r="F93" s="1">
        <v>2263.1</v>
      </c>
      <c r="G93" s="1">
        <v>2263.1</v>
      </c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65" t="s">
        <v>154</v>
      </c>
      <c r="X93" s="65"/>
    </row>
    <row r="94" spans="1:29" ht="102" customHeight="1" x14ac:dyDescent="0.25">
      <c r="A94" s="25"/>
      <c r="B94" s="53" t="s">
        <v>52</v>
      </c>
      <c r="C94" s="53" t="s">
        <v>24</v>
      </c>
      <c r="D94" s="1">
        <v>2021</v>
      </c>
      <c r="E94" s="1">
        <v>2021</v>
      </c>
      <c r="F94" s="1">
        <v>2020.6</v>
      </c>
      <c r="G94" s="1">
        <v>2020.6</v>
      </c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65" t="s">
        <v>78</v>
      </c>
      <c r="X94" s="65"/>
    </row>
    <row r="95" spans="1:29" ht="32.25" customHeight="1" x14ac:dyDescent="0.25">
      <c r="A95" s="111"/>
      <c r="B95" s="79" t="s">
        <v>14</v>
      </c>
      <c r="C95" s="45" t="s">
        <v>67</v>
      </c>
      <c r="D95" s="27">
        <f>D96</f>
        <v>4991.3999999999996</v>
      </c>
      <c r="E95" s="27">
        <f>E96</f>
        <v>4991.3999999999996</v>
      </c>
      <c r="F95" s="27">
        <f>F96</f>
        <v>4283.7</v>
      </c>
      <c r="G95" s="27">
        <f>G96</f>
        <v>4283.7</v>
      </c>
      <c r="H95" s="27" t="e">
        <f>H96+#REF!</f>
        <v>#REF!</v>
      </c>
      <c r="I95" s="27" t="e">
        <f>I96+#REF!</f>
        <v>#REF!</v>
      </c>
      <c r="J95" s="27" t="e">
        <f>J96+#REF!</f>
        <v>#REF!</v>
      </c>
      <c r="K95" s="27" t="e">
        <f>K96+#REF!</f>
        <v>#REF!</v>
      </c>
      <c r="L95" s="27" t="e">
        <f>L96+#REF!</f>
        <v>#REF!</v>
      </c>
      <c r="M95" s="27" t="e">
        <f>M96+#REF!</f>
        <v>#REF!</v>
      </c>
      <c r="N95" s="27" t="e">
        <f>N96+#REF!</f>
        <v>#REF!</v>
      </c>
      <c r="O95" s="27" t="e">
        <f>O96+#REF!</f>
        <v>#REF!</v>
      </c>
      <c r="P95" s="27" t="e">
        <f>P96+#REF!</f>
        <v>#REF!</v>
      </c>
      <c r="Q95" s="27" t="e">
        <f>Q96+#REF!</f>
        <v>#REF!</v>
      </c>
      <c r="R95" s="27" t="e">
        <f>R96+#REF!</f>
        <v>#REF!</v>
      </c>
      <c r="S95" s="27" t="e">
        <f>S96+#REF!</f>
        <v>#REF!</v>
      </c>
      <c r="T95" s="27" t="e">
        <f>T96+#REF!</f>
        <v>#REF!</v>
      </c>
      <c r="U95" s="27" t="e">
        <f>U96+#REF!</f>
        <v>#REF!</v>
      </c>
      <c r="V95" s="27" t="e">
        <f>V96+#REF!</f>
        <v>#REF!</v>
      </c>
      <c r="W95" s="68" t="s">
        <v>155</v>
      </c>
      <c r="X95" s="68"/>
    </row>
    <row r="96" spans="1:29" s="14" customFormat="1" ht="36.75" customHeight="1" x14ac:dyDescent="0.25">
      <c r="A96" s="58"/>
      <c r="B96" s="98"/>
      <c r="C96" s="53" t="s">
        <v>24</v>
      </c>
      <c r="D96" s="1">
        <f>D92+D93+D94</f>
        <v>4991.3999999999996</v>
      </c>
      <c r="E96" s="1">
        <f>E92+E93+E94</f>
        <v>4991.3999999999996</v>
      </c>
      <c r="F96" s="1">
        <f>F92+F93+F94</f>
        <v>4283.7</v>
      </c>
      <c r="G96" s="1">
        <f>G92+G93+G94</f>
        <v>4283.7</v>
      </c>
      <c r="H96" s="1" t="e">
        <f>H92+H93+H94+#REF!</f>
        <v>#REF!</v>
      </c>
      <c r="I96" s="1" t="e">
        <f>I92+I93+I94+#REF!</f>
        <v>#REF!</v>
      </c>
      <c r="J96" s="1" t="e">
        <f>J92+J93+J94+#REF!</f>
        <v>#REF!</v>
      </c>
      <c r="K96" s="1" t="e">
        <f>K92+K93+K94+#REF!</f>
        <v>#REF!</v>
      </c>
      <c r="L96" s="1" t="e">
        <f>L92+L93+L94+#REF!</f>
        <v>#REF!</v>
      </c>
      <c r="M96" s="1" t="e">
        <f>M92+M93+M94+#REF!</f>
        <v>#REF!</v>
      </c>
      <c r="N96" s="1" t="e">
        <f>N92+N93+N94+#REF!</f>
        <v>#REF!</v>
      </c>
      <c r="O96" s="1" t="e">
        <f>O92+O93+O94+#REF!</f>
        <v>#REF!</v>
      </c>
      <c r="P96" s="1" t="e">
        <f>P92+P93+P94+#REF!</f>
        <v>#REF!</v>
      </c>
      <c r="Q96" s="1" t="e">
        <f>Q92+Q93+Q94+#REF!</f>
        <v>#REF!</v>
      </c>
      <c r="R96" s="1" t="e">
        <f>R92+R93+R94+#REF!</f>
        <v>#REF!</v>
      </c>
      <c r="S96" s="1" t="e">
        <f>S92+S93+S94+#REF!</f>
        <v>#REF!</v>
      </c>
      <c r="T96" s="1" t="e">
        <f>T92+T93+T94+#REF!</f>
        <v>#REF!</v>
      </c>
      <c r="U96" s="1" t="e">
        <f>U92+U93+U94+#REF!</f>
        <v>#REF!</v>
      </c>
      <c r="V96" s="1" t="e">
        <f>V92+V93+V94+#REF!</f>
        <v>#REF!</v>
      </c>
      <c r="W96" s="65" t="s">
        <v>155</v>
      </c>
      <c r="X96" s="65"/>
      <c r="AC96" s="111"/>
    </row>
    <row r="97" spans="1:29" ht="25.5" customHeight="1" x14ac:dyDescent="0.25">
      <c r="A97" s="59"/>
      <c r="B97" s="94" t="s">
        <v>53</v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83"/>
      <c r="AC97" s="58"/>
    </row>
    <row r="98" spans="1:29" s="14" customFormat="1" ht="99" customHeight="1" x14ac:dyDescent="0.25">
      <c r="A98" s="54"/>
      <c r="B98" s="15" t="s">
        <v>17</v>
      </c>
      <c r="C98" s="53" t="s">
        <v>24</v>
      </c>
      <c r="D98" s="1">
        <v>609</v>
      </c>
      <c r="E98" s="1">
        <v>609</v>
      </c>
      <c r="F98" s="1">
        <v>482.7</v>
      </c>
      <c r="G98" s="1">
        <v>475.2</v>
      </c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65" t="s">
        <v>156</v>
      </c>
      <c r="X98" s="65"/>
      <c r="AC98" s="59"/>
    </row>
    <row r="99" spans="1:29" s="14" customFormat="1" ht="54.75" customHeight="1" x14ac:dyDescent="0.25">
      <c r="A99" s="12"/>
      <c r="B99" s="15" t="s">
        <v>54</v>
      </c>
      <c r="C99" s="53" t="s">
        <v>24</v>
      </c>
      <c r="D99" s="1">
        <v>31230.2</v>
      </c>
      <c r="E99" s="1">
        <v>31230.2</v>
      </c>
      <c r="F99" s="1">
        <v>23670.2</v>
      </c>
      <c r="G99" s="1">
        <v>23496.2</v>
      </c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65" t="s">
        <v>157</v>
      </c>
      <c r="X99" s="65"/>
    </row>
    <row r="100" spans="1:29" s="14" customFormat="1" ht="138.75" customHeight="1" x14ac:dyDescent="0.25">
      <c r="A100" s="48"/>
      <c r="B100" s="35" t="s">
        <v>82</v>
      </c>
      <c r="C100" s="53" t="s">
        <v>70</v>
      </c>
      <c r="D100" s="1">
        <v>513.5</v>
      </c>
      <c r="E100" s="1">
        <v>513.5</v>
      </c>
      <c r="F100" s="1">
        <v>137.19999999999999</v>
      </c>
      <c r="G100" s="1">
        <v>137.19999999999999</v>
      </c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65" t="s">
        <v>158</v>
      </c>
      <c r="X100" s="65"/>
    </row>
    <row r="101" spans="1:29" s="14" customFormat="1" ht="35.25" customHeight="1" x14ac:dyDescent="0.25">
      <c r="A101" s="112"/>
      <c r="B101" s="79" t="s">
        <v>14</v>
      </c>
      <c r="C101" s="45" t="s">
        <v>22</v>
      </c>
      <c r="D101" s="27">
        <f>D102+D103</f>
        <v>32352.7</v>
      </c>
      <c r="E101" s="27">
        <f t="shared" ref="E101:G101" si="25">E102+E103</f>
        <v>32352.7</v>
      </c>
      <c r="F101" s="27">
        <f t="shared" si="25"/>
        <v>24290.100000000002</v>
      </c>
      <c r="G101" s="27">
        <f t="shared" si="25"/>
        <v>24108.600000000002</v>
      </c>
      <c r="H101" s="27">
        <f t="shared" ref="H101:V101" si="26">H102</f>
        <v>0</v>
      </c>
      <c r="I101" s="27">
        <f t="shared" si="26"/>
        <v>0</v>
      </c>
      <c r="J101" s="27">
        <f t="shared" si="26"/>
        <v>0</v>
      </c>
      <c r="K101" s="27">
        <f t="shared" si="26"/>
        <v>0</v>
      </c>
      <c r="L101" s="27">
        <f t="shared" si="26"/>
        <v>0</v>
      </c>
      <c r="M101" s="27">
        <f t="shared" si="26"/>
        <v>0</v>
      </c>
      <c r="N101" s="27">
        <f t="shared" si="26"/>
        <v>0</v>
      </c>
      <c r="O101" s="27">
        <f t="shared" si="26"/>
        <v>0</v>
      </c>
      <c r="P101" s="27">
        <f t="shared" si="26"/>
        <v>0</v>
      </c>
      <c r="Q101" s="27">
        <f t="shared" si="26"/>
        <v>0</v>
      </c>
      <c r="R101" s="27">
        <f t="shared" si="26"/>
        <v>0</v>
      </c>
      <c r="S101" s="27">
        <f t="shared" si="26"/>
        <v>0</v>
      </c>
      <c r="T101" s="27">
        <f t="shared" si="26"/>
        <v>0</v>
      </c>
      <c r="U101" s="27">
        <f t="shared" si="26"/>
        <v>0</v>
      </c>
      <c r="V101" s="27">
        <f t="shared" si="26"/>
        <v>0</v>
      </c>
      <c r="W101" s="68" t="s">
        <v>159</v>
      </c>
      <c r="X101" s="68"/>
    </row>
    <row r="102" spans="1:29" s="14" customFormat="1" ht="36" customHeight="1" x14ac:dyDescent="0.25">
      <c r="A102" s="63"/>
      <c r="B102" s="80"/>
      <c r="C102" s="53" t="s">
        <v>24</v>
      </c>
      <c r="D102" s="1">
        <f>D98+D99</f>
        <v>31839.200000000001</v>
      </c>
      <c r="E102" s="1">
        <f t="shared" ref="E102:G102" si="27">E98+E99</f>
        <v>31839.200000000001</v>
      </c>
      <c r="F102" s="1">
        <f t="shared" si="27"/>
        <v>24152.9</v>
      </c>
      <c r="G102" s="1">
        <f t="shared" si="27"/>
        <v>23971.4</v>
      </c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65" t="s">
        <v>160</v>
      </c>
      <c r="X102" s="65"/>
    </row>
    <row r="103" spans="1:29" s="14" customFormat="1" ht="36" customHeight="1" x14ac:dyDescent="0.25">
      <c r="A103" s="64"/>
      <c r="B103" s="81"/>
      <c r="C103" s="53" t="s">
        <v>70</v>
      </c>
      <c r="D103" s="1">
        <f>D100</f>
        <v>513.5</v>
      </c>
      <c r="E103" s="1">
        <f t="shared" ref="E103:G103" si="28">E100</f>
        <v>513.5</v>
      </c>
      <c r="F103" s="1">
        <f t="shared" si="28"/>
        <v>137.19999999999999</v>
      </c>
      <c r="G103" s="1">
        <f t="shared" si="28"/>
        <v>137.19999999999999</v>
      </c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65" t="s">
        <v>158</v>
      </c>
      <c r="X103" s="65"/>
    </row>
    <row r="104" spans="1:29" s="14" customFormat="1" ht="35.25" customHeight="1" x14ac:dyDescent="0.25">
      <c r="A104" s="112"/>
      <c r="B104" s="79" t="s">
        <v>11</v>
      </c>
      <c r="C104" s="45" t="s">
        <v>22</v>
      </c>
      <c r="D104" s="27">
        <f>D105+D106</f>
        <v>37747.199999999997</v>
      </c>
      <c r="E104" s="27">
        <f t="shared" ref="E104:G104" si="29">E105+E106</f>
        <v>37747.199999999997</v>
      </c>
      <c r="F104" s="27">
        <f t="shared" si="29"/>
        <v>28976.800000000003</v>
      </c>
      <c r="G104" s="27">
        <f t="shared" si="29"/>
        <v>28795.300000000003</v>
      </c>
      <c r="H104" s="27" t="e">
        <f>H105+#REF!</f>
        <v>#REF!</v>
      </c>
      <c r="I104" s="27" t="e">
        <f>I105+#REF!</f>
        <v>#REF!</v>
      </c>
      <c r="J104" s="27" t="e">
        <f>J105+#REF!</f>
        <v>#REF!</v>
      </c>
      <c r="K104" s="27" t="e">
        <f>K105+#REF!</f>
        <v>#REF!</v>
      </c>
      <c r="L104" s="27" t="e">
        <f>L105+#REF!</f>
        <v>#REF!</v>
      </c>
      <c r="M104" s="27" t="e">
        <f>M105+#REF!</f>
        <v>#REF!</v>
      </c>
      <c r="N104" s="27" t="e">
        <f>N105+#REF!</f>
        <v>#REF!</v>
      </c>
      <c r="O104" s="27" t="e">
        <f>O105+#REF!</f>
        <v>#REF!</v>
      </c>
      <c r="P104" s="27" t="e">
        <f>P105+#REF!</f>
        <v>#REF!</v>
      </c>
      <c r="Q104" s="27" t="e">
        <f>Q105+#REF!</f>
        <v>#REF!</v>
      </c>
      <c r="R104" s="27" t="e">
        <f>R105+#REF!</f>
        <v>#REF!</v>
      </c>
      <c r="S104" s="27" t="e">
        <f>S105+#REF!</f>
        <v>#REF!</v>
      </c>
      <c r="T104" s="27" t="e">
        <f>T105+#REF!</f>
        <v>#REF!</v>
      </c>
      <c r="U104" s="27" t="e">
        <f>U105+#REF!</f>
        <v>#REF!</v>
      </c>
      <c r="V104" s="27" t="e">
        <f>V105+#REF!</f>
        <v>#REF!</v>
      </c>
      <c r="W104" s="68" t="s">
        <v>136</v>
      </c>
      <c r="X104" s="68"/>
    </row>
    <row r="105" spans="1:29" s="14" customFormat="1" ht="36" customHeight="1" x14ac:dyDescent="0.25">
      <c r="A105" s="63"/>
      <c r="B105" s="80"/>
      <c r="C105" s="53" t="s">
        <v>24</v>
      </c>
      <c r="D105" s="1">
        <f>D96+D102+D89+0.1</f>
        <v>37233.699999999997</v>
      </c>
      <c r="E105" s="1">
        <f t="shared" ref="E105:G105" si="30">E96+E102+E89+0.1</f>
        <v>37233.699999999997</v>
      </c>
      <c r="F105" s="1">
        <f>F96+F102+F89</f>
        <v>28839.600000000002</v>
      </c>
      <c r="G105" s="1">
        <f>G96+G102+G89</f>
        <v>28658.100000000002</v>
      </c>
      <c r="H105" s="1" t="e">
        <f>#REF!+H96+H102</f>
        <v>#REF!</v>
      </c>
      <c r="I105" s="1" t="e">
        <f>#REF!+I96+I102</f>
        <v>#REF!</v>
      </c>
      <c r="J105" s="1" t="e">
        <f>#REF!+J96+J102</f>
        <v>#REF!</v>
      </c>
      <c r="K105" s="1" t="e">
        <f>#REF!+K96+K102</f>
        <v>#REF!</v>
      </c>
      <c r="L105" s="1" t="e">
        <f>#REF!+L96+L102</f>
        <v>#REF!</v>
      </c>
      <c r="M105" s="1" t="e">
        <f>#REF!+M96+M102</f>
        <v>#REF!</v>
      </c>
      <c r="N105" s="1" t="e">
        <f>#REF!+N96+N102</f>
        <v>#REF!</v>
      </c>
      <c r="O105" s="1" t="e">
        <f>#REF!+O96+O102</f>
        <v>#REF!</v>
      </c>
      <c r="P105" s="1" t="e">
        <f>#REF!+P96+P102</f>
        <v>#REF!</v>
      </c>
      <c r="Q105" s="1" t="e">
        <f>#REF!+Q96+Q102</f>
        <v>#REF!</v>
      </c>
      <c r="R105" s="1" t="e">
        <f>#REF!+R96+R102</f>
        <v>#REF!</v>
      </c>
      <c r="S105" s="1" t="e">
        <f>#REF!+S96+S102</f>
        <v>#REF!</v>
      </c>
      <c r="T105" s="1" t="e">
        <f>#REF!+T96+T102</f>
        <v>#REF!</v>
      </c>
      <c r="U105" s="1" t="e">
        <f>#REF!+U96+U102</f>
        <v>#REF!</v>
      </c>
      <c r="V105" s="1" t="e">
        <f>#REF!+V96+V102</f>
        <v>#REF!</v>
      </c>
      <c r="W105" s="65" t="s">
        <v>178</v>
      </c>
      <c r="X105" s="65"/>
    </row>
    <row r="106" spans="1:29" s="14" customFormat="1" ht="58.5" customHeight="1" x14ac:dyDescent="0.25">
      <c r="A106" s="64"/>
      <c r="B106" s="81"/>
      <c r="C106" s="53" t="s">
        <v>70</v>
      </c>
      <c r="D106" s="1">
        <f>D103</f>
        <v>513.5</v>
      </c>
      <c r="E106" s="1">
        <f t="shared" ref="E106:G106" si="31">E103</f>
        <v>513.5</v>
      </c>
      <c r="F106" s="1">
        <f t="shared" si="31"/>
        <v>137.19999999999999</v>
      </c>
      <c r="G106" s="1">
        <f t="shared" si="31"/>
        <v>137.19999999999999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65" t="s">
        <v>158</v>
      </c>
      <c r="X106" s="65"/>
    </row>
    <row r="107" spans="1:29" ht="18.75" customHeight="1" x14ac:dyDescent="0.25">
      <c r="A107" s="52">
        <v>5</v>
      </c>
      <c r="B107" s="94" t="s">
        <v>88</v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83"/>
    </row>
    <row r="108" spans="1:29" ht="77.25" customHeight="1" x14ac:dyDescent="0.25">
      <c r="A108" s="52"/>
      <c r="B108" s="50" t="s">
        <v>100</v>
      </c>
      <c r="C108" s="53" t="s">
        <v>24</v>
      </c>
      <c r="D108" s="1">
        <v>500</v>
      </c>
      <c r="E108" s="1">
        <v>500</v>
      </c>
      <c r="F108" s="1">
        <v>500</v>
      </c>
      <c r="G108" s="1">
        <v>500</v>
      </c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65" t="s">
        <v>134</v>
      </c>
      <c r="X108" s="65"/>
    </row>
    <row r="109" spans="1:29" ht="46.5" customHeight="1" x14ac:dyDescent="0.25">
      <c r="A109" s="25"/>
      <c r="B109" s="50" t="s">
        <v>73</v>
      </c>
      <c r="C109" s="53" t="s">
        <v>24</v>
      </c>
      <c r="D109" s="1">
        <v>5230.7</v>
      </c>
      <c r="E109" s="1">
        <v>5230.7</v>
      </c>
      <c r="F109" s="1">
        <v>4918.3</v>
      </c>
      <c r="G109" s="1">
        <v>4918.3</v>
      </c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65" t="s">
        <v>162</v>
      </c>
      <c r="X109" s="65"/>
    </row>
    <row r="110" spans="1:29" ht="57.75" customHeight="1" x14ac:dyDescent="0.25">
      <c r="A110" s="25"/>
      <c r="B110" s="50" t="s">
        <v>55</v>
      </c>
      <c r="C110" s="53" t="s">
        <v>24</v>
      </c>
      <c r="D110" s="1">
        <v>835.1</v>
      </c>
      <c r="E110" s="1">
        <v>835.1</v>
      </c>
      <c r="F110" s="50" t="s">
        <v>161</v>
      </c>
      <c r="G110" s="50" t="s">
        <v>161</v>
      </c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65" t="s">
        <v>163</v>
      </c>
      <c r="X110" s="65"/>
    </row>
    <row r="111" spans="1:29" ht="69.75" customHeight="1" x14ac:dyDescent="0.25">
      <c r="A111" s="25"/>
      <c r="B111" s="50" t="s">
        <v>56</v>
      </c>
      <c r="C111" s="53" t="s">
        <v>24</v>
      </c>
      <c r="D111" s="1">
        <v>2719.8</v>
      </c>
      <c r="E111" s="1">
        <v>2719.8</v>
      </c>
      <c r="F111" s="1">
        <v>1833</v>
      </c>
      <c r="G111" s="1">
        <v>1812.9</v>
      </c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65" t="s">
        <v>111</v>
      </c>
      <c r="X111" s="65"/>
    </row>
    <row r="112" spans="1:29" s="14" customFormat="1" ht="46.5" customHeight="1" x14ac:dyDescent="0.25">
      <c r="A112" s="25"/>
      <c r="B112" s="50" t="s">
        <v>57</v>
      </c>
      <c r="C112" s="53" t="s">
        <v>24</v>
      </c>
      <c r="D112" s="1">
        <v>4713.1000000000004</v>
      </c>
      <c r="E112" s="1">
        <v>4713.1000000000004</v>
      </c>
      <c r="F112" s="1">
        <v>3092</v>
      </c>
      <c r="G112" s="1">
        <v>3064.6</v>
      </c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65" t="s">
        <v>115</v>
      </c>
      <c r="X112" s="65"/>
    </row>
    <row r="113" spans="1:25" s="14" customFormat="1" ht="141.75" customHeight="1" x14ac:dyDescent="0.25">
      <c r="A113" s="25"/>
      <c r="B113" s="31" t="s">
        <v>83</v>
      </c>
      <c r="C113" s="53" t="s">
        <v>70</v>
      </c>
      <c r="D113" s="1">
        <v>9251</v>
      </c>
      <c r="E113" s="1">
        <v>9251</v>
      </c>
      <c r="F113" s="1">
        <v>8565.7999999999993</v>
      </c>
      <c r="G113" s="1">
        <v>8565.7999999999993</v>
      </c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65" t="s">
        <v>164</v>
      </c>
      <c r="X113" s="65"/>
    </row>
    <row r="114" spans="1:25" ht="36" customHeight="1" x14ac:dyDescent="0.25">
      <c r="A114" s="110"/>
      <c r="B114" s="79" t="s">
        <v>11</v>
      </c>
      <c r="C114" s="45" t="s">
        <v>13</v>
      </c>
      <c r="D114" s="27">
        <f>D115+D116</f>
        <v>23249.599999999999</v>
      </c>
      <c r="E114" s="27">
        <f t="shared" ref="E114:G114" si="32">E115+E116</f>
        <v>23249.599999999999</v>
      </c>
      <c r="F114" s="27">
        <f t="shared" si="32"/>
        <v>19144.3</v>
      </c>
      <c r="G114" s="27">
        <f t="shared" si="32"/>
        <v>19096.900000000001</v>
      </c>
      <c r="H114" s="27" t="e">
        <f t="shared" ref="H114:V114" si="33">H115</f>
        <v>#REF!</v>
      </c>
      <c r="I114" s="27" t="e">
        <f t="shared" si="33"/>
        <v>#REF!</v>
      </c>
      <c r="J114" s="27" t="e">
        <f t="shared" si="33"/>
        <v>#REF!</v>
      </c>
      <c r="K114" s="27" t="e">
        <f t="shared" si="33"/>
        <v>#REF!</v>
      </c>
      <c r="L114" s="27" t="e">
        <f t="shared" si="33"/>
        <v>#REF!</v>
      </c>
      <c r="M114" s="27" t="e">
        <f t="shared" si="33"/>
        <v>#REF!</v>
      </c>
      <c r="N114" s="27" t="e">
        <f t="shared" si="33"/>
        <v>#REF!</v>
      </c>
      <c r="O114" s="27" t="e">
        <f t="shared" si="33"/>
        <v>#REF!</v>
      </c>
      <c r="P114" s="27" t="e">
        <f t="shared" si="33"/>
        <v>#REF!</v>
      </c>
      <c r="Q114" s="27" t="e">
        <f t="shared" si="33"/>
        <v>#REF!</v>
      </c>
      <c r="R114" s="27" t="e">
        <f t="shared" si="33"/>
        <v>#REF!</v>
      </c>
      <c r="S114" s="27" t="e">
        <f t="shared" si="33"/>
        <v>#REF!</v>
      </c>
      <c r="T114" s="27" t="e">
        <f t="shared" si="33"/>
        <v>#REF!</v>
      </c>
      <c r="U114" s="27" t="e">
        <f t="shared" si="33"/>
        <v>#REF!</v>
      </c>
      <c r="V114" s="27" t="e">
        <f t="shared" si="33"/>
        <v>#REF!</v>
      </c>
      <c r="W114" s="84" t="s">
        <v>165</v>
      </c>
      <c r="X114" s="85"/>
    </row>
    <row r="115" spans="1:25" ht="36.75" customHeight="1" x14ac:dyDescent="0.25">
      <c r="A115" s="58"/>
      <c r="B115" s="88"/>
      <c r="C115" s="53" t="s">
        <v>24</v>
      </c>
      <c r="D115" s="1">
        <f>D109+D110+D111+D112+D108-0.1</f>
        <v>13998.6</v>
      </c>
      <c r="E115" s="1">
        <f>E109+E110+E111+E112+E108-0.1</f>
        <v>13998.6</v>
      </c>
      <c r="F115" s="1">
        <f t="shared" ref="E115:G115" si="34">F109+F110+F111+F112+F108</f>
        <v>10578.5</v>
      </c>
      <c r="G115" s="1">
        <f>G109+G110+G111+G112+G108+0.1</f>
        <v>10531.1</v>
      </c>
      <c r="H115" s="1" t="e">
        <f t="shared" ref="H115:V115" si="35">H96+H102</f>
        <v>#REF!</v>
      </c>
      <c r="I115" s="1" t="e">
        <f t="shared" si="35"/>
        <v>#REF!</v>
      </c>
      <c r="J115" s="1" t="e">
        <f t="shared" si="35"/>
        <v>#REF!</v>
      </c>
      <c r="K115" s="1" t="e">
        <f t="shared" si="35"/>
        <v>#REF!</v>
      </c>
      <c r="L115" s="1" t="e">
        <f t="shared" si="35"/>
        <v>#REF!</v>
      </c>
      <c r="M115" s="1" t="e">
        <f t="shared" si="35"/>
        <v>#REF!</v>
      </c>
      <c r="N115" s="1" t="e">
        <f t="shared" si="35"/>
        <v>#REF!</v>
      </c>
      <c r="O115" s="1" t="e">
        <f t="shared" si="35"/>
        <v>#REF!</v>
      </c>
      <c r="P115" s="1" t="e">
        <f t="shared" si="35"/>
        <v>#REF!</v>
      </c>
      <c r="Q115" s="1" t="e">
        <f t="shared" si="35"/>
        <v>#REF!</v>
      </c>
      <c r="R115" s="1" t="e">
        <f t="shared" si="35"/>
        <v>#REF!</v>
      </c>
      <c r="S115" s="1" t="e">
        <f t="shared" si="35"/>
        <v>#REF!</v>
      </c>
      <c r="T115" s="1" t="e">
        <f t="shared" si="35"/>
        <v>#REF!</v>
      </c>
      <c r="U115" s="1" t="e">
        <f t="shared" si="35"/>
        <v>#REF!</v>
      </c>
      <c r="V115" s="1" t="e">
        <f t="shared" si="35"/>
        <v>#REF!</v>
      </c>
      <c r="W115" s="65" t="s">
        <v>157</v>
      </c>
      <c r="X115" s="65"/>
    </row>
    <row r="116" spans="1:25" ht="36.75" customHeight="1" x14ac:dyDescent="0.25">
      <c r="A116" s="47"/>
      <c r="B116" s="99"/>
      <c r="C116" s="53" t="s">
        <v>70</v>
      </c>
      <c r="D116" s="1">
        <f>D113</f>
        <v>9251</v>
      </c>
      <c r="E116" s="1">
        <f t="shared" ref="E116:G116" si="36">E113</f>
        <v>9251</v>
      </c>
      <c r="F116" s="1">
        <f t="shared" si="36"/>
        <v>8565.7999999999993</v>
      </c>
      <c r="G116" s="1">
        <f t="shared" si="36"/>
        <v>8565.7999999999993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65" t="s">
        <v>164</v>
      </c>
      <c r="X116" s="65"/>
    </row>
    <row r="117" spans="1:25" ht="20.25" customHeight="1" x14ac:dyDescent="0.25">
      <c r="A117" s="52">
        <v>6</v>
      </c>
      <c r="B117" s="89" t="s">
        <v>89</v>
      </c>
      <c r="C117" s="89"/>
      <c r="D117" s="89"/>
      <c r="E117" s="89"/>
      <c r="F117" s="89"/>
      <c r="G117" s="89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</row>
    <row r="118" spans="1:25" ht="52.5" customHeight="1" x14ac:dyDescent="0.25">
      <c r="A118" s="72"/>
      <c r="B118" s="74" t="s">
        <v>58</v>
      </c>
      <c r="C118" s="53" t="s">
        <v>101</v>
      </c>
      <c r="D118" s="1">
        <v>6197.4</v>
      </c>
      <c r="E118" s="1">
        <v>6197.4</v>
      </c>
      <c r="F118" s="1">
        <v>6197.4</v>
      </c>
      <c r="G118" s="116">
        <v>6099.3</v>
      </c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65" t="s">
        <v>176</v>
      </c>
      <c r="X118" s="65"/>
    </row>
    <row r="119" spans="1:25" ht="52.5" customHeight="1" x14ac:dyDescent="0.25">
      <c r="A119" s="73"/>
      <c r="B119" s="75"/>
      <c r="C119" s="53" t="s">
        <v>24</v>
      </c>
      <c r="D119" s="1">
        <v>446</v>
      </c>
      <c r="E119" s="1">
        <v>446</v>
      </c>
      <c r="F119" s="1">
        <v>446</v>
      </c>
      <c r="G119" s="116">
        <v>438.9</v>
      </c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65" t="s">
        <v>176</v>
      </c>
      <c r="X119" s="65"/>
      <c r="Y119" s="117">
        <f>D28+D33+D82+D104+D114+D120+D125+D129+D142+D147</f>
        <v>213751.7</v>
      </c>
    </row>
    <row r="120" spans="1:25" ht="32.25" customHeight="1" x14ac:dyDescent="0.25">
      <c r="A120" s="55"/>
      <c r="B120" s="79" t="s">
        <v>11</v>
      </c>
      <c r="C120" s="45" t="s">
        <v>13</v>
      </c>
      <c r="D120" s="27">
        <f>D121+D122</f>
        <v>6643.4</v>
      </c>
      <c r="E120" s="27">
        <f t="shared" ref="E120:G120" si="37">E121+E122</f>
        <v>6643.4</v>
      </c>
      <c r="F120" s="27">
        <f t="shared" si="37"/>
        <v>6643.4</v>
      </c>
      <c r="G120" s="27">
        <f t="shared" si="37"/>
        <v>6538.2</v>
      </c>
      <c r="H120" s="27">
        <f t="shared" ref="H120:V120" si="38">H121</f>
        <v>0</v>
      </c>
      <c r="I120" s="27">
        <f t="shared" si="38"/>
        <v>0</v>
      </c>
      <c r="J120" s="27">
        <f t="shared" si="38"/>
        <v>0</v>
      </c>
      <c r="K120" s="27">
        <f t="shared" si="38"/>
        <v>0</v>
      </c>
      <c r="L120" s="27">
        <f t="shared" si="38"/>
        <v>0</v>
      </c>
      <c r="M120" s="27">
        <f t="shared" si="38"/>
        <v>0</v>
      </c>
      <c r="N120" s="27">
        <f t="shared" si="38"/>
        <v>0</v>
      </c>
      <c r="O120" s="27">
        <f t="shared" si="38"/>
        <v>0</v>
      </c>
      <c r="P120" s="27">
        <f t="shared" si="38"/>
        <v>0</v>
      </c>
      <c r="Q120" s="27">
        <f t="shared" si="38"/>
        <v>0</v>
      </c>
      <c r="R120" s="27">
        <f t="shared" si="38"/>
        <v>0</v>
      </c>
      <c r="S120" s="27">
        <f t="shared" si="38"/>
        <v>0</v>
      </c>
      <c r="T120" s="27">
        <f t="shared" si="38"/>
        <v>0</v>
      </c>
      <c r="U120" s="27">
        <f t="shared" si="38"/>
        <v>0</v>
      </c>
      <c r="V120" s="27">
        <f t="shared" si="38"/>
        <v>0</v>
      </c>
      <c r="W120" s="68" t="s">
        <v>177</v>
      </c>
      <c r="X120" s="65"/>
    </row>
    <row r="121" spans="1:25" ht="57.75" customHeight="1" x14ac:dyDescent="0.25">
      <c r="A121" s="47"/>
      <c r="B121" s="88"/>
      <c r="C121" s="53" t="s">
        <v>12</v>
      </c>
      <c r="D121" s="1">
        <f>D118</f>
        <v>6197.4</v>
      </c>
      <c r="E121" s="1">
        <f t="shared" ref="E121:G121" si="39">E118</f>
        <v>6197.4</v>
      </c>
      <c r="F121" s="1">
        <f t="shared" si="39"/>
        <v>6197.4</v>
      </c>
      <c r="G121" s="1">
        <f t="shared" si="39"/>
        <v>6099.3</v>
      </c>
      <c r="H121" s="1">
        <f t="shared" ref="H121:V121" si="40">H118</f>
        <v>0</v>
      </c>
      <c r="I121" s="1">
        <f t="shared" si="40"/>
        <v>0</v>
      </c>
      <c r="J121" s="1">
        <f t="shared" si="40"/>
        <v>0</v>
      </c>
      <c r="K121" s="1">
        <f t="shared" si="40"/>
        <v>0</v>
      </c>
      <c r="L121" s="1">
        <f t="shared" si="40"/>
        <v>0</v>
      </c>
      <c r="M121" s="1">
        <f t="shared" si="40"/>
        <v>0</v>
      </c>
      <c r="N121" s="1">
        <f t="shared" si="40"/>
        <v>0</v>
      </c>
      <c r="O121" s="1">
        <f t="shared" si="40"/>
        <v>0</v>
      </c>
      <c r="P121" s="1">
        <f t="shared" si="40"/>
        <v>0</v>
      </c>
      <c r="Q121" s="1">
        <f t="shared" si="40"/>
        <v>0</v>
      </c>
      <c r="R121" s="1">
        <f t="shared" si="40"/>
        <v>0</v>
      </c>
      <c r="S121" s="1">
        <f t="shared" si="40"/>
        <v>0</v>
      </c>
      <c r="T121" s="1">
        <f t="shared" si="40"/>
        <v>0</v>
      </c>
      <c r="U121" s="1">
        <f t="shared" si="40"/>
        <v>0</v>
      </c>
      <c r="V121" s="1">
        <f t="shared" si="40"/>
        <v>0</v>
      </c>
      <c r="W121" s="76" t="s">
        <v>176</v>
      </c>
      <c r="X121" s="77"/>
    </row>
    <row r="122" spans="1:25" ht="57.75" customHeight="1" x14ac:dyDescent="0.25">
      <c r="A122" s="47"/>
      <c r="B122" s="44"/>
      <c r="C122" s="53" t="s">
        <v>24</v>
      </c>
      <c r="D122" s="1">
        <f>D119</f>
        <v>446</v>
      </c>
      <c r="E122" s="1">
        <f t="shared" ref="E122:F122" si="41">E119</f>
        <v>446</v>
      </c>
      <c r="F122" s="1">
        <f t="shared" si="41"/>
        <v>446</v>
      </c>
      <c r="G122" s="1">
        <f>G119</f>
        <v>438.9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76" t="s">
        <v>176</v>
      </c>
      <c r="X122" s="77"/>
    </row>
    <row r="123" spans="1:25" ht="21.75" customHeight="1" x14ac:dyDescent="0.25">
      <c r="A123" s="45">
        <v>7</v>
      </c>
      <c r="B123" s="66" t="s">
        <v>90</v>
      </c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</row>
    <row r="124" spans="1:25" ht="37.5" customHeight="1" x14ac:dyDescent="0.25">
      <c r="A124" s="60"/>
      <c r="B124" s="15" t="s">
        <v>59</v>
      </c>
      <c r="C124" s="53" t="s">
        <v>24</v>
      </c>
      <c r="D124" s="1">
        <v>199.2</v>
      </c>
      <c r="E124" s="1">
        <v>199.2</v>
      </c>
      <c r="F124" s="1">
        <v>160</v>
      </c>
      <c r="G124" s="1">
        <v>160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5" t="s">
        <v>166</v>
      </c>
      <c r="X124" s="65"/>
    </row>
    <row r="125" spans="1:25" ht="32.25" customHeight="1" x14ac:dyDescent="0.25">
      <c r="A125" s="58"/>
      <c r="B125" s="79" t="s">
        <v>11</v>
      </c>
      <c r="C125" s="45" t="s">
        <v>13</v>
      </c>
      <c r="D125" s="27">
        <f>D126</f>
        <v>199.2</v>
      </c>
      <c r="E125" s="27">
        <f t="shared" ref="E125:V125" si="42">E126</f>
        <v>199.2</v>
      </c>
      <c r="F125" s="27">
        <f t="shared" si="42"/>
        <v>160</v>
      </c>
      <c r="G125" s="27">
        <f t="shared" si="42"/>
        <v>160</v>
      </c>
      <c r="H125" s="27">
        <f t="shared" si="42"/>
        <v>0</v>
      </c>
      <c r="I125" s="27">
        <f t="shared" si="42"/>
        <v>0</v>
      </c>
      <c r="J125" s="27">
        <f t="shared" si="42"/>
        <v>0</v>
      </c>
      <c r="K125" s="27">
        <f t="shared" si="42"/>
        <v>0</v>
      </c>
      <c r="L125" s="27">
        <f t="shared" si="42"/>
        <v>0</v>
      </c>
      <c r="M125" s="27">
        <f t="shared" si="42"/>
        <v>0</v>
      </c>
      <c r="N125" s="27">
        <f t="shared" si="42"/>
        <v>0</v>
      </c>
      <c r="O125" s="27">
        <f t="shared" si="42"/>
        <v>0</v>
      </c>
      <c r="P125" s="27">
        <f t="shared" si="42"/>
        <v>0</v>
      </c>
      <c r="Q125" s="27">
        <f t="shared" si="42"/>
        <v>0</v>
      </c>
      <c r="R125" s="27">
        <f t="shared" si="42"/>
        <v>0</v>
      </c>
      <c r="S125" s="27">
        <f t="shared" si="42"/>
        <v>0</v>
      </c>
      <c r="T125" s="27">
        <f t="shared" si="42"/>
        <v>0</v>
      </c>
      <c r="U125" s="27">
        <f t="shared" si="42"/>
        <v>0</v>
      </c>
      <c r="V125" s="27">
        <f t="shared" si="42"/>
        <v>0</v>
      </c>
      <c r="W125" s="68" t="s">
        <v>167</v>
      </c>
      <c r="X125" s="65"/>
    </row>
    <row r="126" spans="1:25" s="16" customFormat="1" ht="45.75" customHeight="1" x14ac:dyDescent="0.25">
      <c r="A126" s="59"/>
      <c r="B126" s="96"/>
      <c r="C126" s="53" t="s">
        <v>24</v>
      </c>
      <c r="D126" s="1">
        <f>D124</f>
        <v>199.2</v>
      </c>
      <c r="E126" s="1">
        <f t="shared" ref="E126:G126" si="43">E124</f>
        <v>199.2</v>
      </c>
      <c r="F126" s="1">
        <f t="shared" si="43"/>
        <v>160</v>
      </c>
      <c r="G126" s="1">
        <f t="shared" si="43"/>
        <v>160</v>
      </c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65" t="s">
        <v>167</v>
      </c>
      <c r="X126" s="65"/>
    </row>
    <row r="127" spans="1:25" ht="33" customHeight="1" x14ac:dyDescent="0.25">
      <c r="A127" s="45">
        <v>8</v>
      </c>
      <c r="B127" s="66" t="s">
        <v>91</v>
      </c>
      <c r="C127" s="66"/>
      <c r="D127" s="66"/>
      <c r="E127" s="66"/>
      <c r="F127" s="66"/>
      <c r="G127" s="66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</row>
    <row r="128" spans="1:25" ht="49.5" customHeight="1" x14ac:dyDescent="0.25">
      <c r="B128" s="15" t="s">
        <v>10</v>
      </c>
      <c r="C128" s="53" t="s">
        <v>24</v>
      </c>
      <c r="D128" s="1">
        <v>81</v>
      </c>
      <c r="E128" s="1">
        <v>81</v>
      </c>
      <c r="F128" s="1">
        <v>0</v>
      </c>
      <c r="G128" s="1">
        <v>0</v>
      </c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76" t="s">
        <v>20</v>
      </c>
      <c r="X128" s="77"/>
    </row>
    <row r="129" spans="1:24" ht="52.5" customHeight="1" x14ac:dyDescent="0.25">
      <c r="A129" s="61"/>
      <c r="B129" s="79" t="s">
        <v>11</v>
      </c>
      <c r="C129" s="45" t="s">
        <v>13</v>
      </c>
      <c r="D129" s="27">
        <f>D130</f>
        <v>81</v>
      </c>
      <c r="E129" s="27">
        <f t="shared" ref="E129:G129" si="44">E130</f>
        <v>81</v>
      </c>
      <c r="F129" s="27">
        <f t="shared" si="44"/>
        <v>0</v>
      </c>
      <c r="G129" s="27">
        <f t="shared" si="44"/>
        <v>0</v>
      </c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76" t="s">
        <v>20</v>
      </c>
      <c r="X129" s="77"/>
    </row>
    <row r="130" spans="1:24" ht="50.25" customHeight="1" x14ac:dyDescent="0.25">
      <c r="A130" s="62"/>
      <c r="B130" s="91"/>
      <c r="C130" s="53" t="s">
        <v>24</v>
      </c>
      <c r="D130" s="1">
        <f>D128</f>
        <v>81</v>
      </c>
      <c r="E130" s="1">
        <f t="shared" ref="E130:G130" si="45">E128</f>
        <v>81</v>
      </c>
      <c r="F130" s="1">
        <f t="shared" si="45"/>
        <v>0</v>
      </c>
      <c r="G130" s="1">
        <f t="shared" si="45"/>
        <v>0</v>
      </c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76" t="s">
        <v>20</v>
      </c>
      <c r="X130" s="77"/>
    </row>
    <row r="131" spans="1:24" ht="40.5" hidden="1" customHeight="1" x14ac:dyDescent="0.25">
      <c r="A131" s="36"/>
      <c r="B131" s="92"/>
      <c r="C131" s="53"/>
      <c r="D131" s="1"/>
      <c r="E131" s="1"/>
      <c r="F131" s="1"/>
      <c r="G131" s="1"/>
      <c r="H131" s="1" t="e">
        <f>#REF!+#REF!+#REF!+#REF!+#REF!</f>
        <v>#REF!</v>
      </c>
      <c r="I131" s="1" t="e">
        <f>#REF!+#REF!+#REF!+#REF!+#REF!</f>
        <v>#REF!</v>
      </c>
      <c r="J131" s="1" t="e">
        <f>#REF!+#REF!+#REF!+#REF!+#REF!</f>
        <v>#REF!</v>
      </c>
      <c r="K131" s="1" t="e">
        <f>#REF!+#REF!+#REF!+#REF!+#REF!</f>
        <v>#REF!</v>
      </c>
      <c r="L131" s="1" t="e">
        <f>#REF!+#REF!+#REF!+#REF!+#REF!</f>
        <v>#REF!</v>
      </c>
      <c r="M131" s="1" t="e">
        <f>#REF!+#REF!+#REF!+#REF!+#REF!</f>
        <v>#REF!</v>
      </c>
      <c r="N131" s="1" t="e">
        <f>#REF!+#REF!+#REF!+#REF!+#REF!</f>
        <v>#REF!</v>
      </c>
      <c r="O131" s="1" t="e">
        <f>#REF!+#REF!+#REF!+#REF!+#REF!</f>
        <v>#REF!</v>
      </c>
      <c r="P131" s="1" t="e">
        <f>#REF!+#REF!+#REF!+#REF!+#REF!</f>
        <v>#REF!</v>
      </c>
      <c r="Q131" s="1" t="e">
        <f>#REF!+#REF!+#REF!+#REF!+#REF!</f>
        <v>#REF!</v>
      </c>
      <c r="R131" s="1" t="e">
        <f>#REF!+#REF!+#REF!+#REF!+#REF!</f>
        <v>#REF!</v>
      </c>
      <c r="S131" s="1" t="e">
        <f>#REF!+#REF!+#REF!+#REF!+#REF!</f>
        <v>#REF!</v>
      </c>
      <c r="T131" s="1" t="e">
        <f>#REF!+#REF!+#REF!+#REF!+#REF!</f>
        <v>#REF!</v>
      </c>
      <c r="U131" s="1" t="e">
        <f>#REF!+#REF!+#REF!+#REF!+#REF!</f>
        <v>#REF!</v>
      </c>
      <c r="V131" s="1" t="e">
        <f>#REF!+#REF!+#REF!+#REF!+#REF!</f>
        <v>#REF!</v>
      </c>
      <c r="W131" s="97"/>
      <c r="X131" s="97"/>
    </row>
    <row r="132" spans="1:24" ht="51.75" hidden="1" customHeight="1" x14ac:dyDescent="0.25">
      <c r="A132" s="36"/>
      <c r="B132" s="93"/>
      <c r="C132" s="53" t="s">
        <v>12</v>
      </c>
      <c r="D132" s="1" t="e">
        <f>#REF!</f>
        <v>#REF!</v>
      </c>
      <c r="E132" s="1" t="e">
        <f>#REF!</f>
        <v>#REF!</v>
      </c>
      <c r="F132" s="1" t="e">
        <f>#REF!</f>
        <v>#REF!</v>
      </c>
      <c r="G132" s="1" t="e">
        <f>#REF!</f>
        <v>#REF!</v>
      </c>
      <c r="H132" s="1" t="e">
        <f>#REF!</f>
        <v>#REF!</v>
      </c>
      <c r="I132" s="1" t="e">
        <f>#REF!</f>
        <v>#REF!</v>
      </c>
      <c r="J132" s="1" t="e">
        <f>#REF!</f>
        <v>#REF!</v>
      </c>
      <c r="K132" s="1" t="e">
        <f>#REF!</f>
        <v>#REF!</v>
      </c>
      <c r="L132" s="1" t="e">
        <f>#REF!</f>
        <v>#REF!</v>
      </c>
      <c r="M132" s="1" t="e">
        <f>#REF!</f>
        <v>#REF!</v>
      </c>
      <c r="N132" s="1" t="e">
        <f>#REF!</f>
        <v>#REF!</v>
      </c>
      <c r="O132" s="1" t="e">
        <f>#REF!</f>
        <v>#REF!</v>
      </c>
      <c r="P132" s="1" t="e">
        <f>#REF!</f>
        <v>#REF!</v>
      </c>
      <c r="Q132" s="1" t="e">
        <f>#REF!</f>
        <v>#REF!</v>
      </c>
      <c r="R132" s="1" t="e">
        <f>#REF!</f>
        <v>#REF!</v>
      </c>
      <c r="S132" s="1" t="e">
        <f>#REF!</f>
        <v>#REF!</v>
      </c>
      <c r="T132" s="1" t="e">
        <f>#REF!</f>
        <v>#REF!</v>
      </c>
      <c r="U132" s="1" t="e">
        <f>#REF!</f>
        <v>#REF!</v>
      </c>
      <c r="V132" s="1" t="e">
        <f>#REF!</f>
        <v>#REF!</v>
      </c>
      <c r="W132" s="76" t="s">
        <v>20</v>
      </c>
      <c r="X132" s="77"/>
    </row>
    <row r="133" spans="1:24" ht="20.25" customHeight="1" x14ac:dyDescent="0.25">
      <c r="A133" s="56"/>
      <c r="B133" s="69" t="s">
        <v>102</v>
      </c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1"/>
    </row>
    <row r="134" spans="1:24" ht="80.25" customHeight="1" x14ac:dyDescent="0.25">
      <c r="A134" s="52">
        <v>9</v>
      </c>
      <c r="B134" s="15" t="s">
        <v>60</v>
      </c>
      <c r="C134" s="53" t="s">
        <v>24</v>
      </c>
      <c r="D134" s="1">
        <v>1740</v>
      </c>
      <c r="E134" s="1">
        <v>1740</v>
      </c>
      <c r="F134" s="1">
        <v>1429.1</v>
      </c>
      <c r="G134" s="1">
        <v>1286</v>
      </c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65" t="s">
        <v>168</v>
      </c>
      <c r="X134" s="65"/>
    </row>
    <row r="135" spans="1:24" ht="81" customHeight="1" x14ac:dyDescent="0.25">
      <c r="A135" s="52"/>
      <c r="B135" s="15" t="s">
        <v>61</v>
      </c>
      <c r="C135" s="53" t="s">
        <v>24</v>
      </c>
      <c r="D135" s="17">
        <v>32</v>
      </c>
      <c r="E135" s="17">
        <v>32</v>
      </c>
      <c r="F135" s="17">
        <v>10</v>
      </c>
      <c r="G135" s="17">
        <v>10</v>
      </c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65" t="s">
        <v>169</v>
      </c>
      <c r="X135" s="65"/>
    </row>
    <row r="136" spans="1:24" ht="35.25" customHeight="1" x14ac:dyDescent="0.25">
      <c r="A136" s="52"/>
      <c r="B136" s="15" t="s">
        <v>62</v>
      </c>
      <c r="C136" s="53" t="s">
        <v>24</v>
      </c>
      <c r="D136" s="17">
        <v>300</v>
      </c>
      <c r="E136" s="17">
        <v>300</v>
      </c>
      <c r="F136" s="17">
        <v>0</v>
      </c>
      <c r="G136" s="17">
        <v>0</v>
      </c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65" t="s">
        <v>20</v>
      </c>
      <c r="X136" s="65"/>
    </row>
    <row r="137" spans="1:24" ht="97.5" customHeight="1" x14ac:dyDescent="0.25">
      <c r="A137" s="52"/>
      <c r="B137" s="15" t="s">
        <v>63</v>
      </c>
      <c r="C137" s="53" t="s">
        <v>12</v>
      </c>
      <c r="D137" s="17">
        <v>35.9</v>
      </c>
      <c r="E137" s="17">
        <v>35.9</v>
      </c>
      <c r="F137" s="17">
        <v>35.9</v>
      </c>
      <c r="G137" s="17">
        <v>14.9</v>
      </c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65" t="s">
        <v>99</v>
      </c>
      <c r="X137" s="65"/>
    </row>
    <row r="138" spans="1:24" ht="174" customHeight="1" x14ac:dyDescent="0.25">
      <c r="A138" s="52"/>
      <c r="B138" s="15" t="s">
        <v>64</v>
      </c>
      <c r="C138" s="53" t="s">
        <v>12</v>
      </c>
      <c r="D138" s="17">
        <v>4</v>
      </c>
      <c r="E138" s="17">
        <v>4</v>
      </c>
      <c r="F138" s="17">
        <v>4</v>
      </c>
      <c r="G138" s="17">
        <v>0</v>
      </c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65" t="s">
        <v>20</v>
      </c>
      <c r="X138" s="65"/>
    </row>
    <row r="139" spans="1:24" ht="88.5" customHeight="1" x14ac:dyDescent="0.25">
      <c r="A139" s="52"/>
      <c r="B139" s="15" t="s">
        <v>65</v>
      </c>
      <c r="C139" s="53" t="s">
        <v>24</v>
      </c>
      <c r="D139" s="17">
        <v>1.9</v>
      </c>
      <c r="E139" s="17">
        <v>1.9</v>
      </c>
      <c r="F139" s="17">
        <v>1.9</v>
      </c>
      <c r="G139" s="17">
        <v>1.6</v>
      </c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65" t="s">
        <v>170</v>
      </c>
      <c r="X139" s="65"/>
    </row>
    <row r="140" spans="1:24" ht="88.5" customHeight="1" x14ac:dyDescent="0.25">
      <c r="A140" s="52"/>
      <c r="B140" s="15" t="s">
        <v>74</v>
      </c>
      <c r="C140" s="53" t="s">
        <v>24</v>
      </c>
      <c r="D140" s="17">
        <v>0</v>
      </c>
      <c r="E140" s="17">
        <v>0</v>
      </c>
      <c r="F140" s="17">
        <v>0</v>
      </c>
      <c r="G140" s="17">
        <v>0</v>
      </c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65" t="s">
        <v>20</v>
      </c>
      <c r="X140" s="65"/>
    </row>
    <row r="141" spans="1:24" ht="88.5" customHeight="1" x14ac:dyDescent="0.25">
      <c r="A141" s="55"/>
      <c r="B141" s="35" t="s">
        <v>103</v>
      </c>
      <c r="C141" s="53" t="s">
        <v>24</v>
      </c>
      <c r="D141" s="1">
        <v>3000</v>
      </c>
      <c r="E141" s="1">
        <v>3000</v>
      </c>
      <c r="F141" s="17">
        <v>3000</v>
      </c>
      <c r="G141" s="17">
        <v>3000</v>
      </c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65" t="s">
        <v>78</v>
      </c>
      <c r="X141" s="65"/>
    </row>
    <row r="142" spans="1:24" ht="38.25" customHeight="1" x14ac:dyDescent="0.25">
      <c r="A142" s="60"/>
      <c r="B142" s="79" t="s">
        <v>11</v>
      </c>
      <c r="C142" s="45" t="s">
        <v>13</v>
      </c>
      <c r="D142" s="27">
        <f>D143+D144</f>
        <v>5113.7999999999993</v>
      </c>
      <c r="E142" s="27">
        <f t="shared" ref="E142:G142" si="46">E143+E144</f>
        <v>5113.7999999999993</v>
      </c>
      <c r="F142" s="27">
        <f t="shared" si="46"/>
        <v>4480.8999999999996</v>
      </c>
      <c r="G142" s="27">
        <f t="shared" si="46"/>
        <v>4312.3999999999996</v>
      </c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68" t="s">
        <v>171</v>
      </c>
      <c r="X142" s="68"/>
    </row>
    <row r="143" spans="1:24" ht="37.5" customHeight="1" x14ac:dyDescent="0.25">
      <c r="A143" s="63"/>
      <c r="B143" s="80"/>
      <c r="C143" s="53" t="s">
        <v>24</v>
      </c>
      <c r="D143" s="1">
        <f>D134+D135+D136+D139+D140+D141</f>
        <v>5073.8999999999996</v>
      </c>
      <c r="E143" s="1">
        <f t="shared" ref="E143:F143" si="47">E134+E135+E136+E139+E140+E141</f>
        <v>5073.8999999999996</v>
      </c>
      <c r="F143" s="1">
        <f t="shared" si="47"/>
        <v>4441</v>
      </c>
      <c r="G143" s="1">
        <f>G134+G135+G136+G139+G140+G141-0.1</f>
        <v>4297.5</v>
      </c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86" t="s">
        <v>172</v>
      </c>
      <c r="X143" s="87"/>
    </row>
    <row r="144" spans="1:24" ht="57.75" customHeight="1" x14ac:dyDescent="0.25">
      <c r="A144" s="64"/>
      <c r="B144" s="81"/>
      <c r="C144" s="53" t="s">
        <v>12</v>
      </c>
      <c r="D144" s="1">
        <f>D137+D138</f>
        <v>39.9</v>
      </c>
      <c r="E144" s="1">
        <f t="shared" ref="E144:G144" si="48">E137+E138</f>
        <v>39.9</v>
      </c>
      <c r="F144" s="1">
        <f t="shared" si="48"/>
        <v>39.9</v>
      </c>
      <c r="G144" s="1">
        <f t="shared" si="48"/>
        <v>14.9</v>
      </c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65" t="s">
        <v>173</v>
      </c>
      <c r="X144" s="65"/>
    </row>
    <row r="145" spans="1:28" ht="46.5" customHeight="1" x14ac:dyDescent="0.25">
      <c r="A145" s="45">
        <v>10</v>
      </c>
      <c r="B145" s="66" t="s">
        <v>92</v>
      </c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</row>
    <row r="146" spans="1:28" ht="52.5" customHeight="1" x14ac:dyDescent="0.25">
      <c r="B146" s="15" t="s">
        <v>84</v>
      </c>
      <c r="C146" s="53" t="s">
        <v>24</v>
      </c>
      <c r="D146" s="1">
        <v>265</v>
      </c>
      <c r="E146" s="1">
        <v>265</v>
      </c>
      <c r="F146" s="1">
        <v>122</v>
      </c>
      <c r="G146" s="1">
        <v>122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5" t="s">
        <v>174</v>
      </c>
      <c r="X146" s="65"/>
    </row>
    <row r="147" spans="1:28" ht="32.25" customHeight="1" x14ac:dyDescent="0.25">
      <c r="A147" s="78"/>
      <c r="B147" s="79" t="s">
        <v>11</v>
      </c>
      <c r="C147" s="45" t="s">
        <v>13</v>
      </c>
      <c r="D147" s="27">
        <f>D148</f>
        <v>265</v>
      </c>
      <c r="E147" s="27">
        <f t="shared" ref="E147:G147" si="49">E148</f>
        <v>265</v>
      </c>
      <c r="F147" s="27">
        <f t="shared" si="49"/>
        <v>122</v>
      </c>
      <c r="G147" s="27">
        <f t="shared" si="49"/>
        <v>122</v>
      </c>
      <c r="H147" s="27">
        <f t="shared" ref="H147:V147" si="50">H148</f>
        <v>0</v>
      </c>
      <c r="I147" s="27">
        <f t="shared" si="50"/>
        <v>0</v>
      </c>
      <c r="J147" s="27">
        <f t="shared" si="50"/>
        <v>0</v>
      </c>
      <c r="K147" s="27">
        <f t="shared" si="50"/>
        <v>0</v>
      </c>
      <c r="L147" s="27">
        <f t="shared" si="50"/>
        <v>0</v>
      </c>
      <c r="M147" s="27">
        <f t="shared" si="50"/>
        <v>0</v>
      </c>
      <c r="N147" s="27">
        <f t="shared" si="50"/>
        <v>0</v>
      </c>
      <c r="O147" s="27">
        <f t="shared" si="50"/>
        <v>0</v>
      </c>
      <c r="P147" s="27">
        <f t="shared" si="50"/>
        <v>0</v>
      </c>
      <c r="Q147" s="27">
        <f t="shared" si="50"/>
        <v>0</v>
      </c>
      <c r="R147" s="27">
        <f t="shared" si="50"/>
        <v>0</v>
      </c>
      <c r="S147" s="27">
        <f t="shared" si="50"/>
        <v>0</v>
      </c>
      <c r="T147" s="27">
        <f t="shared" si="50"/>
        <v>0</v>
      </c>
      <c r="U147" s="27">
        <f t="shared" si="50"/>
        <v>0</v>
      </c>
      <c r="V147" s="27">
        <f t="shared" si="50"/>
        <v>0</v>
      </c>
      <c r="W147" s="68" t="s">
        <v>175</v>
      </c>
      <c r="X147" s="65"/>
    </row>
    <row r="148" spans="1:28" s="16" customFormat="1" ht="45.75" customHeight="1" x14ac:dyDescent="0.25">
      <c r="A148" s="58"/>
      <c r="B148" s="88"/>
      <c r="C148" s="53" t="s">
        <v>24</v>
      </c>
      <c r="D148" s="1">
        <f>D146</f>
        <v>265</v>
      </c>
      <c r="E148" s="1">
        <f>E146</f>
        <v>265</v>
      </c>
      <c r="F148" s="1">
        <f>F146</f>
        <v>122</v>
      </c>
      <c r="G148" s="1">
        <f>G146</f>
        <v>122</v>
      </c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65" t="s">
        <v>175</v>
      </c>
      <c r="X148" s="65"/>
    </row>
    <row r="149" spans="1:28" s="10" customFormat="1" ht="43.5" customHeight="1" x14ac:dyDescent="0.25">
      <c r="A149" s="57"/>
      <c r="B149" s="82" t="s">
        <v>18</v>
      </c>
      <c r="C149" s="33" t="s">
        <v>13</v>
      </c>
      <c r="D149" s="28">
        <f>D150+D151+D152</f>
        <v>213751.49999999997</v>
      </c>
      <c r="E149" s="28">
        <f t="shared" ref="E149:G149" si="51">E150+E151+E152</f>
        <v>213751.49999999997</v>
      </c>
      <c r="F149" s="28">
        <f t="shared" si="51"/>
        <v>142951.6</v>
      </c>
      <c r="G149" s="28">
        <f t="shared" si="51"/>
        <v>140889.1</v>
      </c>
      <c r="H149" s="28" t="e">
        <f>H150+H151+#REF!</f>
        <v>#REF!</v>
      </c>
      <c r="I149" s="28" t="e">
        <f>I150+I151+#REF!</f>
        <v>#REF!</v>
      </c>
      <c r="J149" s="28" t="e">
        <f>J150+J151+#REF!</f>
        <v>#REF!</v>
      </c>
      <c r="K149" s="28" t="e">
        <f>K150+K151+#REF!</f>
        <v>#REF!</v>
      </c>
      <c r="L149" s="28" t="e">
        <f>L150+L151+#REF!</f>
        <v>#REF!</v>
      </c>
      <c r="M149" s="28" t="e">
        <f>M150+M151+#REF!</f>
        <v>#REF!</v>
      </c>
      <c r="N149" s="28" t="e">
        <f>N150+N151+#REF!</f>
        <v>#REF!</v>
      </c>
      <c r="O149" s="28" t="e">
        <f>O150+O151+#REF!</f>
        <v>#REF!</v>
      </c>
      <c r="P149" s="28" t="e">
        <f>P150+P151+#REF!</f>
        <v>#REF!</v>
      </c>
      <c r="Q149" s="28" t="e">
        <f>Q150+Q151+#REF!</f>
        <v>#REF!</v>
      </c>
      <c r="R149" s="28" t="e">
        <f>R150+R151+#REF!</f>
        <v>#REF!</v>
      </c>
      <c r="S149" s="28" t="e">
        <f>S150+S151+#REF!</f>
        <v>#REF!</v>
      </c>
      <c r="T149" s="28" t="e">
        <f>T150+T151+#REF!</f>
        <v>#REF!</v>
      </c>
      <c r="U149" s="28" t="e">
        <f>U150+U151+#REF!</f>
        <v>#REF!</v>
      </c>
      <c r="V149" s="28" t="e">
        <f>V150+V151+#REF!</f>
        <v>#REF!</v>
      </c>
      <c r="W149" s="84" t="s">
        <v>179</v>
      </c>
      <c r="X149" s="85"/>
      <c r="Y149" s="18"/>
      <c r="Z149" s="18"/>
      <c r="AA149" s="18"/>
      <c r="AB149" s="18"/>
    </row>
    <row r="150" spans="1:28" s="10" customFormat="1" ht="46.5" customHeight="1" x14ac:dyDescent="0.25">
      <c r="A150" s="58"/>
      <c r="B150" s="82"/>
      <c r="C150" s="53" t="s">
        <v>24</v>
      </c>
      <c r="D150" s="1">
        <f>D29+D34+D83+D105+D115+D122+D126+D130+D148+D143-0.2</f>
        <v>141112.09999999998</v>
      </c>
      <c r="E150" s="1">
        <f>E29+E34+E83+E105+E115+E122+E126+E130+E148+E143-0.2</f>
        <v>141112.09999999998</v>
      </c>
      <c r="F150" s="1">
        <f t="shared" ref="E150:G150" si="52">F29+F34+F83+F105+F115+F122+F126+F130+F148+F143</f>
        <v>96850.8</v>
      </c>
      <c r="G150" s="1">
        <f>G29+G34+G83+G105+G115+G122+G126+G130+G148+G143-0.1</f>
        <v>96311.400000000009</v>
      </c>
      <c r="H150" s="1" t="e">
        <f>H29+H34+H83+H115+#REF!+#REF!+H126+H130+H143</f>
        <v>#REF!</v>
      </c>
      <c r="I150" s="1" t="e">
        <f>I29+I34+I83+I115+#REF!+#REF!+I126+I130+I143</f>
        <v>#REF!</v>
      </c>
      <c r="J150" s="1" t="e">
        <f>J29+J34+J83+J115+#REF!+#REF!+J126+J130+J143</f>
        <v>#REF!</v>
      </c>
      <c r="K150" s="1" t="e">
        <f>K29+K34+K83+K115+#REF!+#REF!+K126+K130+K143</f>
        <v>#REF!</v>
      </c>
      <c r="L150" s="1" t="e">
        <f>L29+L34+L83+L115+#REF!+#REF!+L126+L130+L143</f>
        <v>#REF!</v>
      </c>
      <c r="M150" s="1" t="e">
        <f>M29+M34+M83+M115+#REF!+#REF!+M126+M130+M143</f>
        <v>#REF!</v>
      </c>
      <c r="N150" s="1" t="e">
        <f>N29+N34+N83+N115+#REF!+#REF!+N126+N130+N143</f>
        <v>#REF!</v>
      </c>
      <c r="O150" s="1" t="e">
        <f>O29+O34+O83+O115+#REF!+#REF!+O126+O130+O143</f>
        <v>#REF!</v>
      </c>
      <c r="P150" s="1" t="e">
        <f>P29+P34+P83+P115+#REF!+#REF!+P126+P130+P143</f>
        <v>#REF!</v>
      </c>
      <c r="Q150" s="1" t="e">
        <f>Q29+Q34+Q83+Q115+#REF!+#REF!+Q126+Q130+Q143</f>
        <v>#REF!</v>
      </c>
      <c r="R150" s="1" t="e">
        <f>R29+R34+R83+R115+#REF!+#REF!+R126+R130+R143</f>
        <v>#REF!</v>
      </c>
      <c r="S150" s="1" t="e">
        <f>S29+S34+S83+S115+#REF!+#REF!+S126+S130+S143</f>
        <v>#REF!</v>
      </c>
      <c r="T150" s="1" t="e">
        <f>T29+T34+T83+T115+#REF!+#REF!+T126+T130+T143</f>
        <v>#REF!</v>
      </c>
      <c r="U150" s="1" t="e">
        <f>U29+U34+U83+U115+#REF!+#REF!+U126+U130+U143</f>
        <v>#REF!</v>
      </c>
      <c r="V150" s="1" t="e">
        <f>V29+V34+V83+V115+#REF!+#REF!+V126+V130+V143</f>
        <v>#REF!</v>
      </c>
      <c r="W150" s="86" t="s">
        <v>180</v>
      </c>
      <c r="X150" s="87"/>
    </row>
    <row r="151" spans="1:28" s="10" customFormat="1" ht="47.25" x14ac:dyDescent="0.25">
      <c r="A151" s="58"/>
      <c r="B151" s="82"/>
      <c r="C151" s="53" t="s">
        <v>12</v>
      </c>
      <c r="D151" s="1">
        <f>D30+D84+D144+D121</f>
        <v>30539</v>
      </c>
      <c r="E151" s="1">
        <f t="shared" ref="E151:G151" si="53">E30+E84+E144+E121</f>
        <v>30539</v>
      </c>
      <c r="F151" s="1">
        <f t="shared" si="53"/>
        <v>15716.399999999998</v>
      </c>
      <c r="G151" s="1">
        <f t="shared" si="53"/>
        <v>14193.3</v>
      </c>
      <c r="H151" s="1" t="e">
        <f>H30+H84+#REF!+H121+H144</f>
        <v>#REF!</v>
      </c>
      <c r="I151" s="1" t="e">
        <f>I30+I84+#REF!+I121+I144</f>
        <v>#REF!</v>
      </c>
      <c r="J151" s="1" t="e">
        <f>J30+J84+#REF!+J121+J144</f>
        <v>#REF!</v>
      </c>
      <c r="K151" s="1" t="e">
        <f>K30+K84+#REF!+K121+K144</f>
        <v>#REF!</v>
      </c>
      <c r="L151" s="1" t="e">
        <f>L30+L84+#REF!+L121+L144</f>
        <v>#REF!</v>
      </c>
      <c r="M151" s="1" t="e">
        <f>M30+M84+#REF!+M121+M144</f>
        <v>#REF!</v>
      </c>
      <c r="N151" s="1" t="e">
        <f>N30+N84+#REF!+N121+N144</f>
        <v>#REF!</v>
      </c>
      <c r="O151" s="1" t="e">
        <f>O30+O84+#REF!+O121+O144</f>
        <v>#REF!</v>
      </c>
      <c r="P151" s="1" t="e">
        <f>P30+P84+#REF!+P121+P144</f>
        <v>#REF!</v>
      </c>
      <c r="Q151" s="1" t="e">
        <f>Q30+Q84+#REF!+Q121+Q144</f>
        <v>#REF!</v>
      </c>
      <c r="R151" s="1" t="e">
        <f>R30+R84+#REF!+R121+R144</f>
        <v>#REF!</v>
      </c>
      <c r="S151" s="1" t="e">
        <f>S30+S84+#REF!+S121+S144</f>
        <v>#REF!</v>
      </c>
      <c r="T151" s="1" t="e">
        <f>T30+T84+#REF!+T121+T144</f>
        <v>#REF!</v>
      </c>
      <c r="U151" s="1" t="e">
        <f>U30+U84+#REF!+U121+U144</f>
        <v>#REF!</v>
      </c>
      <c r="V151" s="1" t="e">
        <f>V30+V84+#REF!+V121+V144</f>
        <v>#REF!</v>
      </c>
      <c r="W151" s="86" t="s">
        <v>181</v>
      </c>
      <c r="X151" s="87"/>
    </row>
    <row r="152" spans="1:28" s="10" customFormat="1" ht="39.75" customHeight="1" x14ac:dyDescent="0.25">
      <c r="A152" s="59"/>
      <c r="B152" s="83"/>
      <c r="C152" s="53" t="s">
        <v>70</v>
      </c>
      <c r="D152" s="1">
        <f>D85+D106+D116</f>
        <v>42100.4</v>
      </c>
      <c r="E152" s="1">
        <f t="shared" ref="E152:G152" si="54">E85+E106+E116</f>
        <v>42100.4</v>
      </c>
      <c r="F152" s="1">
        <f t="shared" si="54"/>
        <v>30384.400000000001</v>
      </c>
      <c r="G152" s="1">
        <f t="shared" si="54"/>
        <v>30384.400000000001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65" t="s">
        <v>182</v>
      </c>
      <c r="X152" s="65"/>
    </row>
    <row r="153" spans="1:28" s="10" customFormat="1" ht="39.75" customHeight="1" x14ac:dyDescent="0.25">
      <c r="A153" s="34"/>
      <c r="B153" s="38"/>
      <c r="C153" s="21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39"/>
      <c r="X153" s="39"/>
    </row>
    <row r="154" spans="1:28" s="10" customFormat="1" x14ac:dyDescent="0.25">
      <c r="A154" s="34"/>
      <c r="B154" s="20"/>
      <c r="C154" s="21"/>
      <c r="D154" s="22"/>
      <c r="E154" s="22"/>
      <c r="F154" s="22"/>
      <c r="G154" s="22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4"/>
      <c r="X154" s="24"/>
    </row>
    <row r="155" spans="1:28" s="10" customFormat="1" x14ac:dyDescent="0.25">
      <c r="A155" s="19"/>
      <c r="B155" s="20"/>
      <c r="C155" s="21"/>
      <c r="D155" s="22"/>
      <c r="E155" s="22"/>
      <c r="F155" s="22"/>
      <c r="G155" s="22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4"/>
      <c r="X155" s="24"/>
    </row>
    <row r="156" spans="1:28" s="10" customFormat="1" x14ac:dyDescent="0.25">
      <c r="A156" s="19"/>
      <c r="B156" s="20"/>
      <c r="C156" s="21"/>
      <c r="D156" s="22"/>
      <c r="E156" s="22"/>
      <c r="F156" s="22"/>
      <c r="G156" s="22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4"/>
      <c r="X156" s="24"/>
    </row>
    <row r="157" spans="1:28" x14ac:dyDescent="0.25">
      <c r="A157" s="19"/>
      <c r="D157" s="10"/>
      <c r="E157" s="10"/>
      <c r="F157" s="10"/>
      <c r="G157" s="10"/>
    </row>
    <row r="189" spans="74:75" x14ac:dyDescent="0.25">
      <c r="BV189" s="2">
        <v>410</v>
      </c>
      <c r="BW189" s="2">
        <v>140</v>
      </c>
    </row>
    <row r="193" spans="1:1" x14ac:dyDescent="0.25">
      <c r="A193" s="2" t="s">
        <v>44</v>
      </c>
    </row>
  </sheetData>
  <mergeCells count="202">
    <mergeCell ref="AC96:AC98"/>
    <mergeCell ref="W43:X43"/>
    <mergeCell ref="W46:X46"/>
    <mergeCell ref="A57:X57"/>
    <mergeCell ref="W41:X41"/>
    <mergeCell ref="W40:X40"/>
    <mergeCell ref="W39:X39"/>
    <mergeCell ref="W42:X42"/>
    <mergeCell ref="W37:X37"/>
    <mergeCell ref="W65:X65"/>
    <mergeCell ref="W58:X58"/>
    <mergeCell ref="A59:A60"/>
    <mergeCell ref="B59:B60"/>
    <mergeCell ref="W59:X59"/>
    <mergeCell ref="W56:X56"/>
    <mergeCell ref="A44:A47"/>
    <mergeCell ref="B44:B47"/>
    <mergeCell ref="B54:B56"/>
    <mergeCell ref="A54:A56"/>
    <mergeCell ref="W51:X51"/>
    <mergeCell ref="W47:X47"/>
    <mergeCell ref="W50:X50"/>
    <mergeCell ref="W49:X49"/>
    <mergeCell ref="W60:X60"/>
    <mergeCell ref="W63:X63"/>
    <mergeCell ref="W67:X67"/>
    <mergeCell ref="W73:X73"/>
    <mergeCell ref="W74:X74"/>
    <mergeCell ref="W69:X69"/>
    <mergeCell ref="W68:X68"/>
    <mergeCell ref="W64:X64"/>
    <mergeCell ref="A70:X70"/>
    <mergeCell ref="W72:X72"/>
    <mergeCell ref="A61:X61"/>
    <mergeCell ref="W62:X62"/>
    <mergeCell ref="W71:X71"/>
    <mergeCell ref="W52:X52"/>
    <mergeCell ref="W53:X53"/>
    <mergeCell ref="W45:X45"/>
    <mergeCell ref="W44:X44"/>
    <mergeCell ref="W80:X80"/>
    <mergeCell ref="A114:A115"/>
    <mergeCell ref="W113:X113"/>
    <mergeCell ref="W109:X109"/>
    <mergeCell ref="W110:X110"/>
    <mergeCell ref="B95:B96"/>
    <mergeCell ref="A95:A97"/>
    <mergeCell ref="A101:A103"/>
    <mergeCell ref="B101:B103"/>
    <mergeCell ref="W103:X103"/>
    <mergeCell ref="B104:B106"/>
    <mergeCell ref="A104:A106"/>
    <mergeCell ref="W106:X106"/>
    <mergeCell ref="B114:B116"/>
    <mergeCell ref="W116:X116"/>
    <mergeCell ref="W94:X94"/>
    <mergeCell ref="W96:X96"/>
    <mergeCell ref="W95:X95"/>
    <mergeCell ref="W108:X108"/>
    <mergeCell ref="W92:X92"/>
    <mergeCell ref="A11:A12"/>
    <mergeCell ref="W38:X38"/>
    <mergeCell ref="A36:X36"/>
    <mergeCell ref="W29:X29"/>
    <mergeCell ref="W30:X30"/>
    <mergeCell ref="A21:A23"/>
    <mergeCell ref="W33:X33"/>
    <mergeCell ref="W25:X25"/>
    <mergeCell ref="A28:A30"/>
    <mergeCell ref="B31:X31"/>
    <mergeCell ref="W32:X32"/>
    <mergeCell ref="W34:X34"/>
    <mergeCell ref="B35:X35"/>
    <mergeCell ref="W14:X14"/>
    <mergeCell ref="W11:X11"/>
    <mergeCell ref="W28:X28"/>
    <mergeCell ref="B28:B30"/>
    <mergeCell ref="A26:A27"/>
    <mergeCell ref="B26:B27"/>
    <mergeCell ref="A33:A34"/>
    <mergeCell ref="B33:B34"/>
    <mergeCell ref="W26:X26"/>
    <mergeCell ref="W27:X27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G6"/>
    <mergeCell ref="W6:X7"/>
    <mergeCell ref="W15:X15"/>
    <mergeCell ref="B24:X24"/>
    <mergeCell ref="B21:B23"/>
    <mergeCell ref="W21:X21"/>
    <mergeCell ref="W22:X22"/>
    <mergeCell ref="W23:X23"/>
    <mergeCell ref="B8:X8"/>
    <mergeCell ref="B9:X9"/>
    <mergeCell ref="W10:X10"/>
    <mergeCell ref="B13:X13"/>
    <mergeCell ref="W12:X12"/>
    <mergeCell ref="W16:X16"/>
    <mergeCell ref="W18:X18"/>
    <mergeCell ref="W19:X19"/>
    <mergeCell ref="W20:X20"/>
    <mergeCell ref="W17:X17"/>
    <mergeCell ref="B11:B12"/>
    <mergeCell ref="W66:X66"/>
    <mergeCell ref="A78:A81"/>
    <mergeCell ref="A82:A85"/>
    <mergeCell ref="B91:X91"/>
    <mergeCell ref="B86:X86"/>
    <mergeCell ref="B78:B81"/>
    <mergeCell ref="W78:X78"/>
    <mergeCell ref="B82:B85"/>
    <mergeCell ref="W85:X85"/>
    <mergeCell ref="W83:X83"/>
    <mergeCell ref="W84:X84"/>
    <mergeCell ref="B66:B69"/>
    <mergeCell ref="A66:A69"/>
    <mergeCell ref="W75:X75"/>
    <mergeCell ref="W76:X76"/>
    <mergeCell ref="W77:X77"/>
    <mergeCell ref="B87:X87"/>
    <mergeCell ref="W88:X88"/>
    <mergeCell ref="B89:B90"/>
    <mergeCell ref="W89:X89"/>
    <mergeCell ref="W90:X90"/>
    <mergeCell ref="A89:A90"/>
    <mergeCell ref="W99:X99"/>
    <mergeCell ref="B120:B121"/>
    <mergeCell ref="W102:X102"/>
    <mergeCell ref="W124:X124"/>
    <mergeCell ref="W125:X125"/>
    <mergeCell ref="W131:X131"/>
    <mergeCell ref="B127:X127"/>
    <mergeCell ref="W79:X79"/>
    <mergeCell ref="W81:X81"/>
    <mergeCell ref="W82:X82"/>
    <mergeCell ref="W93:X93"/>
    <mergeCell ref="B97:X97"/>
    <mergeCell ref="W105:X105"/>
    <mergeCell ref="W128:X128"/>
    <mergeCell ref="W126:X126"/>
    <mergeCell ref="W129:X129"/>
    <mergeCell ref="W130:X130"/>
    <mergeCell ref="B107:X107"/>
    <mergeCell ref="W136:X136"/>
    <mergeCell ref="B125:B126"/>
    <mergeCell ref="W121:X121"/>
    <mergeCell ref="W120:X120"/>
    <mergeCell ref="W115:X115"/>
    <mergeCell ref="W114:X114"/>
    <mergeCell ref="W132:X132"/>
    <mergeCell ref="B123:X123"/>
    <mergeCell ref="W54:X54"/>
    <mergeCell ref="A48:X48"/>
    <mergeCell ref="W55:X55"/>
    <mergeCell ref="A118:A119"/>
    <mergeCell ref="B118:B119"/>
    <mergeCell ref="W119:X119"/>
    <mergeCell ref="W122:X122"/>
    <mergeCell ref="A147:A148"/>
    <mergeCell ref="B142:B144"/>
    <mergeCell ref="W142:X142"/>
    <mergeCell ref="W144:X144"/>
    <mergeCell ref="W143:X143"/>
    <mergeCell ref="B147:B148"/>
    <mergeCell ref="W138:X138"/>
    <mergeCell ref="W111:X111"/>
    <mergeCell ref="W137:X137"/>
    <mergeCell ref="W101:X101"/>
    <mergeCell ref="B117:X117"/>
    <mergeCell ref="W112:X112"/>
    <mergeCell ref="W100:X100"/>
    <mergeCell ref="W98:X98"/>
    <mergeCell ref="B129:B132"/>
    <mergeCell ref="W118:X118"/>
    <mergeCell ref="W104:X104"/>
    <mergeCell ref="A149:A152"/>
    <mergeCell ref="A124:A126"/>
    <mergeCell ref="A129:A130"/>
    <mergeCell ref="A142:A144"/>
    <mergeCell ref="W140:X140"/>
    <mergeCell ref="B145:X145"/>
    <mergeCell ref="W146:X146"/>
    <mergeCell ref="W147:X147"/>
    <mergeCell ref="W148:X148"/>
    <mergeCell ref="B133:X133"/>
    <mergeCell ref="W134:X134"/>
    <mergeCell ref="W139:X139"/>
    <mergeCell ref="W135:X135"/>
    <mergeCell ref="W141:X141"/>
    <mergeCell ref="B149:B152"/>
    <mergeCell ref="W152:X152"/>
    <mergeCell ref="W149:X149"/>
    <mergeCell ref="W150:X150"/>
    <mergeCell ref="W151:X151"/>
  </mergeCells>
  <pageMargins left="0.78740157480314965" right="0.39370078740157483" top="0.59055118110236227" bottom="0.59055118110236227" header="0.31496062992125984" footer="0.31496062992125984"/>
  <pageSetup paperSize="9" scale="52" fitToHeight="10" orientation="portrait" r:id="rId1"/>
  <ignoredErrors>
    <ignoredError sqref="H110:V110 X110 F110:G1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2023-11-09T06:57:45Z</dcterms:modified>
</cp:coreProperties>
</file>