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filterPrivacy="1" defaultThemeVersion="124226"/>
  <xr:revisionPtr revIDLastSave="0" documentId="13_ncr:1_{40DF8804-E324-4082-B718-0375ED883C0C}" xr6:coauthVersionLast="40" xr6:coauthVersionMax="40" xr10:uidLastSave="{00000000-0000-0000-0000-000000000000}"/>
  <bookViews>
    <workbookView xWindow="0" yWindow="0" windowWidth="24000" windowHeight="9525" xr2:uid="{00000000-000D-0000-FFFF-FFFF00000000}"/>
  </bookViews>
  <sheets>
    <sheet name="отчёт" sheetId="12" r:id="rId1"/>
  </sheets>
  <calcPr calcId="191029"/>
</workbook>
</file>

<file path=xl/calcChain.xml><?xml version="1.0" encoding="utf-8"?>
<calcChain xmlns="http://schemas.openxmlformats.org/spreadsheetml/2006/main">
  <c r="G370" i="12" l="1"/>
  <c r="G368" i="12" s="1"/>
  <c r="E370" i="12"/>
  <c r="E368" i="12" s="1"/>
  <c r="D370" i="12"/>
  <c r="E369" i="12"/>
  <c r="F369" i="12"/>
  <c r="G369" i="12"/>
  <c r="F370" i="12"/>
  <c r="F368" i="12" s="1"/>
  <c r="E371" i="12"/>
  <c r="F371" i="12"/>
  <c r="G371" i="12"/>
  <c r="E372" i="12"/>
  <c r="F372" i="12"/>
  <c r="G372" i="12"/>
  <c r="D372" i="12"/>
  <c r="D369" i="12"/>
  <c r="E137" i="12"/>
  <c r="E136" i="12" s="1"/>
  <c r="F137" i="12"/>
  <c r="G137" i="12"/>
  <c r="G136" i="12" s="1"/>
  <c r="E138" i="12"/>
  <c r="F138" i="12"/>
  <c r="F136" i="12" s="1"/>
  <c r="G138" i="12"/>
  <c r="E139" i="12"/>
  <c r="F139" i="12"/>
  <c r="G139" i="12"/>
  <c r="D139" i="12"/>
  <c r="D138" i="12"/>
  <c r="E56" i="12" l="1"/>
  <c r="F56" i="12"/>
  <c r="G56" i="12"/>
  <c r="E57" i="12"/>
  <c r="F57" i="12"/>
  <c r="F55" i="12" s="1"/>
  <c r="G57" i="12"/>
  <c r="E58" i="12"/>
  <c r="F58" i="12"/>
  <c r="G58" i="12"/>
  <c r="D57" i="12"/>
  <c r="D58" i="12"/>
  <c r="D56" i="12"/>
  <c r="E69" i="12"/>
  <c r="F69" i="12"/>
  <c r="G69" i="12"/>
  <c r="D69" i="12"/>
  <c r="G55" i="12" l="1"/>
  <c r="E55" i="12"/>
  <c r="G289" i="12"/>
  <c r="F289" i="12"/>
  <c r="E267" i="12"/>
  <c r="F267" i="12"/>
  <c r="G267" i="12"/>
  <c r="D267" i="12"/>
  <c r="F266" i="12"/>
  <c r="G266" i="12"/>
  <c r="E239" i="12"/>
  <c r="E266" i="12" s="1"/>
  <c r="D239" i="12"/>
  <c r="E286" i="12"/>
  <c r="E295" i="12" s="1"/>
  <c r="F286" i="12"/>
  <c r="F295" i="12" s="1"/>
  <c r="G286" i="12"/>
  <c r="G295" i="12" s="1"/>
  <c r="E287" i="12"/>
  <c r="F287" i="12"/>
  <c r="G287" i="12"/>
  <c r="D287" i="12"/>
  <c r="H286" i="12"/>
  <c r="I286" i="12"/>
  <c r="J286" i="12"/>
  <c r="K286" i="12"/>
  <c r="L286" i="12"/>
  <c r="M286" i="12"/>
  <c r="N286" i="12"/>
  <c r="O286" i="12"/>
  <c r="P286" i="12"/>
  <c r="Q286" i="12"/>
  <c r="R286" i="12"/>
  <c r="S286" i="12"/>
  <c r="T286" i="12"/>
  <c r="U286" i="12"/>
  <c r="V286" i="12"/>
  <c r="D286" i="12"/>
  <c r="G280" i="12"/>
  <c r="F280" i="12"/>
  <c r="E280" i="12"/>
  <c r="D280" i="12"/>
  <c r="G270" i="12"/>
  <c r="G285" i="12" s="1"/>
  <c r="F270" i="12"/>
  <c r="F285" i="12" s="1"/>
  <c r="E270" i="12"/>
  <c r="E285" i="12" s="1"/>
  <c r="D270" i="12"/>
  <c r="D285" i="12" s="1"/>
  <c r="E195" i="12"/>
  <c r="D195" i="12"/>
  <c r="G193" i="12"/>
  <c r="F193" i="12"/>
  <c r="E193" i="12"/>
  <c r="D193" i="12"/>
  <c r="G192" i="12"/>
  <c r="F192" i="12"/>
  <c r="E192" i="12"/>
  <c r="D192" i="12"/>
  <c r="E194" i="12"/>
  <c r="D194" i="12"/>
  <c r="F194" i="12"/>
  <c r="G194" i="12"/>
  <c r="F195" i="12"/>
  <c r="G195" i="12"/>
  <c r="G191" i="12"/>
  <c r="F191" i="12"/>
  <c r="E191" i="12"/>
  <c r="D191" i="12"/>
  <c r="G190" i="12"/>
  <c r="F190" i="12"/>
  <c r="E190" i="12"/>
  <c r="E197" i="12" s="1"/>
  <c r="D190" i="12"/>
  <c r="D197" i="12" s="1"/>
  <c r="G189" i="12"/>
  <c r="F189" i="12"/>
  <c r="E189" i="12"/>
  <c r="D189" i="12"/>
  <c r="G188" i="12"/>
  <c r="F188" i="12"/>
  <c r="E188" i="12"/>
  <c r="D188" i="12"/>
  <c r="G223" i="12"/>
  <c r="F223" i="12"/>
  <c r="G222" i="12"/>
  <c r="G221" i="12"/>
  <c r="F221" i="12"/>
  <c r="D221" i="12"/>
  <c r="E221" i="12"/>
  <c r="D222" i="12"/>
  <c r="E222" i="12"/>
  <c r="D223" i="12"/>
  <c r="E223" i="12"/>
  <c r="E341" i="12"/>
  <c r="E361" i="12" s="1"/>
  <c r="F341" i="12"/>
  <c r="F361" i="12" s="1"/>
  <c r="G341" i="12"/>
  <c r="G361" i="12" s="1"/>
  <c r="E342" i="12"/>
  <c r="F342" i="12"/>
  <c r="G342" i="12"/>
  <c r="E343" i="12"/>
  <c r="F343" i="12"/>
  <c r="G343" i="12"/>
  <c r="D343" i="12"/>
  <c r="E348" i="12"/>
  <c r="F348" i="12"/>
  <c r="G348" i="12"/>
  <c r="D348" i="12"/>
  <c r="E367" i="12"/>
  <c r="F367" i="12"/>
  <c r="G367" i="12"/>
  <c r="D367" i="12"/>
  <c r="E331" i="12"/>
  <c r="E330" i="12" s="1"/>
  <c r="F331" i="12"/>
  <c r="F330" i="12" s="1"/>
  <c r="G331" i="12"/>
  <c r="G330" i="12" s="1"/>
  <c r="D331" i="12"/>
  <c r="D330" i="12" s="1"/>
  <c r="E324" i="12"/>
  <c r="F324" i="12"/>
  <c r="G324" i="12"/>
  <c r="D324" i="12"/>
  <c r="E300" i="12"/>
  <c r="D300" i="12"/>
  <c r="E299" i="12"/>
  <c r="D299" i="12"/>
  <c r="E298" i="12"/>
  <c r="D298" i="12"/>
  <c r="G297" i="12"/>
  <c r="G303" i="12" s="1"/>
  <c r="F297" i="12"/>
  <c r="F303" i="12" s="1"/>
  <c r="E297" i="12"/>
  <c r="E303" i="12" s="1"/>
  <c r="D297" i="12"/>
  <c r="D303" i="12" s="1"/>
  <c r="D295" i="12" l="1"/>
  <c r="F197" i="12"/>
  <c r="E284" i="12"/>
  <c r="G284" i="12"/>
  <c r="F284" i="12"/>
  <c r="G197" i="12"/>
  <c r="G200" i="12" s="1"/>
  <c r="F185" i="12"/>
  <c r="D185" i="12"/>
  <c r="D200" i="12" s="1"/>
  <c r="E185" i="12"/>
  <c r="E200" i="12" s="1"/>
  <c r="G212" i="12"/>
  <c r="G217" i="12" s="1"/>
  <c r="F212" i="12"/>
  <c r="F217" i="12" s="1"/>
  <c r="E216" i="12"/>
  <c r="F216" i="12"/>
  <c r="G216" i="12"/>
  <c r="E217" i="12"/>
  <c r="E218" i="12"/>
  <c r="F218" i="12"/>
  <c r="G218" i="12"/>
  <c r="D217" i="12"/>
  <c r="D218" i="12"/>
  <c r="F206" i="12"/>
  <c r="F205" i="12" s="1"/>
  <c r="D175" i="12"/>
  <c r="E176" i="12"/>
  <c r="F176" i="12"/>
  <c r="G176" i="12"/>
  <c r="D176" i="12"/>
  <c r="G161" i="12"/>
  <c r="E149" i="12"/>
  <c r="F149" i="12"/>
  <c r="G149" i="12"/>
  <c r="D149" i="12"/>
  <c r="E150" i="12"/>
  <c r="F150" i="12"/>
  <c r="G150" i="12"/>
  <c r="D150" i="12"/>
  <c r="E134" i="12"/>
  <c r="F134" i="12"/>
  <c r="G134" i="12"/>
  <c r="E135" i="12"/>
  <c r="F135" i="12"/>
  <c r="G135" i="12"/>
  <c r="D135" i="12"/>
  <c r="D134" i="12"/>
  <c r="G121" i="12"/>
  <c r="F121" i="12"/>
  <c r="E121" i="12"/>
  <c r="D121" i="12"/>
  <c r="E119" i="12"/>
  <c r="D119" i="12"/>
  <c r="G118" i="12"/>
  <c r="G126" i="12" s="1"/>
  <c r="G125" i="12" s="1"/>
  <c r="F118" i="12"/>
  <c r="F126" i="12" s="1"/>
  <c r="F125" i="12" s="1"/>
  <c r="E118" i="12"/>
  <c r="E126" i="12" s="1"/>
  <c r="E125" i="12" s="1"/>
  <c r="D118" i="12"/>
  <c r="D126" i="12" s="1"/>
  <c r="D125" i="12" s="1"/>
  <c r="E116" i="12"/>
  <c r="F116" i="12"/>
  <c r="G116" i="12"/>
  <c r="D116" i="12"/>
  <c r="E115" i="12"/>
  <c r="F115" i="12"/>
  <c r="G115" i="12"/>
  <c r="D115" i="12"/>
  <c r="G106" i="12"/>
  <c r="G105" i="12" s="1"/>
  <c r="F103" i="12"/>
  <c r="F106" i="12" s="1"/>
  <c r="F105" i="12" s="1"/>
  <c r="E103" i="12"/>
  <c r="E106" i="12" s="1"/>
  <c r="E105" i="12" s="1"/>
  <c r="D103" i="12"/>
  <c r="D106" i="12" s="1"/>
  <c r="D105" i="12" s="1"/>
  <c r="F200" i="12" l="1"/>
  <c r="G215" i="12"/>
  <c r="E215" i="12"/>
  <c r="F215" i="12"/>
  <c r="D133" i="12"/>
  <c r="F133" i="12"/>
  <c r="G133" i="12"/>
  <c r="E133" i="12"/>
  <c r="E100" i="12"/>
  <c r="F100" i="12"/>
  <c r="G100" i="12"/>
  <c r="E101" i="12"/>
  <c r="F101" i="12"/>
  <c r="G101" i="12"/>
  <c r="D101" i="12"/>
  <c r="D100" i="12"/>
  <c r="E41" i="12"/>
  <c r="F41" i="12"/>
  <c r="G41" i="12"/>
  <c r="D41" i="12"/>
  <c r="E40" i="12"/>
  <c r="F40" i="12"/>
  <c r="G40" i="12"/>
  <c r="D40" i="12"/>
  <c r="F30" i="12"/>
  <c r="E30" i="12"/>
  <c r="D30" i="12"/>
  <c r="E22" i="12"/>
  <c r="F22" i="12"/>
  <c r="G22" i="12"/>
  <c r="E23" i="12"/>
  <c r="F23" i="12"/>
  <c r="G23" i="12"/>
  <c r="F24" i="12"/>
  <c r="G24" i="12"/>
  <c r="D23" i="12"/>
  <c r="D22" i="12"/>
  <c r="E20" i="12"/>
  <c r="E24" i="12" s="1"/>
  <c r="D20" i="12"/>
  <c r="D24" i="12" s="1"/>
  <c r="F99" i="12" l="1"/>
  <c r="G99" i="12"/>
  <c r="E99" i="12"/>
  <c r="D79" i="12" l="1"/>
  <c r="F79" i="12"/>
  <c r="E79" i="12"/>
  <c r="G79" i="12"/>
  <c r="D55" i="12"/>
  <c r="H105" i="12"/>
  <c r="I105" i="12"/>
  <c r="J105" i="12"/>
  <c r="K105" i="12"/>
  <c r="L105" i="12"/>
  <c r="M105" i="12"/>
  <c r="N105" i="12"/>
  <c r="O105" i="12"/>
  <c r="P105" i="12"/>
  <c r="Q105" i="12"/>
  <c r="R105" i="12"/>
  <c r="S105" i="12"/>
  <c r="T105" i="12"/>
  <c r="U105" i="12"/>
  <c r="V105" i="12"/>
  <c r="D216" i="12"/>
  <c r="H266" i="12" l="1"/>
  <c r="I266" i="12"/>
  <c r="J266" i="12"/>
  <c r="K266" i="12"/>
  <c r="L266" i="12"/>
  <c r="M266" i="12"/>
  <c r="N266" i="12"/>
  <c r="O266" i="12"/>
  <c r="P266" i="12"/>
  <c r="Q266" i="12"/>
  <c r="R266" i="12"/>
  <c r="S266" i="12"/>
  <c r="T266" i="12"/>
  <c r="U266" i="12"/>
  <c r="V266" i="12"/>
  <c r="H267" i="12"/>
  <c r="I267" i="12"/>
  <c r="J267" i="12"/>
  <c r="K267" i="12"/>
  <c r="L267" i="12"/>
  <c r="M267" i="12"/>
  <c r="N267" i="12"/>
  <c r="O267" i="12"/>
  <c r="P267" i="12"/>
  <c r="Q267" i="12"/>
  <c r="R267" i="12"/>
  <c r="S267" i="12"/>
  <c r="T267" i="12"/>
  <c r="U267" i="12"/>
  <c r="V267" i="12"/>
  <c r="E268" i="12"/>
  <c r="E294" i="12" s="1"/>
  <c r="F268" i="12"/>
  <c r="F294" i="12" s="1"/>
  <c r="G268" i="12"/>
  <c r="G294" i="12" s="1"/>
  <c r="H268" i="12"/>
  <c r="H294" i="12" s="1"/>
  <c r="I268" i="12"/>
  <c r="I294" i="12" s="1"/>
  <c r="J268" i="12"/>
  <c r="J294" i="12" s="1"/>
  <c r="K268" i="12"/>
  <c r="K294" i="12" s="1"/>
  <c r="L268" i="12"/>
  <c r="L294" i="12" s="1"/>
  <c r="M268" i="12"/>
  <c r="M294" i="12" s="1"/>
  <c r="N268" i="12"/>
  <c r="N294" i="12" s="1"/>
  <c r="O268" i="12"/>
  <c r="O294" i="12" s="1"/>
  <c r="P268" i="12"/>
  <c r="P294" i="12" s="1"/>
  <c r="Q268" i="12"/>
  <c r="Q294" i="12" s="1"/>
  <c r="R268" i="12"/>
  <c r="R294" i="12" s="1"/>
  <c r="S268" i="12"/>
  <c r="S294" i="12" s="1"/>
  <c r="T268" i="12"/>
  <c r="T294" i="12" s="1"/>
  <c r="U268" i="12"/>
  <c r="U294" i="12" s="1"/>
  <c r="V268" i="12"/>
  <c r="V294" i="12" s="1"/>
  <c r="D268" i="12"/>
  <c r="D294" i="12" s="1"/>
  <c r="D342" i="12"/>
  <c r="D341" i="12"/>
  <c r="E323" i="12"/>
  <c r="E360" i="12" s="1"/>
  <c r="F323" i="12"/>
  <c r="F360" i="12" s="1"/>
  <c r="G323" i="12"/>
  <c r="G360" i="12" s="1"/>
  <c r="D323" i="12"/>
  <c r="D360" i="12" l="1"/>
  <c r="G340" i="12"/>
  <c r="E340" i="12"/>
  <c r="F340" i="12"/>
  <c r="E265" i="12"/>
  <c r="F265" i="12"/>
  <c r="V265" i="12"/>
  <c r="T265" i="12"/>
  <c r="R265" i="12"/>
  <c r="P265" i="12"/>
  <c r="N265" i="12"/>
  <c r="L265" i="12"/>
  <c r="J265" i="12"/>
  <c r="H265" i="12"/>
  <c r="U265" i="12"/>
  <c r="S265" i="12"/>
  <c r="Q265" i="12"/>
  <c r="O265" i="12"/>
  <c r="M265" i="12"/>
  <c r="K265" i="12"/>
  <c r="I265" i="12"/>
  <c r="G265" i="12"/>
  <c r="G322" i="12"/>
  <c r="E322" i="12"/>
  <c r="D340" i="12"/>
  <c r="F322" i="12"/>
  <c r="F224" i="12" l="1"/>
  <c r="G224" i="12" l="1"/>
  <c r="H121" i="12"/>
  <c r="I121" i="12"/>
  <c r="J121" i="12"/>
  <c r="K121" i="12"/>
  <c r="L121" i="12"/>
  <c r="M121" i="12"/>
  <c r="N121" i="12"/>
  <c r="O121" i="12"/>
  <c r="P121" i="12"/>
  <c r="Q121" i="12"/>
  <c r="R121" i="12"/>
  <c r="S121" i="12"/>
  <c r="T121" i="12"/>
  <c r="U121" i="12"/>
  <c r="V121" i="12"/>
  <c r="F21" i="12" l="1"/>
  <c r="G21" i="12"/>
  <c r="H216" i="12"/>
  <c r="I216" i="12"/>
  <c r="J216" i="12"/>
  <c r="K216" i="12"/>
  <c r="L216" i="12"/>
  <c r="M216" i="12"/>
  <c r="N216" i="12"/>
  <c r="O216" i="12"/>
  <c r="P216" i="12"/>
  <c r="Q216" i="12"/>
  <c r="R216" i="12"/>
  <c r="S216" i="12"/>
  <c r="T216" i="12"/>
  <c r="U216" i="12"/>
  <c r="V216" i="12"/>
  <c r="H217" i="12"/>
  <c r="I217" i="12"/>
  <c r="J217" i="12"/>
  <c r="K217" i="12"/>
  <c r="L217" i="12"/>
  <c r="M217" i="12"/>
  <c r="N217" i="12"/>
  <c r="O217" i="12"/>
  <c r="P217" i="12"/>
  <c r="Q217" i="12"/>
  <c r="R217" i="12"/>
  <c r="S217" i="12"/>
  <c r="T217" i="12"/>
  <c r="U217" i="12"/>
  <c r="V217" i="12"/>
  <c r="H218" i="12"/>
  <c r="I218" i="12"/>
  <c r="J218" i="12"/>
  <c r="K218" i="12"/>
  <c r="L218" i="12"/>
  <c r="M218" i="12"/>
  <c r="N218" i="12"/>
  <c r="O218" i="12"/>
  <c r="P218" i="12"/>
  <c r="Q218" i="12"/>
  <c r="R218" i="12"/>
  <c r="S218" i="12"/>
  <c r="T218" i="12"/>
  <c r="U218" i="12"/>
  <c r="V218" i="12"/>
  <c r="D284" i="12"/>
  <c r="H197" i="12"/>
  <c r="I197" i="12"/>
  <c r="J197" i="12"/>
  <c r="K197" i="12"/>
  <c r="L197" i="12"/>
  <c r="M197" i="12"/>
  <c r="N197" i="12"/>
  <c r="O197" i="12"/>
  <c r="P197" i="12"/>
  <c r="Q197" i="12"/>
  <c r="R197" i="12"/>
  <c r="S197" i="12"/>
  <c r="T197" i="12"/>
  <c r="U197" i="12"/>
  <c r="V197" i="12"/>
  <c r="E198" i="12"/>
  <c r="E201" i="12" s="1"/>
  <c r="E199" i="12" s="1"/>
  <c r="F198" i="12"/>
  <c r="F201" i="12" s="1"/>
  <c r="F199" i="12" s="1"/>
  <c r="G198" i="12"/>
  <c r="G201" i="12" s="1"/>
  <c r="G199" i="12" s="1"/>
  <c r="H198" i="12"/>
  <c r="I198" i="12"/>
  <c r="J198" i="12"/>
  <c r="K198" i="12"/>
  <c r="L198" i="12"/>
  <c r="M198" i="12"/>
  <c r="N198" i="12"/>
  <c r="O198" i="12"/>
  <c r="P198" i="12"/>
  <c r="Q198" i="12"/>
  <c r="R198" i="12"/>
  <c r="S198" i="12"/>
  <c r="T198" i="12"/>
  <c r="U198" i="12"/>
  <c r="V198" i="12"/>
  <c r="D198" i="12"/>
  <c r="D201" i="12" s="1"/>
  <c r="H343" i="12"/>
  <c r="I343" i="12"/>
  <c r="J343" i="12"/>
  <c r="K343" i="12"/>
  <c r="L343" i="12"/>
  <c r="M343" i="12"/>
  <c r="N343" i="12"/>
  <c r="O343" i="12"/>
  <c r="P343" i="12"/>
  <c r="Q343" i="12"/>
  <c r="R343" i="12"/>
  <c r="S343" i="12"/>
  <c r="T343" i="12"/>
  <c r="U343" i="12"/>
  <c r="V343" i="12"/>
  <c r="V215" i="12" l="1"/>
  <c r="T215" i="12"/>
  <c r="R215" i="12"/>
  <c r="P215" i="12"/>
  <c r="N215" i="12"/>
  <c r="L215" i="12"/>
  <c r="J215" i="12"/>
  <c r="H215" i="12"/>
  <c r="U215" i="12"/>
  <c r="S215" i="12"/>
  <c r="Q215" i="12"/>
  <c r="O215" i="12"/>
  <c r="M215" i="12"/>
  <c r="K215" i="12"/>
  <c r="I215" i="12"/>
  <c r="D215" i="12"/>
  <c r="V196" i="12"/>
  <c r="T196" i="12"/>
  <c r="R196" i="12"/>
  <c r="P196" i="12"/>
  <c r="N196" i="12"/>
  <c r="L196" i="12"/>
  <c r="J196" i="12"/>
  <c r="H196" i="12"/>
  <c r="F196" i="12"/>
  <c r="G114" i="12"/>
  <c r="E114" i="12"/>
  <c r="F114" i="12"/>
  <c r="U196" i="12"/>
  <c r="S196" i="12"/>
  <c r="Q196" i="12"/>
  <c r="O196" i="12"/>
  <c r="M196" i="12"/>
  <c r="K196" i="12"/>
  <c r="I196" i="12"/>
  <c r="G196" i="12"/>
  <c r="E196" i="12"/>
  <c r="G17" i="12"/>
  <c r="F17" i="12"/>
  <c r="D261" i="12" l="1"/>
  <c r="D266" i="12" s="1"/>
  <c r="D227" i="12"/>
  <c r="E227" i="12"/>
  <c r="E141" i="12"/>
  <c r="D141" i="12"/>
  <c r="D137" i="12" l="1"/>
  <c r="H369" i="12"/>
  <c r="I369" i="12"/>
  <c r="J369" i="12"/>
  <c r="K369" i="12"/>
  <c r="L369" i="12"/>
  <c r="M369" i="12"/>
  <c r="N369" i="12"/>
  <c r="O369" i="12"/>
  <c r="P369" i="12"/>
  <c r="Q369" i="12"/>
  <c r="R369" i="12"/>
  <c r="S369" i="12"/>
  <c r="T369" i="12"/>
  <c r="U369" i="12"/>
  <c r="V369" i="12"/>
  <c r="E161" i="12" l="1"/>
  <c r="F161" i="12"/>
  <c r="H161" i="12"/>
  <c r="I161" i="12"/>
  <c r="J161" i="12"/>
  <c r="K161" i="12"/>
  <c r="L161" i="12"/>
  <c r="M161" i="12"/>
  <c r="N161" i="12"/>
  <c r="O161" i="12"/>
  <c r="P161" i="12"/>
  <c r="Q161" i="12"/>
  <c r="R161" i="12"/>
  <c r="S161" i="12"/>
  <c r="T161" i="12"/>
  <c r="U161" i="12"/>
  <c r="V161" i="12"/>
  <c r="D161" i="12"/>
  <c r="G358" i="12"/>
  <c r="F358" i="12"/>
  <c r="E358" i="12"/>
  <c r="D358" i="12"/>
  <c r="D322" i="12"/>
  <c r="D265" i="12" l="1"/>
  <c r="D371" i="12"/>
  <c r="E233" i="12"/>
  <c r="F233" i="12"/>
  <c r="G233" i="12"/>
  <c r="D233" i="12"/>
  <c r="E366" i="12" l="1"/>
  <c r="F366" i="12"/>
  <c r="G366" i="12"/>
  <c r="D366" i="12"/>
  <c r="V366" i="12"/>
  <c r="U366" i="12"/>
  <c r="T366" i="12"/>
  <c r="S366" i="12"/>
  <c r="R366" i="12"/>
  <c r="Q366" i="12"/>
  <c r="P366" i="12"/>
  <c r="O366" i="12"/>
  <c r="N366" i="12"/>
  <c r="M366" i="12"/>
  <c r="L366" i="12"/>
  <c r="K366" i="12"/>
  <c r="J366" i="12"/>
  <c r="I366" i="12"/>
  <c r="H366" i="12"/>
  <c r="E206" i="12"/>
  <c r="E205" i="12" s="1"/>
  <c r="G206" i="12"/>
  <c r="G205" i="12" s="1"/>
  <c r="D206" i="12"/>
  <c r="D205" i="12" s="1"/>
  <c r="E169" i="12"/>
  <c r="E182" i="12" s="1"/>
  <c r="E181" i="12" s="1"/>
  <c r="F169" i="12"/>
  <c r="F182" i="12" s="1"/>
  <c r="F181" i="12" s="1"/>
  <c r="G169" i="12"/>
  <c r="G182" i="12" s="1"/>
  <c r="G181" i="12" s="1"/>
  <c r="D169" i="12"/>
  <c r="D182" i="12" s="1"/>
  <c r="D181" i="12" s="1"/>
  <c r="G75" i="12"/>
  <c r="F75" i="12"/>
  <c r="F77" i="12" s="1"/>
  <c r="E75" i="12"/>
  <c r="D75" i="12"/>
  <c r="E77" i="12"/>
  <c r="E21" i="12" l="1"/>
  <c r="D17" i="12"/>
  <c r="E17" i="12"/>
  <c r="H75" i="12"/>
  <c r="I75" i="12"/>
  <c r="J75" i="12"/>
  <c r="K75" i="12"/>
  <c r="L75" i="12"/>
  <c r="M75" i="12"/>
  <c r="N75" i="12"/>
  <c r="O75" i="12"/>
  <c r="P75" i="12"/>
  <c r="Q75" i="12"/>
  <c r="R75" i="12"/>
  <c r="S75" i="12"/>
  <c r="T75" i="12"/>
  <c r="U75" i="12"/>
  <c r="V75" i="12"/>
  <c r="D21" i="12" l="1"/>
  <c r="D361" i="12" l="1"/>
  <c r="H150" i="12"/>
  <c r="I150" i="12"/>
  <c r="J150" i="12"/>
  <c r="K150" i="12"/>
  <c r="L150" i="12"/>
  <c r="M150" i="12"/>
  <c r="N150" i="12"/>
  <c r="O150" i="12"/>
  <c r="P150" i="12"/>
  <c r="Q150" i="12"/>
  <c r="R150" i="12"/>
  <c r="S150" i="12"/>
  <c r="T150" i="12"/>
  <c r="U150" i="12"/>
  <c r="V150" i="12"/>
  <c r="G148" i="12" l="1"/>
  <c r="E148" i="12"/>
  <c r="F148" i="12"/>
  <c r="D148" i="12"/>
  <c r="E168" i="12"/>
  <c r="F168" i="12"/>
  <c r="G168" i="12"/>
  <c r="D168" i="12"/>
  <c r="G302" i="12" l="1"/>
  <c r="F302" i="12"/>
  <c r="E302" i="12"/>
  <c r="D302" i="12"/>
  <c r="H285" i="12" l="1"/>
  <c r="H293" i="12" s="1"/>
  <c r="I285" i="12"/>
  <c r="I293" i="12" s="1"/>
  <c r="J285" i="12"/>
  <c r="J293" i="12" s="1"/>
  <c r="K285" i="12"/>
  <c r="K293" i="12" s="1"/>
  <c r="L285" i="12"/>
  <c r="L293" i="12" s="1"/>
  <c r="M285" i="12"/>
  <c r="M293" i="12" s="1"/>
  <c r="N285" i="12"/>
  <c r="N293" i="12" s="1"/>
  <c r="O285" i="12"/>
  <c r="O293" i="12" s="1"/>
  <c r="P285" i="12"/>
  <c r="P293" i="12" s="1"/>
  <c r="Q285" i="12"/>
  <c r="Q293" i="12" s="1"/>
  <c r="R285" i="12"/>
  <c r="R293" i="12" s="1"/>
  <c r="S285" i="12"/>
  <c r="S293" i="12" s="1"/>
  <c r="T285" i="12"/>
  <c r="T293" i="12" s="1"/>
  <c r="U285" i="12"/>
  <c r="U293" i="12" s="1"/>
  <c r="V285" i="12"/>
  <c r="V293" i="12" s="1"/>
  <c r="D224" i="12"/>
  <c r="E224" i="12" l="1"/>
  <c r="H360" i="12" l="1"/>
  <c r="I360" i="12"/>
  <c r="J360" i="12"/>
  <c r="K360" i="12"/>
  <c r="L360" i="12"/>
  <c r="M360" i="12"/>
  <c r="N360" i="12"/>
  <c r="O360" i="12"/>
  <c r="P360" i="12"/>
  <c r="Q360" i="12"/>
  <c r="R360" i="12"/>
  <c r="S360" i="12"/>
  <c r="T360" i="12"/>
  <c r="U360" i="12"/>
  <c r="V360" i="12"/>
  <c r="E355" i="12"/>
  <c r="F355" i="12"/>
  <c r="G355" i="12"/>
  <c r="H355" i="12"/>
  <c r="I355" i="12"/>
  <c r="J355" i="12"/>
  <c r="K355" i="12"/>
  <c r="L355" i="12"/>
  <c r="M355" i="12"/>
  <c r="N355" i="12"/>
  <c r="O355" i="12"/>
  <c r="P355" i="12"/>
  <c r="Q355" i="12"/>
  <c r="R355" i="12"/>
  <c r="S355" i="12"/>
  <c r="T355" i="12"/>
  <c r="U355" i="12"/>
  <c r="V355" i="12"/>
  <c r="D355" i="12"/>
  <c r="H163" i="12"/>
  <c r="I163" i="12"/>
  <c r="J163" i="12"/>
  <c r="K163" i="12"/>
  <c r="L163" i="12"/>
  <c r="M163" i="12"/>
  <c r="N163" i="12"/>
  <c r="O163" i="12"/>
  <c r="P163" i="12"/>
  <c r="Q163" i="12"/>
  <c r="R163" i="12"/>
  <c r="S163" i="12"/>
  <c r="T163" i="12"/>
  <c r="U163" i="12"/>
  <c r="V163" i="12"/>
  <c r="G229" i="12"/>
  <c r="G234" i="12" s="1"/>
  <c r="F229" i="12"/>
  <c r="F234" i="12" s="1"/>
  <c r="E229" i="12"/>
  <c r="G143" i="12"/>
  <c r="G142" i="12" s="1"/>
  <c r="F143" i="12"/>
  <c r="F142" i="12" s="1"/>
  <c r="Q284" i="12" l="1"/>
  <c r="Q295" i="12"/>
  <c r="M284" i="12"/>
  <c r="M295" i="12"/>
  <c r="I284" i="12"/>
  <c r="I295" i="12"/>
  <c r="U284" i="12"/>
  <c r="U295" i="12"/>
  <c r="S284" i="12"/>
  <c r="S295" i="12"/>
  <c r="O284" i="12"/>
  <c r="O295" i="12"/>
  <c r="K284" i="12"/>
  <c r="K295" i="12"/>
  <c r="V284" i="12"/>
  <c r="V295" i="12"/>
  <c r="T284" i="12"/>
  <c r="T295" i="12"/>
  <c r="R284" i="12"/>
  <c r="R295" i="12"/>
  <c r="P284" i="12"/>
  <c r="P295" i="12"/>
  <c r="N284" i="12"/>
  <c r="N295" i="12"/>
  <c r="L284" i="12"/>
  <c r="L295" i="12"/>
  <c r="J284" i="12"/>
  <c r="J295" i="12"/>
  <c r="H284" i="12"/>
  <c r="H295" i="12"/>
  <c r="H371" i="12" l="1"/>
  <c r="H292" i="12"/>
  <c r="J371" i="12"/>
  <c r="J292" i="12"/>
  <c r="L371" i="12"/>
  <c r="L292" i="12"/>
  <c r="N371" i="12"/>
  <c r="N292" i="12"/>
  <c r="P371" i="12"/>
  <c r="P292" i="12"/>
  <c r="R371" i="12"/>
  <c r="R292" i="12"/>
  <c r="T371" i="12"/>
  <c r="T292" i="12"/>
  <c r="V371" i="12"/>
  <c r="V292" i="12"/>
  <c r="K371" i="12"/>
  <c r="K292" i="12"/>
  <c r="O371" i="12"/>
  <c r="O292" i="12"/>
  <c r="S371" i="12"/>
  <c r="S292" i="12"/>
  <c r="U371" i="12"/>
  <c r="U292" i="12"/>
  <c r="I371" i="12"/>
  <c r="I292" i="12"/>
  <c r="M371" i="12"/>
  <c r="M292" i="12"/>
  <c r="Q371" i="12"/>
  <c r="Q292" i="12"/>
  <c r="E160" i="12"/>
  <c r="E164" i="12" s="1"/>
  <c r="F160" i="12"/>
  <c r="F164" i="12" s="1"/>
  <c r="G160" i="12"/>
  <c r="G164" i="12" s="1"/>
  <c r="D160" i="12"/>
  <c r="D164" i="12" s="1"/>
  <c r="H58" i="12"/>
  <c r="I58" i="12"/>
  <c r="J58" i="12"/>
  <c r="K58" i="12"/>
  <c r="L58" i="12"/>
  <c r="M58" i="12"/>
  <c r="N58" i="12"/>
  <c r="O58" i="12"/>
  <c r="P58" i="12"/>
  <c r="Q58" i="12"/>
  <c r="R58" i="12"/>
  <c r="S58" i="12"/>
  <c r="T58" i="12"/>
  <c r="U58" i="12"/>
  <c r="V58" i="12"/>
  <c r="G347" i="12" l="1"/>
  <c r="E347" i="12"/>
  <c r="D347" i="12"/>
  <c r="F347" i="12"/>
  <c r="D196" i="12"/>
  <c r="G30" i="12"/>
  <c r="G77" i="12" s="1"/>
  <c r="D199" i="12" l="1"/>
  <c r="E352" i="12"/>
  <c r="E362" i="12" s="1"/>
  <c r="E359" i="12" s="1"/>
  <c r="F352" i="12"/>
  <c r="F362" i="12" s="1"/>
  <c r="F359" i="12" s="1"/>
  <c r="G352" i="12"/>
  <c r="G362" i="12" s="1"/>
  <c r="G359" i="12" s="1"/>
  <c r="D352" i="12"/>
  <c r="D362" i="12" s="1"/>
  <c r="G351" i="12" l="1"/>
  <c r="D351" i="12"/>
  <c r="F351" i="12"/>
  <c r="E351" i="12"/>
  <c r="D77" i="12" l="1"/>
  <c r="D31" i="12"/>
  <c r="E31" i="12"/>
  <c r="F31" i="12"/>
  <c r="G31" i="12"/>
  <c r="G291" i="12" l="1"/>
  <c r="G293" i="12" s="1"/>
  <c r="G292" i="12" s="1"/>
  <c r="F291" i="12"/>
  <c r="F293" i="12" s="1"/>
  <c r="F292" i="12" s="1"/>
  <c r="V352" i="12" l="1"/>
  <c r="U352" i="12"/>
  <c r="T352" i="12"/>
  <c r="S352" i="12"/>
  <c r="R352" i="12"/>
  <c r="Q352" i="12"/>
  <c r="P352" i="12"/>
  <c r="O352" i="12"/>
  <c r="N352" i="12"/>
  <c r="M352" i="12"/>
  <c r="L352" i="12"/>
  <c r="K352" i="12"/>
  <c r="J352" i="12"/>
  <c r="I352" i="12"/>
  <c r="H352" i="12"/>
  <c r="E159" i="12" l="1"/>
  <c r="F159" i="12"/>
  <c r="G159" i="12"/>
  <c r="D159" i="12"/>
  <c r="F39" i="12" l="1"/>
  <c r="G39" i="12"/>
  <c r="E39" i="12"/>
  <c r="H362" i="12" l="1"/>
  <c r="H370" i="12" s="1"/>
  <c r="I362" i="12"/>
  <c r="I370" i="12" s="1"/>
  <c r="J362" i="12"/>
  <c r="J370" i="12" s="1"/>
  <c r="K362" i="12"/>
  <c r="K370" i="12" s="1"/>
  <c r="L362" i="12"/>
  <c r="L370" i="12" s="1"/>
  <c r="M362" i="12"/>
  <c r="M370" i="12" s="1"/>
  <c r="N362" i="12"/>
  <c r="N370" i="12" s="1"/>
  <c r="O362" i="12"/>
  <c r="O370" i="12" s="1"/>
  <c r="P362" i="12"/>
  <c r="P370" i="12" s="1"/>
  <c r="Q362" i="12"/>
  <c r="Q370" i="12" s="1"/>
  <c r="R362" i="12"/>
  <c r="R370" i="12" s="1"/>
  <c r="S362" i="12"/>
  <c r="S370" i="12" s="1"/>
  <c r="T362" i="12"/>
  <c r="T370" i="12" s="1"/>
  <c r="U362" i="12"/>
  <c r="U370" i="12" s="1"/>
  <c r="V362" i="12"/>
  <c r="V370" i="12" s="1"/>
  <c r="H322" i="12"/>
  <c r="I322" i="12"/>
  <c r="J322" i="12"/>
  <c r="K322" i="12"/>
  <c r="L322" i="12"/>
  <c r="M322" i="12"/>
  <c r="N322" i="12"/>
  <c r="O322" i="12"/>
  <c r="P322" i="12"/>
  <c r="Q322" i="12"/>
  <c r="R322" i="12"/>
  <c r="S322" i="12"/>
  <c r="T322" i="12"/>
  <c r="U322" i="12"/>
  <c r="V322" i="12"/>
  <c r="D359" i="12" l="1"/>
  <c r="H164" i="12"/>
  <c r="I164" i="12"/>
  <c r="J164" i="12"/>
  <c r="K164" i="12"/>
  <c r="L164" i="12"/>
  <c r="M164" i="12"/>
  <c r="N164" i="12"/>
  <c r="O164" i="12"/>
  <c r="P164" i="12"/>
  <c r="Q164" i="12"/>
  <c r="R164" i="12"/>
  <c r="S164" i="12"/>
  <c r="T164" i="12"/>
  <c r="U164" i="12"/>
  <c r="V164" i="12"/>
  <c r="T372" i="12" l="1"/>
  <c r="T368" i="12" s="1"/>
  <c r="R372" i="12"/>
  <c r="R368" i="12" s="1"/>
  <c r="P372" i="12"/>
  <c r="P368" i="12" s="1"/>
  <c r="N372" i="12"/>
  <c r="N368" i="12" s="1"/>
  <c r="L372" i="12"/>
  <c r="L368" i="12" s="1"/>
  <c r="J372" i="12"/>
  <c r="J368" i="12" s="1"/>
  <c r="H372" i="12"/>
  <c r="H368" i="12" s="1"/>
  <c r="V372" i="12"/>
  <c r="V368" i="12" s="1"/>
  <c r="U372" i="12"/>
  <c r="U368" i="12" s="1"/>
  <c r="S372" i="12"/>
  <c r="S368" i="12" s="1"/>
  <c r="Q372" i="12"/>
  <c r="Q368" i="12" s="1"/>
  <c r="O372" i="12"/>
  <c r="O368" i="12" s="1"/>
  <c r="M372" i="12"/>
  <c r="M368" i="12" s="1"/>
  <c r="K372" i="12"/>
  <c r="K368" i="12" s="1"/>
  <c r="I372" i="12"/>
  <c r="I368" i="12" s="1"/>
  <c r="E88" i="12" l="1"/>
  <c r="F88" i="12"/>
  <c r="G88" i="12"/>
  <c r="D88" i="12"/>
  <c r="E70" i="12"/>
  <c r="E78" i="12" s="1"/>
  <c r="F70" i="12"/>
  <c r="F78" i="12" s="1"/>
  <c r="G70" i="12"/>
  <c r="G78" i="12" s="1"/>
  <c r="D70" i="12"/>
  <c r="D78" i="12" s="1"/>
  <c r="F76" i="12" l="1"/>
  <c r="G76" i="12"/>
  <c r="E76" i="12"/>
  <c r="D114" i="12"/>
  <c r="D136" i="12"/>
  <c r="D229" i="12"/>
  <c r="D76" i="12" l="1"/>
  <c r="H205" i="12"/>
  <c r="I205" i="12"/>
  <c r="J205" i="12"/>
  <c r="K205" i="12"/>
  <c r="L205" i="12"/>
  <c r="M205" i="12"/>
  <c r="N205" i="12"/>
  <c r="O205" i="12"/>
  <c r="P205" i="12"/>
  <c r="Q205" i="12"/>
  <c r="R205" i="12"/>
  <c r="S205" i="12"/>
  <c r="T205" i="12"/>
  <c r="U205" i="12"/>
  <c r="V205" i="12"/>
  <c r="D290" i="12" l="1"/>
  <c r="H41" i="12" l="1"/>
  <c r="I41" i="12"/>
  <c r="J41" i="12"/>
  <c r="K41" i="12"/>
  <c r="L41" i="12"/>
  <c r="M41" i="12"/>
  <c r="N41" i="12"/>
  <c r="O41" i="12"/>
  <c r="P41" i="12"/>
  <c r="Q41" i="12"/>
  <c r="R41" i="12"/>
  <c r="S41" i="12"/>
  <c r="T41" i="12"/>
  <c r="U41" i="12"/>
  <c r="V41" i="12"/>
  <c r="E175" i="12" l="1"/>
  <c r="F175" i="12"/>
  <c r="G175" i="12"/>
  <c r="E291" i="12" l="1"/>
  <c r="E293" i="12" s="1"/>
  <c r="E292" i="12" s="1"/>
  <c r="D291" i="12"/>
  <c r="D293" i="12" l="1"/>
  <c r="D292" i="12" s="1"/>
  <c r="F290" i="12"/>
  <c r="G290" i="12"/>
  <c r="E290" i="12"/>
  <c r="E74" i="12"/>
  <c r="D74" i="12"/>
  <c r="D39" i="12"/>
  <c r="G29" i="12"/>
  <c r="D29" i="12"/>
  <c r="H22" i="12"/>
  <c r="H30" i="12" s="1"/>
  <c r="I22" i="12"/>
  <c r="I30" i="12" s="1"/>
  <c r="J22" i="12"/>
  <c r="J30" i="12" s="1"/>
  <c r="K22" i="12"/>
  <c r="K30" i="12" s="1"/>
  <c r="L22" i="12"/>
  <c r="L30" i="12" s="1"/>
  <c r="M22" i="12"/>
  <c r="M30" i="12" s="1"/>
  <c r="N22" i="12"/>
  <c r="N30" i="12" s="1"/>
  <c r="O22" i="12"/>
  <c r="O30" i="12" s="1"/>
  <c r="P22" i="12"/>
  <c r="P30" i="12" s="1"/>
  <c r="Q22" i="12"/>
  <c r="Q30" i="12" s="1"/>
  <c r="R22" i="12"/>
  <c r="R30" i="12" s="1"/>
  <c r="S22" i="12"/>
  <c r="S30" i="12" s="1"/>
  <c r="T22" i="12"/>
  <c r="T30" i="12" s="1"/>
  <c r="U22" i="12"/>
  <c r="U30" i="12" s="1"/>
  <c r="V22" i="12"/>
  <c r="V30" i="12" s="1"/>
  <c r="E87" i="12"/>
  <c r="F87" i="12"/>
  <c r="G87" i="12"/>
  <c r="D87" i="12"/>
  <c r="D86" i="12" l="1"/>
  <c r="E86" i="12"/>
  <c r="G86" i="12"/>
  <c r="F86" i="12"/>
  <c r="F68" i="12"/>
  <c r="G68" i="12"/>
  <c r="F29" i="12"/>
  <c r="E29" i="12"/>
  <c r="D99" i="12"/>
  <c r="G74" i="12"/>
  <c r="F74" i="12"/>
  <c r="D68" i="12"/>
  <c r="E68" i="12"/>
  <c r="E234" i="12"/>
  <c r="D234" i="12"/>
  <c r="E143" i="12"/>
  <c r="E142" i="12" s="1"/>
  <c r="D143" i="12"/>
  <c r="D142" i="12" s="1"/>
  <c r="E153" i="12" l="1"/>
  <c r="E163" i="12" s="1"/>
  <c r="F153" i="12"/>
  <c r="F163" i="12" s="1"/>
  <c r="G153" i="12"/>
  <c r="G163" i="12" s="1"/>
  <c r="D153" i="12"/>
  <c r="D163" i="12" s="1"/>
  <c r="G162" i="12" l="1"/>
  <c r="F162" i="12" l="1"/>
  <c r="D368" i="12"/>
  <c r="E162" i="12"/>
  <c r="D162" i="12"/>
</calcChain>
</file>

<file path=xl/sharedStrings.xml><?xml version="1.0" encoding="utf-8"?>
<sst xmlns="http://schemas.openxmlformats.org/spreadsheetml/2006/main" count="946" uniqueCount="429">
  <si>
    <t xml:space="preserve">действующих в муниципальном образовании Кольский район </t>
  </si>
  <si>
    <t>Источник финансирования</t>
  </si>
  <si>
    <t>№ п/п</t>
  </si>
  <si>
    <t>Всего, в том числе:</t>
  </si>
  <si>
    <t xml:space="preserve">о реализации  муниципальных программ, </t>
  </si>
  <si>
    <t>Отчёт</t>
  </si>
  <si>
    <t>Мероприятия*</t>
  </si>
  <si>
    <t xml:space="preserve">Утвержденный объем финансирования </t>
  </si>
  <si>
    <t>Лимиты</t>
  </si>
  <si>
    <t>Исполнено</t>
  </si>
  <si>
    <t>произведённые кассовые расходы</t>
  </si>
  <si>
    <t xml:space="preserve">фактическое финансирование  </t>
  </si>
  <si>
    <t>Подпрограмма 2 "Создание условий для сбалансированного и устойчивого исполнения местных бюджетов, содействие повышению качества управления муниципальными финансами"</t>
  </si>
  <si>
    <t>Развитие информационной системы управления муниципальными финансами</t>
  </si>
  <si>
    <t>бюджет Кольского района</t>
  </si>
  <si>
    <t>Всего по программе</t>
  </si>
  <si>
    <t>бюджет Мурманской области</t>
  </si>
  <si>
    <t>Всего, в т.ч.</t>
  </si>
  <si>
    <t>Всего по подпрограмме</t>
  </si>
  <si>
    <t>тыс. руб.</t>
  </si>
  <si>
    <t>Реализация закона Мурманской области "О предоставлении льготного проезда на городском электрическом и автомобильным транспортом общего пользования обучающимся и студентам государственных областных и муниципальных образовательных учреждений Мурманской области"</t>
  </si>
  <si>
    <t>Подпрограмма 2 "Повышение безопасности дорожного движения и снижение дорожно-транспортного травматизма"</t>
  </si>
  <si>
    <t>Подпрограмма 1 "Организация транспортного обслуживания населения на территории Кольского муниципального района". "Развитие транспортной инфраструктуры"</t>
  </si>
  <si>
    <t>Муниципальная программа "Энергосбережение и повышение энергетической эффективности" на 2014-2020 годы</t>
  </si>
  <si>
    <t>Стимулирование энергосбережения и повышение энергетической эффективности муниципальных учреждений</t>
  </si>
  <si>
    <t>Распоряжение, формирование, управление муниципальным имуществом, (кроме земельных участков), их учёт и содержание</t>
  </si>
  <si>
    <t>Организация и проведение мероприятий, направленных на поддержку и продвижение талантливых детей и молодёжи Кольского района</t>
  </si>
  <si>
    <t>Комплекс мер, направленный на реализацию мероприятий государственной молодёжной политики</t>
  </si>
  <si>
    <t>Комплекс мер по обеспечению поддержки и сопровождения антинаркотической и антиалкогольной деятельности в Кольском районе</t>
  </si>
  <si>
    <t>Реализация комплекса мер, направленного на профилактику негативных явлений в обществе, формирование здорового образа жизни у населения Кольского района, в том числе детской и молодёжной среде</t>
  </si>
  <si>
    <t>Обеспечение мер по информационной и материальной поддержке участников профилактической деятельности</t>
  </si>
  <si>
    <t>Комплекс мероприятий, направленных на развитие массового спорта</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</si>
  <si>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</si>
  <si>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</si>
  <si>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Предоставление мер социальной поддержки по оплате жилого помещения и коммунальных услуг детям-сиротам и детям, оставшихся без попечения родителей, лицам из числа детей-сирот и детей, оставшихся без попечения родителей</t>
  </si>
  <si>
    <t>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</si>
  <si>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Выплата пенсии за выслугу лет муниципальным служащим, замещавшим муниципальные должности муниципальной службы в муниципальном образовании Кольский район</t>
  </si>
  <si>
    <t>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</si>
  <si>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Подпрограмма 1 "Развитие образования в Кольском районе Мурманской области"</t>
  </si>
  <si>
    <t>Мероприятия по капитальному и текущему ремонту объектов образования</t>
  </si>
  <si>
    <t>Модернизация образовательной среды, направленная на достижение современного качества учебных результатов</t>
  </si>
  <si>
    <t>Проведение мероприятий, направленных на формирование здорового образа жизни</t>
  </si>
  <si>
    <t>Формирование условий, обеспечивающих соответствие образовательных организаций современным требованиям</t>
  </si>
  <si>
    <t>Школьное здоровое питание</t>
  </si>
  <si>
    <t>Подпрограмма 2 "Обеспечение отдыха и оздоровления детей"</t>
  </si>
  <si>
    <t>Организация оздоровительных лагерей дневного пребывания на базе образовательных учреждений и выездного оздоровительного лагеря для воспитанников МОУ ДОД ДЮСШ от 7 до 18 лет</t>
  </si>
  <si>
    <t>Подпрограмма 3 "Обеспечение качественного предоставления услуг (работ) в сфере дошкольного образования"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</si>
  <si>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</si>
  <si>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</si>
  <si>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Обеспечение бесплатным питанием отдельных категорий обучающихся</t>
  </si>
  <si>
    <t>Подпрограмма 5 "Обеспечение качественного предоставления услуг (работ) в сфере дополнительного образования"</t>
  </si>
  <si>
    <t>Подпрограмма 4 "Обеспечение качественного предоставления услуг (работ) в сфере общего образования"</t>
  </si>
  <si>
    <t>Подпрограмма 6 "Обеспечение организационно-методической деятельности муниципальных учреждений Кольского района"</t>
  </si>
  <si>
    <t>13.</t>
  </si>
  <si>
    <t xml:space="preserve">Подпрограмма 1 "Обеспечение деятельности и функций администрации Кольского района и государственных полномочий" </t>
  </si>
  <si>
    <t>Расходы на выплаты по оплате труда главы местной администрации</t>
  </si>
  <si>
    <t>Расходы на выплаты по оплате труда работников органов местного самоуправления</t>
  </si>
  <si>
    <t>Расходы на обеспечение функций работников органов местного самоуправления</t>
  </si>
  <si>
    <t>Заключение соглашений на поставку материальных ресурсов на ликвидацию последствий чрезвычайных ситуаций природного и техногенного характера</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</si>
  <si>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</si>
  <si>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</si>
  <si>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</si>
  <si>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</si>
  <si>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Реализация Закона Мурманской области "Об административных комиссиях"</t>
  </si>
  <si>
    <t>Реализация Закона Мурманской области "О комиссиях по делам несовершеннолетних и защите их прав в Мурманской области"</t>
  </si>
  <si>
    <t xml:space="preserve">Подпрограмма 2 "Обеспечение деятельности муниципальных учреждений, подведомственных администрации Кольского района по выполнению муниципальных функций" </t>
  </si>
  <si>
    <t>Расходы на содержание муниципального учреждения "Отдел муниципального заказа администрации Кольского района"</t>
  </si>
  <si>
    <t>Расходы на содержание МКУ "Кольский архив"</t>
  </si>
  <si>
    <t>Расходы на содержание МФЦ в Кольском районе</t>
  </si>
  <si>
    <t>Расходы на содержание МАУ "Редакция газеты"Кольское слово"</t>
  </si>
  <si>
    <t>Расходы на содержание МБУ "Централизованная бухгалтерия по обслуживанию муниципальных учреждений Кольского района"</t>
  </si>
  <si>
    <t>Всего по муниципальным программам</t>
  </si>
  <si>
    <t xml:space="preserve">   </t>
  </si>
  <si>
    <t>бюджет поселений Кольского района</t>
  </si>
  <si>
    <r>
      <t xml:space="preserve">Оценка выполнения </t>
    </r>
    <r>
      <rPr>
        <sz val="11.5"/>
        <color theme="1"/>
        <rFont val="Times New Roman"/>
        <family val="1"/>
        <charset val="204"/>
      </rPr>
      <t>(краткое описание исполнения программы; либо причины неисполнения)</t>
    </r>
  </si>
  <si>
    <t xml:space="preserve">Мероприятия, связанные с повышением безопасности дорожного движения и снижение дорожно-транспортного травматизма в Кольском районе </t>
  </si>
  <si>
    <t>Муниципальная программа "Социальная поддержка отдельных категорий граждан" на 2015-2020 годы</t>
  </si>
  <si>
    <t>Муниципальная программа "Управление муниципальными финансами" на  2015 -2020 годы</t>
  </si>
  <si>
    <t>Подпрограмма 1 "Управление муниципальными финансами"</t>
  </si>
  <si>
    <t>Муниципальная программа "Развитие физической культуры и спорта" на 2015-2020 годы</t>
  </si>
  <si>
    <t>Муниципальная программа "Развитие культуры" на 2015-2020 годы</t>
  </si>
  <si>
    <t>Подпрограмма 1 "Сохранение и развитие дополнительного образования в сфере культуры и искусства" на 2015-2020 годы</t>
  </si>
  <si>
    <t>Муниципальная программа "Развитие образования в Кольском районе Мурманской области" на 2015-2020 годы</t>
  </si>
  <si>
    <t>Проведение мероприятий для детей и молодёжи</t>
  </si>
  <si>
    <t>Муниципальная программа "Развитие семейных форм устройства детей-сирот и детей, оставшихся без попечения родителей" на 2015-2020 годы</t>
  </si>
  <si>
    <t>Мероприятия по капитальному и текущему ремонту объектов культуры</t>
  </si>
  <si>
    <t>Подпрограмма 1 "Содействие развитию субъектов малого  предпринимательства"</t>
  </si>
  <si>
    <t xml:space="preserve">Исполнено на 0,0%. </t>
  </si>
  <si>
    <t>Расходы бюджета Кольского района на реализацию мероприятий, направленных на ликвидацию накопленного экологического ущерба</t>
  </si>
  <si>
    <t>Исполнено на 0,0%</t>
  </si>
  <si>
    <t>Оказание методической помощи организаторам и участникам профилактической антинаркотической и антиалкогольной деятельности</t>
  </si>
  <si>
    <t>Расходы на реализацию мероприятий государственной программы Российской Федерации "Доступная среда"</t>
  </si>
  <si>
    <t>Расходы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</si>
  <si>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Муниципальная программа "Развитие муниципального управления" на 2015-2020 годы </t>
  </si>
  <si>
    <t>Проведение торжественных мероприятий в рамках празднования Дня матери</t>
  </si>
  <si>
    <t>Расходы на выплаты спортсменам, судьям, привлекаемым для участия в физкультурно-спортивных мероприятиях</t>
  </si>
  <si>
    <t>Выплата денежной премии участникам акции "Правовой район"</t>
  </si>
  <si>
    <t>Прочие направления расходов муниципальной программы</t>
  </si>
  <si>
    <t>Мероприятия по созданию и обеспечению функционирования системы технической защиты информации</t>
  </si>
  <si>
    <t>Членские взносы в Совет муниципальных образований Мурманской области</t>
  </si>
  <si>
    <t>Субсидия на организацию отдыха детей Мурманской области в муниципальных образовательных организациях</t>
  </si>
  <si>
    <t>Расходы бюджета Кольского района на организацию отдыха детей Мурманской области в муниципальных образовательных организациях</t>
  </si>
  <si>
    <t>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</si>
  <si>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</si>
  <si>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</si>
  <si>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</si>
  <si>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 xml:space="preserve">Субвенция на содержание ребёнка в семье опекуна (попечителя) и приёмной семье, а также вознаграждение, причитающееся приёмному родителю </t>
  </si>
  <si>
    <t>Расходы бюджета Кольского района на софинансирование расходов, направленных на оплату труда и начисления на выплаты по оплате труда, работникам муниципальных учреждений</t>
  </si>
  <si>
    <t>Муниципальная программа "Развитие транспортной системы" на 2017-2020 годы</t>
  </si>
  <si>
    <t>Подпрограмма 3 "Развитие дорожного хозяйства сельских поселений"</t>
  </si>
  <si>
    <t>Обслуживание и содержание дорог местного значения в границах сельских поселений</t>
  </si>
  <si>
    <t>Муниципальная программа "Развитие экономического потенциала и формирование благоприятного предпринимательского климата в Кольском районе" на 2017-2021 годы</t>
  </si>
  <si>
    <t>Предоставление финансовой поддержки субъектам малого предпринимательства, в том числе крестьянско-фермерским хозяйствам</t>
  </si>
  <si>
    <t>Дотация на выравнивание бюджетной обеспеченности поселений (за счёт субсидии на формирование районных фондов финансовой поддержки поселений из областного бюджета в местные бюджеты)</t>
  </si>
  <si>
    <t>Дотация на выравнивание бюджетной обеспеченности поселений (за счёт субвенции из областного бюджета на исполнение полномочий по расчёту и предоставлению дотаций поселениям)</t>
  </si>
  <si>
    <t>Дотация на выравнивание бюджетной обеспеченности поселений (за счёт средств местного бюджета) из районного фонда финансовой поддержки</t>
  </si>
  <si>
    <t>Субсидии бюджетам муниципальных образований на софиансирование расходов, направляемых на оплату труда и начисления на выплаты по оплате труда работникам муниципальных учреждений</t>
  </si>
  <si>
    <t xml:space="preserve">Расходы бюджета Кольского района на техническое сопровождение программного обеспечения "Система автоматизированного рабочего места муниципального образования" </t>
  </si>
  <si>
    <t>Муниципальная программа "Охрана окружающей среды" на 2017-2020 годы</t>
  </si>
  <si>
    <t>Муниципальная программа "Развитие гражданского общества в Кольском районе Мурманской области" на 2017-2020 годы</t>
  </si>
  <si>
    <t xml:space="preserve">Подпрограмма 1 "Комплексные меры по ограничению темпов роста наркомании, алкоголизма и сопутствующих им заболеваний в Кольском районе </t>
  </si>
  <si>
    <t xml:space="preserve">Подпрограмма 2 "Профилактика правонарушений в Кольском районе" </t>
  </si>
  <si>
    <t>Субсидия  на техническое сопровождение программного обеспечения "Система автоматизированного рабочего места муниципального образования"</t>
  </si>
  <si>
    <t>Профессиональная подготовка, дополнительное профессиональное образование сотрудников</t>
  </si>
  <si>
    <t xml:space="preserve">Подпрограмма 3 "Развитие кадрового потенциала администрации Кольского района" </t>
  </si>
  <si>
    <t>Реализация комплекса мер, направленного на воспитание у детей и молодёжи патриотизма и чувства долга перед Отечеством</t>
  </si>
  <si>
    <t>Организация и проведение мероприятий, направленных на формирование у молодёжи российской идентичности и профилактику этнического и религиозно-политического экстремизма в молодёжной среде</t>
  </si>
  <si>
    <t>Муниципальная программа "Развитие коммунальной инфраструктуры" на 2017-2020 годы</t>
  </si>
  <si>
    <t>Подпрограмма 1 "Содержание и ремонт муниципального жилищного фонда Кольского района"</t>
  </si>
  <si>
    <t>Расходы по внесению платы за содержание и ремонт пустующего жилого помещения, относящегося к муниципальному жилищному фонду</t>
  </si>
  <si>
    <t>Расходы по внесению платы за коммунальные услуги по пустующим жилым помещениям, относящимся к муниципальному жилищному фонду</t>
  </si>
  <si>
    <t>Подпрограмма 3 "Модернизация объектов коммунальной инфраструктуры"</t>
  </si>
  <si>
    <t>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</si>
  <si>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</si>
  <si>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Проведение экспертизы и технического обследования муниципального жилищного фонда в сельских поселениях Кольского района</t>
  </si>
  <si>
    <t>Расходы бюджета Кольского района на оплату взносов на капитальный ремонт за муниципальный нежилой фонд в составе МКД</t>
  </si>
  <si>
    <t>Расходы на выплаты по оплате труда работников органов местного самоуправления, выполняющих переданные полномочия поселений</t>
  </si>
  <si>
    <t>Комплекс мер, направленных на обеспечение общественной безопасности и профилактику правонарушений на территории Кольского района, в том числе в детской и молодёжной среде</t>
  </si>
  <si>
    <t>Текущий ремонт муниципального жилищного фонда (жилых домов, квартир, комнат)</t>
  </si>
  <si>
    <t>Всего:</t>
  </si>
  <si>
    <t>Муниципальная программа "Молодёжь Кольского района" на 2017-2020 годы</t>
  </si>
  <si>
    <t xml:space="preserve">бюджет поселений Кольского района </t>
  </si>
  <si>
    <t xml:space="preserve">Подпрограмма 2 "Сохранение и развитие библиотечной и культурно-досуговой деятельности" </t>
  </si>
  <si>
    <t xml:space="preserve">Подпрограмма 3 "Модернизация учреждений культуры, искусства, образования в сфере культуры и искусства" </t>
  </si>
  <si>
    <t>Расходы на выполнение работ по тушению лесных пожаров на землях сельских поселений, находящихся в границах территории муниципального образования Кольский район</t>
  </si>
  <si>
    <t>Актуализация схем градостроительной деятельности сельских поселений Кольского района</t>
  </si>
  <si>
    <t>Компенсация расходов на оплату стоимости проезда и провоза багажа к месту использования отпуска и обратно лицам, работающим в организациях, выполняющих переданные полномочия поселений</t>
  </si>
  <si>
    <t>Информирование населения через средства массовой информации о культурно-массовых мероприятиях Кольского района</t>
  </si>
  <si>
    <t>Расходы бюджета Кольского района на оплату взносов на капитальный ремонт жилого фонда, отнесённого к специализированному жилищному фонду</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</si>
  <si>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</si>
  <si>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</si>
  <si>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Расходы по внесению платы за содержание и ремонт пустующих муниципальных нежилых помещений, в составе МКД</t>
  </si>
  <si>
    <t>Расходы по внесению платы за коммунальные услуги по пустующим муниципальным нежилым помещениям, в составе МКД</t>
  </si>
  <si>
    <t>Субсидии муниципальным унитарным предприятиям, осуществляющим отдельные виды деятельности на территории сельских поселений Кольского района на частичное возмещение затрат, связанных с производством и реализацией тепловой энергии, в рамках мер по предупреждению банкротства</t>
  </si>
  <si>
    <t>Ежемесячная доплата к страховой пенсии лицам, замещавшим муниципальные должности в муниципальном образовании Кольский район</t>
  </si>
  <si>
    <t>Возмещение расходов по приобретению и установке индивидуальных, общих (квартирных) и комнатных приборов учёта электрической энергии, газа, холодной и горячей воды в муниципальных жилых помещениях</t>
  </si>
  <si>
    <t>Субвенция на организацию предоставления мер социальной поддержки по оплате жилого помещения и коммунальных усуг детям-сиротам и детям, оставшимся без попечения родителей, лцам из числа детей-сирот и детей, оставшихся без попечения родителей</t>
  </si>
  <si>
    <t>Расходы бюджета Кольского района на реализацию проектов по поддержке местных инициатив</t>
  </si>
  <si>
    <t>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</si>
  <si>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Расходы бюджета Кольского района, превышающие размер расходного обязательства, в целях софинансирования которого предоставляется субсидия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</si>
  <si>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превышающие размер расходного обязательства, в целях софинансирования которого предоставляется субсидия на софинансирование расходов, направляемых на оплату труда и начисления на выплаты по оплате труда работникам муницип</t>
  </si>
  <si>
    <t>Предоставление и выплата ежемесячной доплаты к государственной трудовой пенсии  лицам, удостоенным звания "Почётный гражданин Кольского района"</t>
  </si>
  <si>
    <t>Ликвидация несанкционированных свалок в границах городов и наиболее опасных объектов накопленного экологического вреда окружающей среде</t>
  </si>
  <si>
    <t>Предоставление субсидий социально ориентированным общественным некоммерческим организациям, созданным в форме общественных организаций, на реализацию социальных проектов</t>
  </si>
  <si>
    <t>Предоставление субсидий общественным организациям инвалидов</t>
  </si>
  <si>
    <t xml:space="preserve">Подпрограмма 3 "Противодействие терриризму и экстремизму, предупреждение межнациональных конфликтов на территории Кольского района" </t>
  </si>
  <si>
    <t>Изготовление и размещение на рекламных щитах и информационных стендах на территории сельских поселений Кольского района плакатов на антетеррористическую тематику</t>
  </si>
  <si>
    <t>Организация и проведение мероприятий в сфере противодействия терроризму и экстремизму среди детей и молодёжи по предупреждению межнациональных конфликтов</t>
  </si>
  <si>
    <t>Иные межбюджетные трансферты бюджетам сельских поселений Кольского района на осуществление части функций, связанных с исполнением полномочий по дорожной деятельности в отношении автомобильных дорог местного значения в границах населённых пунктов поселения и обеспечению безопасности дорожного движения на них</t>
  </si>
  <si>
    <t>Расходы на приобретение вещевого имущества и предметов первой необходимости для оснащения защитного сооружения</t>
  </si>
  <si>
    <t>Иные межбюджетные трансферты на осуществление части функций, связанных с исполнением полномочий по организации ритуальных услуг и содержанию мест захоронения на территории сельских поселений Кольского района</t>
  </si>
  <si>
    <t>Обеспечение выполнения полномочий по созданию условий для организациии досуга жителей поселения услугами организаций культуры муниципального образования с.п.Териберка</t>
  </si>
  <si>
    <t>Обеспечение развития и укрепления материально-технической базы муниципальных домов культуры</t>
  </si>
  <si>
    <t>федеральный бюджет</t>
  </si>
  <si>
    <t>Выплата стипендии Главы администрации Кольского района одарённым детям, торжественное вручение первых стипендий</t>
  </si>
  <si>
    <t>Расходы бюджета Кольского района на создание и содержание мест (площадок) накопления ТКО на территории сельских поселений Кольского района</t>
  </si>
  <si>
    <t>Предоставление субсидий некоммерческим организациям, созданным в форме хуторских казачьих обществ, внесенным в государственный реестр казачьих обществ в Российской Федерации</t>
  </si>
  <si>
    <t>Субвенция на возмещение расходов по гарантированному перечню услуг по погребению</t>
  </si>
  <si>
    <t>Иные межбюджетные трансферты на формирование благоприятных условий для выполнения полномочий органов местного самоуправления по решению вопросов местного значения</t>
  </si>
  <si>
    <t>Расходы на разработку проектно-сметной документации объектов водоснабжения, и теплоснабжения в сельских поселениях Кольского района</t>
  </si>
  <si>
    <t>Организация и проведение культурно-массовых и праздничных мероприятий</t>
  </si>
  <si>
    <t>Подпрограмма 2 "Поддержка социально-ориентированных некоммерческих организаций"</t>
  </si>
  <si>
    <t>Региональный проект "Содействие занятости женщин-создание условий дошкольного бразования для детей в возрасте до трёх лет"</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</si>
  <si>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</si>
  <si>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 xml:space="preserve"> бюджет Мурманской области</t>
  </si>
  <si>
    <t xml:space="preserve">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</si>
  <si>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Подпрограмма 3 "Развитие торговли в Кольском районе"</t>
  </si>
  <si>
    <t>Приобретение оборудования для проведения ярмарок</t>
  </si>
  <si>
    <t>Прибретение сувенирной, печатной продукции</t>
  </si>
  <si>
    <t>Муниципальная программа "Управление муниципальным имуществом Кольского района" на 2020-2025 гг.</t>
  </si>
  <si>
    <t>Муниципальная программа "Управление земельными ресурсами Кольского района" на 2020-2025 гг.</t>
  </si>
  <si>
    <t>Управление земельными участками, формирование, их учёт и сдержание</t>
  </si>
  <si>
    <t xml:space="preserve"> </t>
  </si>
  <si>
    <t>Субсидия юридическим лицам и индивидуальным предпринимателям, осуществляющим деятельность по управлению МКД</t>
  </si>
  <si>
    <t xml:space="preserve">Исполнено на 3,8%. </t>
  </si>
  <si>
    <t>Подготовка проектов изменений в Правила землепользования и застройки муниципальных образований: с.п. Ура-Губа, с.п. Пушной, с.п. Тулома, с.п. Териберка</t>
  </si>
  <si>
    <t>Субсидия на реализацию проектов в области культуры и искусства</t>
  </si>
  <si>
    <t>Выполнение работ, связанных с осуществлением регулярных перевозок пассажиров и багажа автомобильным транспортом по реулируемым тарифам</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</si>
  <si>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t>
  </si>
  <si>
    <t>Оценка рыночной стоимости права заключения договора на установку и эксплуатацию рекламной конструкции на земельном участке, который находится в государственной собственности, муниципальной собственности</t>
  </si>
  <si>
    <t>Материальное поощрение добровольцев, принимавших участие в оказании помощи в ликвидации природных пожаров на территории сельских поселний Кольского района</t>
  </si>
  <si>
    <t>Обеспечение питанием добровольцев, принимавших участие в оказании помощи в ликвидации природных пожаров на территории сельских поселний Кольского района</t>
  </si>
  <si>
    <t>Расходы бюджета Кольского района на подготовку к отопительному периоду</t>
  </si>
  <si>
    <t>Субсидия бюджетам муниципальных образований на реализацию проектов по поддержке местных инициатив</t>
  </si>
  <si>
    <t>Субсидии муниципальным унитарным предприятиям, осуществляющим отдельные виды деятельности на территории сельских поселений Кольского района на финансовое обеспечение затрат, связанных с выработкой и подачей тепловой энергии в горячей воде муниципальными котельными</t>
  </si>
  <si>
    <t>Субсидия на реализацию мероприятий, направленных на ликвидацию накопленного экологического ущерба</t>
  </si>
  <si>
    <t>Исполнено на 25,0%</t>
  </si>
  <si>
    <t>Ежемесячное денежное вознаграждение за классное руководство</t>
  </si>
  <si>
    <t>Субсидия на организацию бесплатного горячего питания</t>
  </si>
  <si>
    <t>Иные межбюджетные трансферты на ежемесячное денежное вознаграждение за классное руководство</t>
  </si>
  <si>
    <t xml:space="preserve">Приобретение и содержание специализированной техники для коммунальных нужд </t>
  </si>
  <si>
    <t xml:space="preserve">Исполнено на 0,3%. </t>
  </si>
  <si>
    <t>Осуществление переданных полномочий Российской Федерации на государственную регистрацию актов гражданского состояния за счёт резервного фонда Правительства Российскй Федерации</t>
  </si>
  <si>
    <t>Расходы по содержанию и обслуживанию ГТС ограждающей дамбы помётохранилища (бывшие птицефабрики)</t>
  </si>
  <si>
    <t>Расходы бюджета Кольского района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t>
  </si>
  <si>
    <t>Исполнено на 23,8%</t>
  </si>
  <si>
    <t>Содержание муниципального казенного учреждения "Хозяйственно-эксплуатационная служба Кольского района"</t>
  </si>
  <si>
    <t>Расхды на содержание МКУ "Управление ОБН Кольского района" за счёт поселений</t>
  </si>
  <si>
    <t xml:space="preserve">Исполнено на 98,4%. </t>
  </si>
  <si>
    <t>Субсидии юридическим лицам и индивидуальным предпринимателям, осуществляющим деятельность по управлению многоквартирными домами</t>
  </si>
  <si>
    <t xml:space="preserve">Исполнено на 100% </t>
  </si>
  <si>
    <r>
      <rPr>
        <b/>
        <sz val="12"/>
        <color theme="1"/>
        <rFont val="Times New Roman"/>
        <family val="1"/>
        <charset val="204"/>
      </rPr>
      <t>Региональный проект "Чистая вода"</t>
    </r>
    <r>
      <rPr>
        <sz val="12"/>
        <color theme="1"/>
        <rFont val="Times New Roman"/>
        <family val="1"/>
        <charset val="204"/>
      </rPr>
      <t xml:space="preserve"> Строительство и реконструкция (модернизация) объектов питьевого водоснабжения (Реконструкция водозаборных сооружений с. Тулома Кольского района Мурманской области) </t>
    </r>
  </si>
  <si>
    <t xml:space="preserve"> бюджет Кольского района</t>
  </si>
  <si>
    <t>бюджет  Кольского района</t>
  </si>
  <si>
    <t>Исполнено на 1,1%</t>
  </si>
  <si>
    <t>Исполнено на 22,7%</t>
  </si>
  <si>
    <t>Исполнено на 27,8%</t>
  </si>
  <si>
    <t xml:space="preserve">Расходы бюджета Кольского района на обеспечение комплексной безопасности муниципальных образовательных организаций </t>
  </si>
  <si>
    <t xml:space="preserve">Исполнено на 3,5%. </t>
  </si>
  <si>
    <t>Исполнено на 2,5%</t>
  </si>
  <si>
    <t>Исполнено на 3,5%</t>
  </si>
  <si>
    <t>Исполнено на 26,2%</t>
  </si>
  <si>
    <t>Исполнено на 0,6%</t>
  </si>
  <si>
    <t>Исполнено на 17,5%.</t>
  </si>
  <si>
    <t>Исполнено на 25,0%.</t>
  </si>
  <si>
    <t>Исполнено на 16,1%.</t>
  </si>
  <si>
    <t>Исполнено на 18,7%</t>
  </si>
  <si>
    <t>Исполнено на 19,8%</t>
  </si>
  <si>
    <t>Исполнено на 17,9%</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</si>
  <si>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</si>
  <si>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Расходы бюджета Кольского района на организацию бесплатного горячего питания обучающихся, получающих начальное общее образование в муниципальных образовательных организациях</t>
  </si>
  <si>
    <t>Исполнено на 20,9%</t>
  </si>
  <si>
    <t>Исполнено на 13,8%</t>
  </si>
  <si>
    <t>Исполнено на 17,2%</t>
  </si>
  <si>
    <t>Субвенция местным бюджетам на осуществление рганами местного самуправления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t>
  </si>
  <si>
    <t xml:space="preserve">Субвенция местным бюджетам на осуществление органами местного самоуправления государственных полномочий по предоставлению и организации выплаты взнаграждения опекунам совершеннолетних недееспособных граждан </t>
  </si>
  <si>
    <t xml:space="preserve">Исполнено на 24.7%. </t>
  </si>
  <si>
    <t xml:space="preserve">Исполнено на 25.0%. </t>
  </si>
  <si>
    <t xml:space="preserve">Исполнено на 24,3%. </t>
  </si>
  <si>
    <t xml:space="preserve">Исполнено на 24.9%. </t>
  </si>
  <si>
    <t xml:space="preserve">Исполнено на 24.9%.  </t>
  </si>
  <si>
    <t xml:space="preserve">Исполнено на 24.4%. </t>
  </si>
  <si>
    <t xml:space="preserve">Исполнено на 20,0%. </t>
  </si>
  <si>
    <t xml:space="preserve">Исполнено на 0.0%. </t>
  </si>
  <si>
    <t xml:space="preserve">Исполнено на 1.8%. </t>
  </si>
  <si>
    <t>Исполнено на 23.5%</t>
  </si>
  <si>
    <t>Исполнено на 24.4%</t>
  </si>
  <si>
    <t xml:space="preserve">Исполнено на 9,4%. </t>
  </si>
  <si>
    <t xml:space="preserve">Исполнено на 4,0%. </t>
  </si>
  <si>
    <t>Исполнено на 38,2%</t>
  </si>
  <si>
    <t>Исполнено на 24,9%</t>
  </si>
  <si>
    <t xml:space="preserve">                                                                                                                Исполнено на 24,9%</t>
  </si>
  <si>
    <t>Исполнено на 24,5%</t>
  </si>
  <si>
    <t xml:space="preserve">Исполнено на 0,0% </t>
  </si>
  <si>
    <t xml:space="preserve">Исполнено на 32,0% </t>
  </si>
  <si>
    <t>Исполнено на 24,6%</t>
  </si>
  <si>
    <t>Приобретение нежилого здания для создания культурно-делового центра при МАУК "Кольский РЦК"</t>
  </si>
  <si>
    <t>Региональный проект "Культурная среда"</t>
  </si>
  <si>
    <t>Исполнено на 1,4%</t>
  </si>
  <si>
    <t xml:space="preserve">Исполнено на 3,6%. </t>
  </si>
  <si>
    <t xml:space="preserve">Исполнено на 47,6%. </t>
  </si>
  <si>
    <t>Исполнено на 47,0%</t>
  </si>
  <si>
    <t>Исполнено на 0,4%</t>
  </si>
  <si>
    <t>Исполнено на 26,5%</t>
  </si>
  <si>
    <t>Исполнено на 4,6%</t>
  </si>
  <si>
    <t>Исполнено на 6,5%</t>
  </si>
  <si>
    <t>Исполнено на 17,3%</t>
  </si>
  <si>
    <t>Исполнено на 21,7%</t>
  </si>
  <si>
    <t>Предоставление субсидий социально ориентированным коммерческим организациям, созданным в форме общественных организаций, на реализацию социальных проектов</t>
  </si>
  <si>
    <t>Субсидии на возмещение затрат по оплате коммунальных ресурсов и по оплате аренды помещений, понесенных субъектами малого предпринимательства при осуществлении розничной торговли социально значимыми продовольственными товарами в отдаленных и малонаселенных пунктах района</t>
  </si>
  <si>
    <t xml:space="preserve">Исполнено на 66,7%. </t>
  </si>
  <si>
    <t xml:space="preserve">Исполнено на 0,9%. </t>
  </si>
  <si>
    <t xml:space="preserve"> Исполнено на 8,5%. </t>
  </si>
  <si>
    <t xml:space="preserve"> Исполнено на 23,2%. </t>
  </si>
  <si>
    <t>Исполнено на 11,7%</t>
  </si>
  <si>
    <t xml:space="preserve">Исполнено на 9,8%. </t>
  </si>
  <si>
    <t xml:space="preserve">Исполнено на 32,9%. </t>
  </si>
  <si>
    <t xml:space="preserve">Исполнено на 28,8%. </t>
  </si>
  <si>
    <t xml:space="preserve">Исполнено на 28,3%. </t>
  </si>
  <si>
    <t>Исполнено на 28,8%</t>
  </si>
  <si>
    <t xml:space="preserve">Исполнено на 28,5%. </t>
  </si>
  <si>
    <t xml:space="preserve">Исполнено на 1,1%. </t>
  </si>
  <si>
    <t xml:space="preserve">Исполнено на 14,8%. </t>
  </si>
  <si>
    <t xml:space="preserve">Исполнено на 1,8%. </t>
  </si>
  <si>
    <t xml:space="preserve">Исполнено на 16,7%. </t>
  </si>
  <si>
    <t>Исполнено на 3,8%</t>
  </si>
  <si>
    <t>+</t>
  </si>
  <si>
    <t>Возмещение расходов на оплату коммунальных услуг в размере, определенным повышающим коэффициентам вследствие отсутствия индивидуальных приборов учета в муниципальных жилых помещениях</t>
  </si>
  <si>
    <t xml:space="preserve">Расходы бюджета Кольского района на оплату взносов на капитальный ремонт за муниципальный жилой фонд </t>
  </si>
  <si>
    <t>Расходы на разработку проектно-сметной документации объектов муниципального жилого фонда в сельских поселениях Кольского района</t>
  </si>
  <si>
    <t xml:space="preserve">Исполнено на 8,9%. </t>
  </si>
  <si>
    <t xml:space="preserve">Исполнено на 8,8%. </t>
  </si>
  <si>
    <t xml:space="preserve">Исполнено на 10,6%. </t>
  </si>
  <si>
    <t xml:space="preserve">Исполнено на 23,2%. </t>
  </si>
  <si>
    <t xml:space="preserve">Исполнено на 15,4%. </t>
  </si>
  <si>
    <t xml:space="preserve">Исполнено на 10,5%. </t>
  </si>
  <si>
    <t xml:space="preserve">Исполнено на 8,0%. </t>
  </si>
  <si>
    <t xml:space="preserve">Исполнено на 3,0%. </t>
  </si>
  <si>
    <t xml:space="preserve">Исполнено на 2,0%. </t>
  </si>
  <si>
    <t>Исполнено на 6,2%</t>
  </si>
  <si>
    <t>Исполнено на 7,7%</t>
  </si>
  <si>
    <t>Исполнено на 6,0%</t>
  </si>
  <si>
    <t xml:space="preserve">Подпрограмма 2 "Подготовка объектов жилищно-коммунального хозяйства муниципального образования Кольский район" </t>
  </si>
  <si>
    <t>Ремонтные работы на объектах тепло-. водо-. Электроснабжения в сельских поселениях Кольского района в рамках подготовки к отопительному периоду</t>
  </si>
  <si>
    <t>Актуализация схем тепло-. Водо-.электроснабжения в сельских поселениях Кольского района</t>
  </si>
  <si>
    <t>Проведение экспертизы и технического обследования на объектах тепло-. водо-. электроснабжения в сельских поселениях Кольского района</t>
  </si>
  <si>
    <t xml:space="preserve">Исполнено на 1,2%. </t>
  </si>
  <si>
    <t xml:space="preserve">Исполнено на 6,3%. </t>
  </si>
  <si>
    <t xml:space="preserve">Исполнено на 3,3%. </t>
  </si>
  <si>
    <t>Исполнено на 1,6%</t>
  </si>
  <si>
    <t xml:space="preserve">Исполнено на 1,6%. </t>
  </si>
  <si>
    <t>Расходы на организацию уличного освещения в сельских поселениях Кольского района</t>
  </si>
  <si>
    <t xml:space="preserve">Расходы бюджета Кольского района на капитальные вложения в объекты муниципальной собственности в рамках реализации проектов  </t>
  </si>
  <si>
    <t>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</si>
  <si>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 xml:space="preserve"> Исполнено на 0.0%. </t>
  </si>
  <si>
    <t>Исполнено на 0.0%</t>
  </si>
  <si>
    <t xml:space="preserve">Подпрограмма 7 "Обеспечение мероприятий по организации ритуальных услуг и содержанию мест захоронения, расположенных на территории сельских поселений Кольского района" </t>
  </si>
  <si>
    <t>Исполнено на 17,7%</t>
  </si>
  <si>
    <t xml:space="preserve">Подпрограмма 6 "Обеспечение проведения капитального ремонта общего имущества многоквартирных домов, расположенных на территории сельских поселений Кольского района" </t>
  </si>
  <si>
    <t>Подпрограмма 5 "Снос ветхого и аварийного жилищного фонда на территории сельских поселений Кольского района" на 2017-2020гг</t>
  </si>
  <si>
    <t xml:space="preserve">Расходы бюджета Кольского района на обеспечение мероприятий по сносу аварийных расселённых жилых домов и нежилых построеек </t>
  </si>
  <si>
    <t>Исполнено на 20,2%</t>
  </si>
  <si>
    <t>Подпрограмма 4 "Обеспечение полномочий учредителя муниципальных унитарных предприятий"</t>
  </si>
  <si>
    <t xml:space="preserve">Исполнено на 40,0%. </t>
  </si>
  <si>
    <t>Исполнено на 33,3%</t>
  </si>
  <si>
    <t>Расходы на модернизацию, ремонт и эксплуатацию муниципальных тепло, водо, электрических сетей в сельских поселениях Кольского района</t>
  </si>
  <si>
    <t xml:space="preserve">Исполнено на 0,1%. </t>
  </si>
  <si>
    <t xml:space="preserve">Исполнено на 2,6%. </t>
  </si>
  <si>
    <t xml:space="preserve">Исполнено на 7,1%. </t>
  </si>
  <si>
    <t xml:space="preserve">Исполнено на 9,7%. </t>
  </si>
  <si>
    <t>Исполнено на 0%</t>
  </si>
  <si>
    <t xml:space="preserve">Исполнено на 0,6%. </t>
  </si>
  <si>
    <t>Исполнено на 5,8%</t>
  </si>
  <si>
    <t>Исполнено на 7,6%</t>
  </si>
  <si>
    <t xml:space="preserve">Исполнено на 47,0%. </t>
  </si>
  <si>
    <t xml:space="preserve">Исполнено на 15,2%. </t>
  </si>
  <si>
    <t>Исполнено на 8,5%</t>
  </si>
  <si>
    <t>Иные межбюджетные трансферты на реализацию регинального проекта "Формирование комфортной городской среды"</t>
  </si>
  <si>
    <t>иные межбюджетные трансферты из бюджета кольского района бюджетам муниципальных образований на восстановление платежеспособности муниципального образования</t>
  </si>
  <si>
    <t>иные межбюджетные трансферты из областного бюджета бюджетам муниципальных образований на восстановление платежеспособности муниципального образования</t>
  </si>
  <si>
    <t xml:space="preserve">Исполнено на 23,9%. </t>
  </si>
  <si>
    <t xml:space="preserve">Исполнено на 18,0%. </t>
  </si>
  <si>
    <t xml:space="preserve">Исполнено на 28,7%. </t>
  </si>
  <si>
    <t xml:space="preserve">Исполнено на 24,8%. </t>
  </si>
  <si>
    <t xml:space="preserve">Исполнено на 11,0%. </t>
  </si>
  <si>
    <t>Исполнено на 22,2%</t>
  </si>
  <si>
    <t>Исполнено на 9,7%</t>
  </si>
  <si>
    <t>Исполнено на 2,2%</t>
  </si>
  <si>
    <t>Исполнено на 0,9%</t>
  </si>
  <si>
    <t xml:space="preserve">Исполнено на 21,3%. </t>
  </si>
  <si>
    <t xml:space="preserve">Исполнено на 15,7% </t>
  </si>
  <si>
    <t xml:space="preserve">Исполнено на 25%. </t>
  </si>
  <si>
    <t xml:space="preserve">Исполнено на 24,4% </t>
  </si>
  <si>
    <t xml:space="preserve">Исполнено на 22,2% </t>
  </si>
  <si>
    <t xml:space="preserve">Исполнено на 12,9% </t>
  </si>
  <si>
    <t xml:space="preserve">Исполнено на 24,9% </t>
  </si>
  <si>
    <t xml:space="preserve">Исполнено на 27% </t>
  </si>
  <si>
    <t xml:space="preserve">Исполнено на 25,0% </t>
  </si>
  <si>
    <t xml:space="preserve">Исполнено на 19,9% </t>
  </si>
  <si>
    <t xml:space="preserve">Исполнено на 9,0% </t>
  </si>
  <si>
    <t>Исполнено на 16,3%</t>
  </si>
  <si>
    <t>Исполнено на 16,5%</t>
  </si>
  <si>
    <t>Исполнено на 25,4%</t>
  </si>
  <si>
    <t>компенсация расходов на оплату стоимости проезда и провоза багажа к месту использования отпуска и обратно лицам. работающим в организациях выполняющих переданные полномочия поселений</t>
  </si>
  <si>
    <t xml:space="preserve">компенсация расходов на плату стоимости проезда и провоза багажа при переезде лиц работников при заключении и расторжении договоров </t>
  </si>
  <si>
    <t>Расходы на содержание МКУ "Управление ОБН Кольского района"</t>
  </si>
  <si>
    <t>Исполнено на 22,6%</t>
  </si>
  <si>
    <t xml:space="preserve">Исполнено на 4,6%. </t>
  </si>
  <si>
    <t xml:space="preserve">Исполнено на 5,6%. </t>
  </si>
  <si>
    <t xml:space="preserve">Исполнено на 11,7%. </t>
  </si>
  <si>
    <t xml:space="preserve">Исполнено на 14,5%. </t>
  </si>
  <si>
    <t xml:space="preserve">Исполнено на 13,4%. </t>
  </si>
  <si>
    <t>Исполнено на 29,5%</t>
  </si>
  <si>
    <t>Исполнено на 1,9%</t>
  </si>
  <si>
    <t>Исполнено на 20,4%</t>
  </si>
  <si>
    <t>Исполнено на 21,4%</t>
  </si>
  <si>
    <t>Исполнено на 16,9%</t>
  </si>
  <si>
    <t>Исполнено на 12,6%</t>
  </si>
  <si>
    <t>Исполнено на 18,2%</t>
  </si>
  <si>
    <t>Исполнено на 18,5%</t>
  </si>
  <si>
    <t>Исполнено на 17,0%</t>
  </si>
  <si>
    <t>Исполнено на 7,5%</t>
  </si>
  <si>
    <t>Исполнено на 15,0%</t>
  </si>
  <si>
    <t>Исполнено на 14,9%</t>
  </si>
  <si>
    <t>Материально-техническое оснащение спортивных кмплексов</t>
  </si>
  <si>
    <t>Исполнено на 22,3%</t>
  </si>
  <si>
    <t>Исполнено на 2,4%</t>
  </si>
  <si>
    <t>Исполнено на 1,8%</t>
  </si>
  <si>
    <t>Исполнено на 15,3%</t>
  </si>
  <si>
    <t>Исполнено на 24,4%</t>
  </si>
  <si>
    <t>Исполнено на 35,3%</t>
  </si>
  <si>
    <t>Исполнено на 18,3%</t>
  </si>
  <si>
    <t>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</si>
  <si>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Исполнено на 0,73%</t>
  </si>
  <si>
    <t xml:space="preserve">Исполнено на 28,9%. </t>
  </si>
  <si>
    <t>Исполнено на 20,0%</t>
  </si>
  <si>
    <t xml:space="preserve">Исполнено на 31,9% </t>
  </si>
  <si>
    <t xml:space="preserve">Исполнено на 26,1% </t>
  </si>
  <si>
    <t xml:space="preserve">Исполнено на 30,0% </t>
  </si>
  <si>
    <t xml:space="preserve">Исполнено на 16,7% </t>
  </si>
  <si>
    <t xml:space="preserve">Исполнено на 23,2% </t>
  </si>
  <si>
    <t xml:space="preserve">Исполнено на 19,7% </t>
  </si>
  <si>
    <t>Исполнено на 22,0%</t>
  </si>
  <si>
    <t>Исполнено на 26,8%</t>
  </si>
  <si>
    <t>Исполнено на 24,3%</t>
  </si>
  <si>
    <t>Исполнено на 20,3%</t>
  </si>
  <si>
    <t>Исполнено на 0,0</t>
  </si>
  <si>
    <t>Исполнено на 0,3%</t>
  </si>
  <si>
    <t>Исполнено на 18,1%</t>
  </si>
  <si>
    <t>Исполнено на 18,6%</t>
  </si>
  <si>
    <t>Исполнено на 14,3%</t>
  </si>
  <si>
    <t>Исполнено на 43,9%</t>
  </si>
  <si>
    <t>Исполнено на 13,1%</t>
  </si>
  <si>
    <t>Исполнено на 1,7%</t>
  </si>
  <si>
    <t>Исполнено на 24,0%</t>
  </si>
  <si>
    <t>Исполнено на 23,6%</t>
  </si>
  <si>
    <t>Исполнено на 15,8%</t>
  </si>
  <si>
    <t>Исполнено на 19,2%</t>
  </si>
  <si>
    <t>по итогам 1 квартала 2021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</si>
</sst>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4" x14ac:knownFonts="1">
    <font>
      <sz val="11"/>
      <color theme="1"/>
      <name val="Calibri"/>
      <family val="2"/>
      <charset val="204"/>
      <scheme val="minor"/>
    </font>
    <font>
      <b/>
      <sz val="14"/>
      <color theme="1"/>
      <name val="Times New Roman"/>
      <family val="1"/>
      <charset val="204"/>
    </font>
    <font>
      <b/>
      <sz val="12"/>
      <color theme="1"/>
      <name val="Times New Roman"/>
      <family val="1"/>
      <charset val="204"/>
    </font>
    <font>
      <sz val="12"/>
      <color theme="1"/>
      <name val="Calibri"/>
      <family val="2"/>
      <charset val="204"/>
      <scheme val="minor"/>
    </font>
    <font>
      <sz val="12"/>
      <color theme="1"/>
      <name val="Times New Roman"/>
      <family val="1"/>
      <charset val="204"/>
    </font>
    <font>
      <b/>
      <sz val="12"/>
      <color theme="1"/>
      <name val="Calibri"/>
      <family val="2"/>
      <charset val="204"/>
      <scheme val="minor"/>
    </font>
    <font>
      <b/>
      <sz val="12"/>
      <name val="Times New Roman"/>
      <family val="1"/>
      <charset val="204"/>
    </font>
    <font>
      <sz val="12"/>
      <name val="Times New Roman"/>
      <family val="1"/>
      <charset val="204"/>
    </font>
    <font>
      <sz val="11.5"/>
      <color theme="1"/>
      <name val="Times New Roman"/>
      <family val="1"/>
      <charset val="204"/>
    </font>
    <font>
      <b/>
      <sz val="11.5"/>
      <color theme="1"/>
      <name val="Times New Roman"/>
      <family val="1"/>
      <charset val="204"/>
    </font>
    <font>
      <sz val="11"/>
      <color theme="1"/>
      <name val="Times New Roman"/>
      <family val="1"/>
      <charset val="204"/>
    </font>
    <font>
      <sz val="11.5"/>
      <name val="Times New Roman"/>
      <family val="1"/>
      <charset val="204"/>
    </font>
    <font>
      <b/>
      <sz val="11.5"/>
      <name val="Times New Roman"/>
      <family val="1"/>
      <charset val="204"/>
    </font>
    <font>
      <b/>
      <sz val="11"/>
      <color theme="1"/>
      <name val="Calibri"/>
      <family val="2"/>
      <charset val="204"/>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141">
    <xf numFmtId="0" fontId="0" fillId="0" borderId="0" xfId="0"/>
    <xf numFmtId="0" fontId="3" fillId="2" borderId="0" xfId="0" applyFont="1" applyFill="1"/>
    <xf numFmtId="0" fontId="8" fillId="2" borderId="0" xfId="0" applyFont="1" applyFill="1"/>
    <xf numFmtId="0" fontId="2" fillId="2" borderId="0" xfId="0" applyFont="1" applyFill="1" applyAlignment="1">
      <alignment horizontal="center"/>
    </xf>
    <xf numFmtId="0" fontId="8" fillId="2" borderId="0" xfId="0" applyFont="1" applyFill="1" applyAlignment="1">
      <alignment horizontal="right"/>
    </xf>
    <xf numFmtId="0" fontId="3" fillId="2" borderId="1" xfId="0" applyFont="1" applyFill="1" applyBorder="1"/>
    <xf numFmtId="49" fontId="4" fillId="2" borderId="1" xfId="0" applyNumberFormat="1" applyFont="1" applyFill="1" applyBorder="1" applyAlignment="1">
      <alignment horizontal="center" vertical="top" wrapText="1"/>
    </xf>
    <xf numFmtId="165" fontId="4" fillId="2" borderId="1"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top" wrapText="1"/>
    </xf>
    <xf numFmtId="165" fontId="2" fillId="2" borderId="1" xfId="0" applyNumberFormat="1" applyFont="1" applyFill="1" applyBorder="1" applyAlignment="1">
      <alignment horizontal="center" vertical="center" wrapText="1"/>
    </xf>
    <xf numFmtId="49" fontId="4" fillId="2" borderId="1" xfId="0" applyNumberFormat="1" applyFont="1" applyFill="1" applyBorder="1"/>
    <xf numFmtId="0" fontId="4" fillId="2" borderId="0" xfId="0" applyFont="1" applyFill="1"/>
    <xf numFmtId="165" fontId="4" fillId="2" borderId="1" xfId="0" applyNumberFormat="1" applyFont="1" applyFill="1" applyBorder="1" applyAlignment="1">
      <alignment horizontal="center" vertical="center"/>
    </xf>
    <xf numFmtId="0" fontId="5" fillId="2" borderId="0" xfId="0" applyFont="1" applyFill="1"/>
    <xf numFmtId="0" fontId="2" fillId="2" borderId="1" xfId="0" applyFont="1" applyFill="1" applyBorder="1" applyAlignment="1">
      <alignment horizontal="center" vertical="center"/>
    </xf>
    <xf numFmtId="165" fontId="2" fillId="2" borderId="1" xfId="0" applyNumberFormat="1" applyFont="1" applyFill="1" applyBorder="1" applyAlignment="1">
      <alignment horizontal="center" vertical="center"/>
    </xf>
    <xf numFmtId="0" fontId="3" fillId="2" borderId="2" xfId="0" applyFont="1" applyFill="1" applyBorder="1"/>
    <xf numFmtId="165" fontId="4" fillId="2" borderId="0" xfId="0" applyNumberFormat="1" applyFont="1" applyFill="1"/>
    <xf numFmtId="49" fontId="4" fillId="2" borderId="0"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165" fontId="4" fillId="2" borderId="0" xfId="0" applyNumberFormat="1" applyFont="1" applyFill="1" applyBorder="1" applyAlignment="1">
      <alignment horizontal="center" vertical="center" wrapText="1"/>
    </xf>
    <xf numFmtId="0" fontId="4" fillId="2" borderId="0" xfId="0" applyFont="1" applyFill="1" applyBorder="1"/>
    <xf numFmtId="0" fontId="8" fillId="2" borderId="0" xfId="0" applyFont="1" applyFill="1" applyBorder="1" applyAlignment="1">
      <alignment horizontal="center" vertical="center"/>
    </xf>
    <xf numFmtId="49" fontId="3" fillId="2" borderId="1" xfId="0" applyNumberFormat="1" applyFont="1" applyFill="1" applyBorder="1"/>
    <xf numFmtId="0" fontId="4" fillId="2" borderId="1" xfId="0" applyFont="1" applyFill="1" applyBorder="1"/>
    <xf numFmtId="0" fontId="4" fillId="2" borderId="1" xfId="0" applyFont="1" applyFill="1" applyBorder="1" applyAlignment="1">
      <alignment horizontal="center" vertical="center" wrapText="1"/>
    </xf>
    <xf numFmtId="0" fontId="2" fillId="2" borderId="7" xfId="0" applyFont="1" applyFill="1" applyBorder="1" applyAlignment="1">
      <alignment horizontal="center" vertical="top" wrapText="1"/>
    </xf>
    <xf numFmtId="0" fontId="10" fillId="2" borderId="8" xfId="0" applyFont="1" applyFill="1" applyBorder="1" applyAlignment="1"/>
    <xf numFmtId="49" fontId="4" fillId="2" borderId="5"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49" fontId="4"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3" fillId="2" borderId="1" xfId="0" applyFont="1" applyFill="1" applyBorder="1" applyAlignment="1"/>
    <xf numFmtId="0" fontId="2" fillId="2" borderId="1" xfId="0" applyFont="1" applyFill="1" applyBorder="1" applyAlignment="1">
      <alignment horizontal="center" vertical="top" wrapText="1"/>
    </xf>
    <xf numFmtId="0" fontId="4" fillId="2" borderId="1" xfId="0" applyFont="1" applyFill="1" applyBorder="1" applyAlignment="1">
      <alignment horizontal="center" vertical="center"/>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6" fillId="2" borderId="1" xfId="0" applyFont="1" applyFill="1" applyBorder="1" applyAlignment="1">
      <alignment horizontal="center" vertical="center" wrapText="1"/>
    </xf>
    <xf numFmtId="0" fontId="3" fillId="2" borderId="1" xfId="0" applyFont="1" applyFill="1" applyBorder="1" applyAlignment="1"/>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0" fillId="2" borderId="6" xfId="0" applyFill="1" applyBorder="1" applyAlignment="1">
      <alignment horizontal="center" vertical="top"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49" fontId="4" fillId="2" borderId="5" xfId="0" applyNumberFormat="1" applyFont="1" applyFill="1" applyBorder="1" applyAlignment="1">
      <alignment horizontal="center" vertical="center" wrapText="1"/>
    </xf>
    <xf numFmtId="0" fontId="0" fillId="2" borderId="7" xfId="0"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9" fillId="2" borderId="1" xfId="0" applyFont="1" applyFill="1" applyBorder="1" applyAlignment="1">
      <alignment horizont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2" borderId="0" xfId="0" applyFont="1" applyFill="1" applyAlignment="1">
      <alignment horizontal="center"/>
    </xf>
    <xf numFmtId="0" fontId="2" fillId="2" borderId="1" xfId="0" applyFont="1" applyFill="1" applyBorder="1" applyAlignment="1">
      <alignment horizontal="center" vertical="top"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8" fillId="2" borderId="1" xfId="0" applyFont="1" applyFill="1" applyBorder="1" applyAlignment="1">
      <alignment horizontal="center" vertical="center"/>
    </xf>
    <xf numFmtId="49" fontId="4" fillId="2" borderId="7" xfId="0"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2" borderId="8" xfId="0" applyFill="1" applyBorder="1" applyAlignment="1"/>
    <xf numFmtId="0" fontId="0" fillId="2" borderId="4" xfId="0" applyFill="1" applyBorder="1" applyAlignment="1"/>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11"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2" fontId="4" fillId="2" borderId="5" xfId="0" applyNumberFormat="1" applyFont="1" applyFill="1" applyBorder="1" applyAlignment="1">
      <alignment horizontal="center" vertical="center" wrapText="1"/>
    </xf>
    <xf numFmtId="2" fontId="4" fillId="2" borderId="6"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2" fontId="0" fillId="2" borderId="7" xfId="0" applyNumberForma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top" wrapText="1"/>
    </xf>
    <xf numFmtId="0" fontId="5" fillId="2" borderId="1" xfId="0" applyFont="1" applyFill="1" applyBorder="1"/>
    <xf numFmtId="0" fontId="8" fillId="2" borderId="1" xfId="0" applyFont="1" applyFill="1" applyBorder="1" applyAlignment="1">
      <alignment horizontal="center" wrapText="1"/>
    </xf>
    <xf numFmtId="49" fontId="2" fillId="2" borderId="3"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top" wrapText="1"/>
    </xf>
    <xf numFmtId="0" fontId="4" fillId="2" borderId="5" xfId="0" applyFont="1" applyFill="1" applyBorder="1" applyAlignment="1">
      <alignment horizontal="left" vertical="center" wrapText="1"/>
    </xf>
    <xf numFmtId="49" fontId="2" fillId="2" borderId="5" xfId="0" applyNumberFormat="1" applyFont="1" applyFill="1" applyBorder="1" applyAlignment="1">
      <alignment horizontal="center" vertical="top" wrapText="1"/>
    </xf>
    <xf numFmtId="49" fontId="2" fillId="2" borderId="6" xfId="0" applyNumberFormat="1" applyFont="1" applyFill="1" applyBorder="1" applyAlignment="1">
      <alignment horizontal="center" vertical="top" wrapText="1"/>
    </xf>
    <xf numFmtId="0" fontId="0" fillId="2" borderId="6" xfId="0" applyFill="1" applyBorder="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left" vertical="top" wrapText="1"/>
    </xf>
    <xf numFmtId="0" fontId="2" fillId="2" borderId="1" xfId="0" applyFont="1" applyFill="1" applyBorder="1" applyAlignment="1">
      <alignment horizontal="center"/>
    </xf>
    <xf numFmtId="0" fontId="2" fillId="2" borderId="1" xfId="0" applyFont="1" applyFill="1" applyBorder="1" applyAlignment="1">
      <alignment horizontal="center"/>
    </xf>
    <xf numFmtId="0" fontId="4"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7" fillId="2" borderId="1" xfId="0" applyFont="1" applyFill="1" applyBorder="1" applyAlignment="1">
      <alignment horizontal="center" vertical="center" wrapText="1"/>
    </xf>
    <xf numFmtId="165" fontId="10" fillId="2" borderId="1" xfId="0" applyNumberFormat="1" applyFont="1" applyFill="1" applyBorder="1" applyAlignment="1">
      <alignment horizontal="center" vertical="center"/>
    </xf>
    <xf numFmtId="0" fontId="0" fillId="2" borderId="1" xfId="0" applyFill="1" applyBorder="1" applyAlignment="1"/>
    <xf numFmtId="0" fontId="7" fillId="2" borderId="7"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0" fillId="2" borderId="6" xfId="0" applyFill="1" applyBorder="1" applyAlignment="1">
      <alignment horizontal="center" vertical="center" wrapText="1"/>
    </xf>
    <xf numFmtId="49" fontId="4" fillId="2" borderId="5" xfId="0" applyNumberFormat="1" applyFont="1" applyFill="1" applyBorder="1" applyAlignment="1">
      <alignment horizontal="center" vertical="center"/>
    </xf>
    <xf numFmtId="0" fontId="4" fillId="2" borderId="5" xfId="0" applyFont="1" applyFill="1" applyBorder="1" applyAlignment="1">
      <alignment horizontal="left" vertical="top" wrapText="1"/>
    </xf>
    <xf numFmtId="49" fontId="4" fillId="2" borderId="5"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0" fontId="0" fillId="2" borderId="6" xfId="0" applyFill="1" applyBorder="1" applyAlignment="1">
      <alignment horizontal="center"/>
    </xf>
    <xf numFmtId="0" fontId="0" fillId="2" borderId="6" xfId="0" applyFill="1" applyBorder="1" applyAlignment="1">
      <alignment wrapText="1"/>
    </xf>
    <xf numFmtId="0" fontId="0" fillId="2" borderId="7" xfId="0" applyFill="1" applyBorder="1" applyAlignment="1">
      <alignment horizontal="center"/>
    </xf>
    <xf numFmtId="0" fontId="0" fillId="2" borderId="7" xfId="0" applyFill="1" applyBorder="1" applyAlignment="1">
      <alignment wrapText="1"/>
    </xf>
    <xf numFmtId="164"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xf>
    <xf numFmtId="0" fontId="9" fillId="2" borderId="1" xfId="0" applyFont="1" applyFill="1" applyBorder="1" applyAlignment="1">
      <alignment horizontal="center" vertical="center"/>
    </xf>
    <xf numFmtId="165" fontId="7" fillId="2" borderId="1" xfId="0" applyNumberFormat="1" applyFont="1" applyFill="1" applyBorder="1" applyAlignment="1">
      <alignment horizontal="center" vertical="center" wrapText="1"/>
    </xf>
    <xf numFmtId="0" fontId="0" fillId="2" borderId="4" xfId="0" applyFill="1" applyBorder="1" applyAlignment="1">
      <alignment horizontal="center" vertical="center"/>
    </xf>
    <xf numFmtId="0" fontId="3" fillId="2" borderId="1" xfId="0" applyFont="1" applyFill="1" applyBorder="1" applyAlignment="1">
      <alignment horizontal="center" vertical="center" wrapText="1"/>
    </xf>
    <xf numFmtId="165" fontId="10" fillId="2" borderId="8" xfId="0" applyNumberFormat="1" applyFont="1" applyFill="1" applyBorder="1" applyAlignment="1">
      <alignment horizontal="center" vertical="center"/>
    </xf>
    <xf numFmtId="0" fontId="7" fillId="2" borderId="1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2" borderId="6" xfId="0" applyFill="1" applyBorder="1" applyAlignment="1">
      <alignment horizontal="center" wrapText="1"/>
    </xf>
    <xf numFmtId="0" fontId="0" fillId="2" borderId="10" xfId="0" applyFill="1" applyBorder="1" applyAlignment="1">
      <alignment horizontal="center" vertic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1" xfId="0" applyFill="1" applyBorder="1" applyAlignment="1">
      <alignment horizontal="center" wrapText="1"/>
    </xf>
    <xf numFmtId="0" fontId="0" fillId="2" borderId="4" xfId="0" applyFill="1" applyBorder="1" applyAlignment="1">
      <alignment horizontal="center" vertical="center" wrapText="1"/>
    </xf>
    <xf numFmtId="0" fontId="13" fillId="2" borderId="4"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4" fillId="2" borderId="5" xfId="0"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76"/>
  <sheetViews>
    <sheetView tabSelected="1" zoomScale="110" zoomScaleNormal="110" workbookViewId="0">
      <selection sqref="A1:XFD1048576"/>
    </sheetView>
  </sheetViews>
  <sheetFormatPr defaultRowHeight="15.75" x14ac:dyDescent="0.25"/>
  <cols>
    <col min="1" max="1" width="5.85546875" style="1" customWidth="1"/>
    <col min="2" max="2" width="47" style="1" customWidth="1"/>
    <col min="3" max="3" width="19.5703125" style="1" customWidth="1"/>
    <col min="4" max="4" width="20.140625" style="1" customWidth="1"/>
    <col min="5" max="5" width="14.140625" style="1" customWidth="1"/>
    <col min="6" max="6" width="19.7109375" style="1" customWidth="1"/>
    <col min="7" max="7" width="17.5703125" style="1" customWidth="1"/>
    <col min="8" max="22" width="0" style="1" hidden="1" customWidth="1"/>
    <col min="23" max="23" width="9.140625" style="2"/>
    <col min="24" max="24" width="13.5703125" style="2" customWidth="1"/>
    <col min="25" max="28" width="10.5703125" style="1" bestFit="1" customWidth="1"/>
    <col min="29" max="16384" width="9.140625" style="1"/>
  </cols>
  <sheetData>
    <row r="1" spans="1:24" ht="18.75" x14ac:dyDescent="0.3">
      <c r="A1" s="57" t="s">
        <v>5</v>
      </c>
      <c r="B1" s="57"/>
      <c r="C1" s="57"/>
      <c r="D1" s="57"/>
      <c r="E1" s="57"/>
      <c r="F1" s="57"/>
      <c r="G1" s="57"/>
    </row>
    <row r="2" spans="1:24" ht="18.75" x14ac:dyDescent="0.3">
      <c r="A2" s="57" t="s">
        <v>4</v>
      </c>
      <c r="B2" s="57"/>
      <c r="C2" s="57"/>
      <c r="D2" s="57"/>
      <c r="E2" s="57"/>
      <c r="F2" s="57"/>
      <c r="G2" s="57"/>
    </row>
    <row r="3" spans="1:24" ht="18.75" x14ac:dyDescent="0.3">
      <c r="A3" s="57" t="s">
        <v>0</v>
      </c>
      <c r="B3" s="57"/>
      <c r="C3" s="57"/>
      <c r="D3" s="57"/>
      <c r="E3" s="57"/>
      <c r="F3" s="57"/>
      <c r="G3" s="57"/>
    </row>
    <row r="4" spans="1:24" ht="18.75" x14ac:dyDescent="0.3">
      <c r="A4" s="57" t="s">
        <v>428</v>
      </c>
      <c r="B4" s="57"/>
      <c r="C4" s="57"/>
      <c r="D4" s="57"/>
      <c r="E4" s="57"/>
      <c r="F4" s="57"/>
      <c r="G4" s="57"/>
    </row>
    <row r="5" spans="1:24" x14ac:dyDescent="0.25">
      <c r="A5" s="3"/>
      <c r="X5" s="4" t="s">
        <v>19</v>
      </c>
    </row>
    <row r="6" spans="1:24" ht="15.75" customHeight="1" x14ac:dyDescent="0.25">
      <c r="A6" s="58" t="s">
        <v>2</v>
      </c>
      <c r="B6" s="54" t="s">
        <v>6</v>
      </c>
      <c r="C6" s="54" t="s">
        <v>1</v>
      </c>
      <c r="D6" s="59" t="s">
        <v>7</v>
      </c>
      <c r="E6" s="54" t="s">
        <v>8</v>
      </c>
      <c r="F6" s="58" t="s">
        <v>9</v>
      </c>
      <c r="G6" s="58"/>
      <c r="H6" s="5"/>
      <c r="I6" s="5"/>
      <c r="J6" s="5"/>
      <c r="K6" s="5"/>
      <c r="L6" s="5"/>
      <c r="M6" s="5"/>
      <c r="N6" s="5"/>
      <c r="O6" s="5"/>
      <c r="P6" s="5"/>
      <c r="Q6" s="5"/>
      <c r="R6" s="5"/>
      <c r="S6" s="5"/>
      <c r="T6" s="5"/>
      <c r="U6" s="5"/>
      <c r="V6" s="5"/>
      <c r="W6" s="53" t="s">
        <v>74</v>
      </c>
      <c r="X6" s="53"/>
    </row>
    <row r="7" spans="1:24" ht="60.75" customHeight="1" x14ac:dyDescent="0.25">
      <c r="A7" s="58"/>
      <c r="B7" s="54"/>
      <c r="C7" s="54"/>
      <c r="D7" s="60"/>
      <c r="E7" s="54"/>
      <c r="F7" s="33" t="s">
        <v>11</v>
      </c>
      <c r="G7" s="33" t="s">
        <v>10</v>
      </c>
      <c r="H7" s="5"/>
      <c r="I7" s="5"/>
      <c r="J7" s="5"/>
      <c r="K7" s="5"/>
      <c r="L7" s="5"/>
      <c r="M7" s="5"/>
      <c r="N7" s="5"/>
      <c r="O7" s="5"/>
      <c r="P7" s="5"/>
      <c r="Q7" s="5"/>
      <c r="R7" s="5"/>
      <c r="S7" s="5"/>
      <c r="T7" s="5"/>
      <c r="U7" s="5"/>
      <c r="V7" s="5"/>
      <c r="W7" s="53"/>
      <c r="X7" s="53"/>
    </row>
    <row r="8" spans="1:24" ht="24.75" customHeight="1" x14ac:dyDescent="0.25">
      <c r="A8" s="33">
        <v>1</v>
      </c>
      <c r="B8" s="54" t="s">
        <v>82</v>
      </c>
      <c r="C8" s="54"/>
      <c r="D8" s="54"/>
      <c r="E8" s="54"/>
      <c r="F8" s="54"/>
      <c r="G8" s="54"/>
      <c r="H8" s="56"/>
      <c r="I8" s="56"/>
      <c r="J8" s="56"/>
      <c r="K8" s="56"/>
      <c r="L8" s="56"/>
      <c r="M8" s="56"/>
      <c r="N8" s="56"/>
      <c r="O8" s="56"/>
      <c r="P8" s="56"/>
      <c r="Q8" s="56"/>
      <c r="R8" s="56"/>
      <c r="S8" s="56"/>
      <c r="T8" s="56"/>
      <c r="U8" s="56"/>
      <c r="V8" s="56"/>
      <c r="W8" s="56"/>
      <c r="X8" s="56"/>
    </row>
    <row r="9" spans="1:24" ht="32.25" customHeight="1" x14ac:dyDescent="0.25">
      <c r="A9" s="5"/>
      <c r="B9" s="54" t="s">
        <v>38</v>
      </c>
      <c r="C9" s="56"/>
      <c r="D9" s="56"/>
      <c r="E9" s="56"/>
      <c r="F9" s="56"/>
      <c r="G9" s="56"/>
      <c r="H9" s="56"/>
      <c r="I9" s="56"/>
      <c r="J9" s="56"/>
      <c r="K9" s="56"/>
      <c r="L9" s="56"/>
      <c r="M9" s="56"/>
      <c r="N9" s="56"/>
      <c r="O9" s="56"/>
      <c r="P9" s="56"/>
      <c r="Q9" s="56"/>
      <c r="R9" s="56"/>
      <c r="S9" s="56"/>
      <c r="T9" s="56"/>
      <c r="U9" s="56"/>
      <c r="V9" s="56"/>
      <c r="W9" s="56"/>
      <c r="X9" s="56"/>
    </row>
    <row r="10" spans="1:24" ht="52.5" customHeight="1" x14ac:dyDescent="0.25">
      <c r="A10" s="6"/>
      <c r="B10" s="26" t="s">
        <v>39</v>
      </c>
      <c r="C10" s="26" t="s">
        <v>14</v>
      </c>
      <c r="D10" s="7">
        <v>92350.399999999994</v>
      </c>
      <c r="E10" s="7">
        <v>92350.399999999994</v>
      </c>
      <c r="F10" s="7">
        <v>0</v>
      </c>
      <c r="G10" s="7">
        <v>0</v>
      </c>
      <c r="H10" s="5"/>
      <c r="I10" s="5"/>
      <c r="J10" s="5"/>
      <c r="K10" s="5"/>
      <c r="L10" s="5"/>
      <c r="M10" s="5"/>
      <c r="N10" s="5"/>
      <c r="O10" s="5"/>
      <c r="P10" s="5"/>
      <c r="Q10" s="5"/>
      <c r="R10" s="5"/>
      <c r="S10" s="5"/>
      <c r="T10" s="5"/>
      <c r="U10" s="5"/>
      <c r="V10" s="5"/>
      <c r="W10" s="66" t="s">
        <v>89</v>
      </c>
      <c r="X10" s="66"/>
    </row>
    <row r="11" spans="1:24" ht="48" customHeight="1" x14ac:dyDescent="0.25">
      <c r="A11" s="6"/>
      <c r="B11" s="26" t="s">
        <v>40</v>
      </c>
      <c r="C11" s="26" t="s">
        <v>14</v>
      </c>
      <c r="D11" s="7">
        <v>17194.5</v>
      </c>
      <c r="E11" s="7">
        <v>17194.5</v>
      </c>
      <c r="F11" s="7">
        <v>191.2</v>
      </c>
      <c r="G11" s="7">
        <v>191.2</v>
      </c>
      <c r="H11" s="5"/>
      <c r="I11" s="5"/>
      <c r="J11" s="5"/>
      <c r="K11" s="5"/>
      <c r="L11" s="5"/>
      <c r="M11" s="5"/>
      <c r="N11" s="5"/>
      <c r="O11" s="5"/>
      <c r="P11" s="5"/>
      <c r="Q11" s="5"/>
      <c r="R11" s="5"/>
      <c r="S11" s="5"/>
      <c r="T11" s="5"/>
      <c r="U11" s="5"/>
      <c r="V11" s="5"/>
      <c r="W11" s="66" t="s">
        <v>224</v>
      </c>
      <c r="X11" s="66"/>
    </row>
    <row r="12" spans="1:24" ht="55.5" customHeight="1" x14ac:dyDescent="0.25">
      <c r="A12" s="6"/>
      <c r="B12" s="26" t="s">
        <v>42</v>
      </c>
      <c r="C12" s="26" t="s">
        <v>14</v>
      </c>
      <c r="D12" s="7">
        <v>900</v>
      </c>
      <c r="E12" s="7">
        <v>900</v>
      </c>
      <c r="F12" s="7">
        <v>250</v>
      </c>
      <c r="G12" s="7">
        <v>250</v>
      </c>
      <c r="H12" s="5"/>
      <c r="I12" s="5"/>
      <c r="J12" s="5"/>
      <c r="K12" s="5"/>
      <c r="L12" s="5"/>
      <c r="M12" s="5"/>
      <c r="N12" s="5"/>
      <c r="O12" s="5"/>
      <c r="P12" s="5"/>
      <c r="Q12" s="5"/>
      <c r="R12" s="5"/>
      <c r="S12" s="5"/>
      <c r="T12" s="5"/>
      <c r="U12" s="5"/>
      <c r="V12" s="5"/>
      <c r="W12" s="66" t="s">
        <v>226</v>
      </c>
      <c r="X12" s="66"/>
    </row>
    <row r="13" spans="1:24" ht="72.75" customHeight="1" x14ac:dyDescent="0.25">
      <c r="A13" s="6"/>
      <c r="B13" s="26" t="s">
        <v>227</v>
      </c>
      <c r="C13" s="26" t="s">
        <v>14</v>
      </c>
      <c r="D13" s="7">
        <v>250.6</v>
      </c>
      <c r="E13" s="7">
        <v>250.6</v>
      </c>
      <c r="F13" s="7">
        <v>0</v>
      </c>
      <c r="G13" s="7">
        <v>0</v>
      </c>
      <c r="H13" s="5"/>
      <c r="I13" s="5"/>
      <c r="J13" s="5"/>
      <c r="K13" s="5"/>
      <c r="L13" s="5"/>
      <c r="M13" s="5"/>
      <c r="N13" s="5"/>
      <c r="O13" s="5"/>
      <c r="P13" s="5"/>
      <c r="Q13" s="5"/>
      <c r="R13" s="5"/>
      <c r="S13" s="5"/>
      <c r="T13" s="5"/>
      <c r="U13" s="5"/>
      <c r="V13" s="5"/>
      <c r="W13" s="66" t="s">
        <v>89</v>
      </c>
      <c r="X13" s="66"/>
    </row>
    <row r="14" spans="1:24" ht="62.25" customHeight="1" x14ac:dyDescent="0.25">
      <c r="A14" s="6"/>
      <c r="B14" s="26" t="s">
        <v>43</v>
      </c>
      <c r="C14" s="26" t="s">
        <v>14</v>
      </c>
      <c r="D14" s="7">
        <v>300</v>
      </c>
      <c r="E14" s="7">
        <v>300</v>
      </c>
      <c r="F14" s="7">
        <v>0</v>
      </c>
      <c r="G14" s="7">
        <v>0</v>
      </c>
      <c r="H14" s="5"/>
      <c r="I14" s="5"/>
      <c r="J14" s="5"/>
      <c r="K14" s="5"/>
      <c r="L14" s="5"/>
      <c r="M14" s="5"/>
      <c r="N14" s="5"/>
      <c r="O14" s="5"/>
      <c r="P14" s="5"/>
      <c r="Q14" s="5"/>
      <c r="R14" s="5"/>
      <c r="S14" s="5"/>
      <c r="T14" s="5"/>
      <c r="U14" s="5"/>
      <c r="V14" s="5"/>
      <c r="W14" s="66" t="s">
        <v>89</v>
      </c>
      <c r="X14" s="66"/>
    </row>
    <row r="15" spans="1:24" ht="81.75" customHeight="1" x14ac:dyDescent="0.25">
      <c r="A15" s="8"/>
      <c r="B15" s="74" t="s">
        <v>91</v>
      </c>
      <c r="C15" s="26" t="s">
        <v>14</v>
      </c>
      <c r="D15" s="7">
        <v>120</v>
      </c>
      <c r="E15" s="7">
        <v>120</v>
      </c>
      <c r="F15" s="7">
        <v>0</v>
      </c>
      <c r="G15" s="7">
        <v>0</v>
      </c>
      <c r="H15" s="5"/>
      <c r="I15" s="5"/>
      <c r="J15" s="5"/>
      <c r="K15" s="5"/>
      <c r="L15" s="5"/>
      <c r="M15" s="5"/>
      <c r="N15" s="5"/>
      <c r="O15" s="5"/>
      <c r="P15" s="5"/>
      <c r="Q15" s="5"/>
      <c r="R15" s="5"/>
      <c r="S15" s="5"/>
      <c r="T15" s="5"/>
      <c r="U15" s="5"/>
      <c r="V15" s="5"/>
      <c r="W15" s="66" t="s">
        <v>89</v>
      </c>
      <c r="X15" s="66"/>
    </row>
    <row r="16" spans="1:24" ht="68.25" customHeight="1" x14ac:dyDescent="0.25">
      <c r="A16" s="8"/>
      <c r="B16" s="74" t="s">
        <v>41</v>
      </c>
      <c r="C16" s="26" t="s">
        <v>14</v>
      </c>
      <c r="D16" s="7">
        <v>882</v>
      </c>
      <c r="E16" s="7">
        <v>882</v>
      </c>
      <c r="F16" s="7">
        <v>200</v>
      </c>
      <c r="G16" s="7">
        <v>200</v>
      </c>
      <c r="H16" s="5"/>
      <c r="I16" s="5"/>
      <c r="J16" s="5"/>
      <c r="K16" s="5"/>
      <c r="L16" s="5"/>
      <c r="M16" s="5"/>
      <c r="N16" s="5"/>
      <c r="O16" s="5"/>
      <c r="P16" s="5"/>
      <c r="Q16" s="5"/>
      <c r="R16" s="5"/>
      <c r="S16" s="5"/>
      <c r="T16" s="5"/>
      <c r="U16" s="5"/>
      <c r="V16" s="5"/>
      <c r="W16" s="66" t="s">
        <v>225</v>
      </c>
      <c r="X16" s="66"/>
    </row>
    <row r="17" spans="1:24" ht="78.75" customHeight="1" x14ac:dyDescent="0.25">
      <c r="A17" s="8"/>
      <c r="B17" s="31" t="s">
        <v>182</v>
      </c>
      <c r="C17" s="33"/>
      <c r="D17" s="9">
        <f>D18+D19+D20</f>
        <v>75182.200000000012</v>
      </c>
      <c r="E17" s="9">
        <f t="shared" ref="E17" si="0">E18+E19+E20</f>
        <v>74505.399999999994</v>
      </c>
      <c r="F17" s="9">
        <f>F18+F19+F20</f>
        <v>9939.2000000000007</v>
      </c>
      <c r="G17" s="9">
        <f>G18+G19+G20</f>
        <v>0</v>
      </c>
      <c r="H17" s="5"/>
      <c r="I17" s="5"/>
      <c r="J17" s="5"/>
      <c r="K17" s="5"/>
      <c r="L17" s="5"/>
      <c r="M17" s="5"/>
      <c r="N17" s="5"/>
      <c r="O17" s="5"/>
      <c r="P17" s="5"/>
      <c r="Q17" s="5"/>
      <c r="R17" s="5"/>
      <c r="S17" s="5"/>
      <c r="T17" s="5"/>
      <c r="U17" s="5"/>
      <c r="V17" s="5"/>
      <c r="W17" s="67" t="s">
        <v>416</v>
      </c>
      <c r="X17" s="67"/>
    </row>
    <row r="18" spans="1:24" ht="95.25" customHeight="1" x14ac:dyDescent="0.25">
      <c r="A18" s="8"/>
      <c r="B18" s="74" t="s">
        <v>183</v>
      </c>
      <c r="C18" s="26" t="s">
        <v>173</v>
      </c>
      <c r="D18" s="7">
        <v>41653.300000000003</v>
      </c>
      <c r="E18" s="7">
        <v>40976.5</v>
      </c>
      <c r="F18" s="7">
        <v>0</v>
      </c>
      <c r="G18" s="7">
        <v>0</v>
      </c>
      <c r="H18" s="5"/>
      <c r="I18" s="5"/>
      <c r="J18" s="5"/>
      <c r="K18" s="5"/>
      <c r="L18" s="5"/>
      <c r="M18" s="5"/>
      <c r="N18" s="5"/>
      <c r="O18" s="5"/>
      <c r="P18" s="5"/>
      <c r="Q18" s="5"/>
      <c r="R18" s="5"/>
      <c r="S18" s="5"/>
      <c r="T18" s="5"/>
      <c r="U18" s="5"/>
      <c r="V18" s="5"/>
      <c r="W18" s="66" t="s">
        <v>89</v>
      </c>
      <c r="X18" s="66"/>
    </row>
    <row r="19" spans="1:24" ht="95.25" customHeight="1" x14ac:dyDescent="0.25">
      <c r="A19" s="8"/>
      <c r="B19" s="74" t="s">
        <v>183</v>
      </c>
      <c r="C19" s="26" t="s">
        <v>184</v>
      </c>
      <c r="D19" s="7">
        <v>30887.9</v>
      </c>
      <c r="E19" s="7">
        <v>30887.9</v>
      </c>
      <c r="F19" s="7">
        <v>9396</v>
      </c>
      <c r="G19" s="7">
        <v>0</v>
      </c>
      <c r="H19" s="5"/>
      <c r="I19" s="5"/>
      <c r="J19" s="5"/>
      <c r="K19" s="5"/>
      <c r="L19" s="5"/>
      <c r="M19" s="5"/>
      <c r="N19" s="5"/>
      <c r="O19" s="5"/>
      <c r="P19" s="5"/>
      <c r="Q19" s="5"/>
      <c r="R19" s="5"/>
      <c r="S19" s="5"/>
      <c r="T19" s="5"/>
      <c r="U19" s="5"/>
      <c r="V19" s="5"/>
      <c r="W19" s="66" t="s">
        <v>89</v>
      </c>
      <c r="X19" s="66"/>
    </row>
    <row r="20" spans="1:24" ht="95.25" customHeight="1" x14ac:dyDescent="0.25">
      <c r="A20" s="8"/>
      <c r="B20" s="74" t="s">
        <v>183</v>
      </c>
      <c r="C20" s="26" t="s">
        <v>14</v>
      </c>
      <c r="D20" s="7">
        <f>612.9+2028.1</f>
        <v>2641</v>
      </c>
      <c r="E20" s="7">
        <f>612.9+2028.1</f>
        <v>2641</v>
      </c>
      <c r="F20" s="7">
        <v>543.20000000000005</v>
      </c>
      <c r="G20" s="7">
        <v>0</v>
      </c>
      <c r="H20" s="5"/>
      <c r="I20" s="5"/>
      <c r="J20" s="5"/>
      <c r="K20" s="5"/>
      <c r="L20" s="5"/>
      <c r="M20" s="5"/>
      <c r="N20" s="5"/>
      <c r="O20" s="5"/>
      <c r="P20" s="5"/>
      <c r="Q20" s="5"/>
      <c r="R20" s="5"/>
      <c r="S20" s="5"/>
      <c r="T20" s="5"/>
      <c r="U20" s="5"/>
      <c r="V20" s="5"/>
      <c r="W20" s="66" t="s">
        <v>89</v>
      </c>
      <c r="X20" s="66"/>
    </row>
    <row r="21" spans="1:24" ht="42" customHeight="1" x14ac:dyDescent="0.25">
      <c r="A21" s="49"/>
      <c r="B21" s="59" t="s">
        <v>18</v>
      </c>
      <c r="C21" s="33" t="s">
        <v>17</v>
      </c>
      <c r="D21" s="9">
        <f>D22+D23+D24</f>
        <v>187179.7</v>
      </c>
      <c r="E21" s="9">
        <f t="shared" ref="E21:F21" si="1">E22+E23+E24</f>
        <v>186502.9</v>
      </c>
      <c r="F21" s="9">
        <f t="shared" si="1"/>
        <v>10580.4</v>
      </c>
      <c r="G21" s="9">
        <f>G22+G23+G24</f>
        <v>641.20000000000005</v>
      </c>
      <c r="H21" s="39"/>
      <c r="I21" s="39"/>
      <c r="J21" s="39"/>
      <c r="K21" s="39"/>
      <c r="L21" s="39"/>
      <c r="M21" s="39"/>
      <c r="N21" s="39"/>
      <c r="O21" s="39"/>
      <c r="P21" s="39"/>
      <c r="Q21" s="39"/>
      <c r="R21" s="39"/>
      <c r="S21" s="39"/>
      <c r="T21" s="39"/>
      <c r="U21" s="39"/>
      <c r="V21" s="39"/>
      <c r="W21" s="67" t="s">
        <v>417</v>
      </c>
      <c r="X21" s="67"/>
    </row>
    <row r="22" spans="1:24" ht="48" customHeight="1" x14ac:dyDescent="0.25">
      <c r="A22" s="51"/>
      <c r="B22" s="73"/>
      <c r="C22" s="26" t="s">
        <v>173</v>
      </c>
      <c r="D22" s="7">
        <f>D18</f>
        <v>41653.300000000003</v>
      </c>
      <c r="E22" s="7">
        <f t="shared" ref="E22:G22" si="2">E18</f>
        <v>40976.5</v>
      </c>
      <c r="F22" s="7">
        <f t="shared" si="2"/>
        <v>0</v>
      </c>
      <c r="G22" s="7">
        <f t="shared" si="2"/>
        <v>0</v>
      </c>
      <c r="H22" s="7" t="e">
        <f>H10+H11+#REF!+H12+H14+#REF!+#REF!</f>
        <v>#REF!</v>
      </c>
      <c r="I22" s="7" t="e">
        <f>I10+I11+#REF!+I12+I14+#REF!+#REF!</f>
        <v>#REF!</v>
      </c>
      <c r="J22" s="7" t="e">
        <f>J10+J11+#REF!+J12+J14+#REF!+#REF!</f>
        <v>#REF!</v>
      </c>
      <c r="K22" s="7" t="e">
        <f>K10+K11+#REF!+K12+K14+#REF!+#REF!</f>
        <v>#REF!</v>
      </c>
      <c r="L22" s="7" t="e">
        <f>L10+L11+#REF!+L12+L14+#REF!+#REF!</f>
        <v>#REF!</v>
      </c>
      <c r="M22" s="7" t="e">
        <f>M10+M11+#REF!+M12+M14+#REF!+#REF!</f>
        <v>#REF!</v>
      </c>
      <c r="N22" s="7" t="e">
        <f>N10+N11+#REF!+N12+N14+#REF!+#REF!</f>
        <v>#REF!</v>
      </c>
      <c r="O22" s="7" t="e">
        <f>O10+O11+#REF!+O12+O14+#REF!+#REF!</f>
        <v>#REF!</v>
      </c>
      <c r="P22" s="7" t="e">
        <f>P10+P11+#REF!+P12+P14+#REF!+#REF!</f>
        <v>#REF!</v>
      </c>
      <c r="Q22" s="7" t="e">
        <f>Q10+Q11+#REF!+Q12+Q14+#REF!+#REF!</f>
        <v>#REF!</v>
      </c>
      <c r="R22" s="7" t="e">
        <f>R10+R11+#REF!+R12+R14+#REF!+#REF!</f>
        <v>#REF!</v>
      </c>
      <c r="S22" s="7" t="e">
        <f>S10+S11+#REF!+S12+S14+#REF!+#REF!</f>
        <v>#REF!</v>
      </c>
      <c r="T22" s="7" t="e">
        <f>T10+T11+#REF!+T12+T14+#REF!+#REF!</f>
        <v>#REF!</v>
      </c>
      <c r="U22" s="7" t="e">
        <f>U10+U11+#REF!+U12+U14+#REF!+#REF!</f>
        <v>#REF!</v>
      </c>
      <c r="V22" s="7" t="e">
        <f>V10+V11+#REF!+V12+V14+#REF!+#REF!</f>
        <v>#REF!</v>
      </c>
      <c r="W22" s="66" t="s">
        <v>89</v>
      </c>
      <c r="X22" s="66"/>
    </row>
    <row r="23" spans="1:24" ht="48" customHeight="1" x14ac:dyDescent="0.25">
      <c r="A23" s="51"/>
      <c r="B23" s="73"/>
      <c r="C23" s="26" t="s">
        <v>16</v>
      </c>
      <c r="D23" s="7">
        <f>D19</f>
        <v>30887.9</v>
      </c>
      <c r="E23" s="7">
        <f t="shared" ref="E23:G23" si="3">E19</f>
        <v>30887.9</v>
      </c>
      <c r="F23" s="7">
        <f t="shared" si="3"/>
        <v>9396</v>
      </c>
      <c r="G23" s="7">
        <f t="shared" si="3"/>
        <v>0</v>
      </c>
      <c r="H23" s="7"/>
      <c r="I23" s="7"/>
      <c r="J23" s="7"/>
      <c r="K23" s="7"/>
      <c r="L23" s="7"/>
      <c r="M23" s="7"/>
      <c r="N23" s="7"/>
      <c r="O23" s="7"/>
      <c r="P23" s="7"/>
      <c r="Q23" s="7"/>
      <c r="R23" s="7"/>
      <c r="S23" s="7"/>
      <c r="T23" s="7"/>
      <c r="U23" s="7"/>
      <c r="V23" s="7"/>
      <c r="W23" s="66" t="s">
        <v>89</v>
      </c>
      <c r="X23" s="66"/>
    </row>
    <row r="24" spans="1:24" ht="48" customHeight="1" x14ac:dyDescent="0.25">
      <c r="A24" s="51"/>
      <c r="B24" s="73"/>
      <c r="C24" s="26" t="s">
        <v>14</v>
      </c>
      <c r="D24" s="7">
        <f>D10+D11+D12+D13+D14+D15+D16+D20</f>
        <v>114638.5</v>
      </c>
      <c r="E24" s="7">
        <f>E10+E11+E12+E13+E14+E15+E16+E20</f>
        <v>114638.5</v>
      </c>
      <c r="F24" s="7">
        <f>F10+F11+F12+F13+F14+F15+F16+F20</f>
        <v>1184.4000000000001</v>
      </c>
      <c r="G24" s="7">
        <f>G10+G11+G12+G13+G14+G15+G16+G20</f>
        <v>641.20000000000005</v>
      </c>
      <c r="H24" s="7"/>
      <c r="I24" s="7"/>
      <c r="J24" s="7"/>
      <c r="K24" s="7"/>
      <c r="L24" s="7"/>
      <c r="M24" s="7"/>
      <c r="N24" s="7"/>
      <c r="O24" s="7"/>
      <c r="P24" s="7"/>
      <c r="Q24" s="7"/>
      <c r="R24" s="7"/>
      <c r="S24" s="7"/>
      <c r="T24" s="7"/>
      <c r="U24" s="7"/>
      <c r="V24" s="7"/>
      <c r="W24" s="66" t="s">
        <v>232</v>
      </c>
      <c r="X24" s="66"/>
    </row>
    <row r="25" spans="1:24" ht="32.25" customHeight="1" x14ac:dyDescent="0.25">
      <c r="A25" s="24"/>
      <c r="B25" s="54" t="s">
        <v>44</v>
      </c>
      <c r="C25" s="56"/>
      <c r="D25" s="56"/>
      <c r="E25" s="56"/>
      <c r="F25" s="56"/>
      <c r="G25" s="56"/>
      <c r="H25" s="56"/>
      <c r="I25" s="56"/>
      <c r="J25" s="56"/>
      <c r="K25" s="56"/>
      <c r="L25" s="56"/>
      <c r="M25" s="56"/>
      <c r="N25" s="56"/>
      <c r="O25" s="56"/>
      <c r="P25" s="56"/>
      <c r="Q25" s="56"/>
      <c r="R25" s="56"/>
      <c r="S25" s="56"/>
      <c r="T25" s="56"/>
      <c r="U25" s="56"/>
      <c r="V25" s="56"/>
      <c r="W25" s="56"/>
      <c r="X25" s="56"/>
    </row>
    <row r="26" spans="1:24" ht="87" customHeight="1" x14ac:dyDescent="0.25">
      <c r="A26" s="6"/>
      <c r="B26" s="26" t="s">
        <v>45</v>
      </c>
      <c r="C26" s="26" t="s">
        <v>14</v>
      </c>
      <c r="D26" s="7">
        <v>1083.0999999999999</v>
      </c>
      <c r="E26" s="7">
        <v>1083.0999999999999</v>
      </c>
      <c r="F26" s="7">
        <v>0</v>
      </c>
      <c r="G26" s="7">
        <v>0</v>
      </c>
      <c r="H26" s="5"/>
      <c r="I26" s="5"/>
      <c r="J26" s="5"/>
      <c r="K26" s="5"/>
      <c r="L26" s="5"/>
      <c r="M26" s="5"/>
      <c r="N26" s="5"/>
      <c r="O26" s="5"/>
      <c r="P26" s="5"/>
      <c r="Q26" s="5"/>
      <c r="R26" s="5"/>
      <c r="S26" s="5"/>
      <c r="T26" s="5"/>
      <c r="U26" s="5"/>
      <c r="V26" s="5"/>
      <c r="W26" s="66" t="s">
        <v>87</v>
      </c>
      <c r="X26" s="66"/>
    </row>
    <row r="27" spans="1:24" ht="69" customHeight="1" x14ac:dyDescent="0.25">
      <c r="A27" s="6"/>
      <c r="B27" s="26" t="s">
        <v>100</v>
      </c>
      <c r="C27" s="26" t="s">
        <v>16</v>
      </c>
      <c r="D27" s="7">
        <v>3094.8</v>
      </c>
      <c r="E27" s="7">
        <v>3094.8</v>
      </c>
      <c r="F27" s="7">
        <v>109.2</v>
      </c>
      <c r="G27" s="7">
        <v>109.2</v>
      </c>
      <c r="H27" s="5"/>
      <c r="I27" s="5"/>
      <c r="J27" s="5"/>
      <c r="K27" s="5"/>
      <c r="L27" s="5"/>
      <c r="M27" s="5"/>
      <c r="N27" s="5"/>
      <c r="O27" s="5"/>
      <c r="P27" s="5"/>
      <c r="Q27" s="5"/>
      <c r="R27" s="5"/>
      <c r="S27" s="5"/>
      <c r="T27" s="5"/>
      <c r="U27" s="5"/>
      <c r="V27" s="5"/>
      <c r="W27" s="66" t="s">
        <v>228</v>
      </c>
      <c r="X27" s="66"/>
    </row>
    <row r="28" spans="1:24" ht="88.5" customHeight="1" x14ac:dyDescent="0.25">
      <c r="A28" s="6"/>
      <c r="B28" s="26" t="s">
        <v>101</v>
      </c>
      <c r="C28" s="26" t="s">
        <v>14</v>
      </c>
      <c r="D28" s="7">
        <v>162.9</v>
      </c>
      <c r="E28" s="7">
        <v>162.9</v>
      </c>
      <c r="F28" s="7">
        <v>0</v>
      </c>
      <c r="G28" s="7">
        <v>0</v>
      </c>
      <c r="H28" s="5"/>
      <c r="I28" s="5"/>
      <c r="J28" s="5"/>
      <c r="K28" s="5"/>
      <c r="L28" s="5"/>
      <c r="M28" s="5"/>
      <c r="N28" s="5"/>
      <c r="O28" s="5"/>
      <c r="P28" s="5"/>
      <c r="Q28" s="5"/>
      <c r="R28" s="5"/>
      <c r="S28" s="5"/>
      <c r="T28" s="5"/>
      <c r="U28" s="5"/>
      <c r="V28" s="5"/>
      <c r="W28" s="66" t="s">
        <v>87</v>
      </c>
      <c r="X28" s="66"/>
    </row>
    <row r="29" spans="1:24" ht="31.5" customHeight="1" x14ac:dyDescent="0.25">
      <c r="A29" s="52"/>
      <c r="B29" s="54" t="s">
        <v>18</v>
      </c>
      <c r="C29" s="33" t="s">
        <v>17</v>
      </c>
      <c r="D29" s="9">
        <f>D30+D31</f>
        <v>4340.8</v>
      </c>
      <c r="E29" s="9">
        <f t="shared" ref="E29:G29" si="4">E30+E31</f>
        <v>4340.8</v>
      </c>
      <c r="F29" s="9">
        <f t="shared" si="4"/>
        <v>109.2</v>
      </c>
      <c r="G29" s="9">
        <f t="shared" si="4"/>
        <v>109.2</v>
      </c>
      <c r="H29" s="39"/>
      <c r="I29" s="39"/>
      <c r="J29" s="39"/>
      <c r="K29" s="39"/>
      <c r="L29" s="39"/>
      <c r="M29" s="39"/>
      <c r="N29" s="39"/>
      <c r="O29" s="39"/>
      <c r="P29" s="39"/>
      <c r="Q29" s="39"/>
      <c r="R29" s="39"/>
      <c r="S29" s="39"/>
      <c r="T29" s="39"/>
      <c r="U29" s="39"/>
      <c r="V29" s="39"/>
      <c r="W29" s="67" t="s">
        <v>229</v>
      </c>
      <c r="X29" s="67"/>
    </row>
    <row r="30" spans="1:24" ht="55.5" customHeight="1" x14ac:dyDescent="0.25">
      <c r="A30" s="52"/>
      <c r="B30" s="75"/>
      <c r="C30" s="26" t="s">
        <v>14</v>
      </c>
      <c r="D30" s="7">
        <f>D26+D28</f>
        <v>1246</v>
      </c>
      <c r="E30" s="7">
        <f>E26+E28</f>
        <v>1246</v>
      </c>
      <c r="F30" s="7">
        <f>F26+F28</f>
        <v>0</v>
      </c>
      <c r="G30" s="7">
        <f>G26+G28</f>
        <v>0</v>
      </c>
      <c r="H30" s="7" t="e">
        <f>#REF!+#REF!+#REF!+H21+H22+#REF!+#REF!</f>
        <v>#REF!</v>
      </c>
      <c r="I30" s="7" t="e">
        <f>#REF!+#REF!+#REF!+I21+I22+#REF!+#REF!</f>
        <v>#REF!</v>
      </c>
      <c r="J30" s="7" t="e">
        <f>#REF!+#REF!+#REF!+J21+J22+#REF!+#REF!</f>
        <v>#REF!</v>
      </c>
      <c r="K30" s="7" t="e">
        <f>#REF!+#REF!+#REF!+K21+K22+#REF!+#REF!</f>
        <v>#REF!</v>
      </c>
      <c r="L30" s="7" t="e">
        <f>#REF!+#REF!+#REF!+L21+L22+#REF!+#REF!</f>
        <v>#REF!</v>
      </c>
      <c r="M30" s="7" t="e">
        <f>#REF!+#REF!+#REF!+M21+M22+#REF!+#REF!</f>
        <v>#REF!</v>
      </c>
      <c r="N30" s="7" t="e">
        <f>#REF!+#REF!+#REF!+N21+N22+#REF!+#REF!</f>
        <v>#REF!</v>
      </c>
      <c r="O30" s="7" t="e">
        <f>#REF!+#REF!+#REF!+O21+O22+#REF!+#REF!</f>
        <v>#REF!</v>
      </c>
      <c r="P30" s="7" t="e">
        <f>#REF!+#REF!+#REF!+P21+P22+#REF!+#REF!</f>
        <v>#REF!</v>
      </c>
      <c r="Q30" s="7" t="e">
        <f>#REF!+#REF!+#REF!+Q21+Q22+#REF!+#REF!</f>
        <v>#REF!</v>
      </c>
      <c r="R30" s="7" t="e">
        <f>#REF!+#REF!+#REF!+R21+R22+#REF!+#REF!</f>
        <v>#REF!</v>
      </c>
      <c r="S30" s="7" t="e">
        <f>#REF!+#REF!+#REF!+S21+S22+#REF!+#REF!</f>
        <v>#REF!</v>
      </c>
      <c r="T30" s="7" t="e">
        <f>#REF!+#REF!+#REF!+T21+T22+#REF!+#REF!</f>
        <v>#REF!</v>
      </c>
      <c r="U30" s="7" t="e">
        <f>#REF!+#REF!+#REF!+U21+U22+#REF!+#REF!</f>
        <v>#REF!</v>
      </c>
      <c r="V30" s="7" t="e">
        <f>#REF!+#REF!+#REF!+V21+V22+#REF!+#REF!</f>
        <v>#REF!</v>
      </c>
      <c r="W30" s="66" t="s">
        <v>89</v>
      </c>
      <c r="X30" s="66"/>
    </row>
    <row r="31" spans="1:24" ht="47.25" x14ac:dyDescent="0.25">
      <c r="A31" s="52"/>
      <c r="B31" s="75"/>
      <c r="C31" s="26" t="s">
        <v>16</v>
      </c>
      <c r="D31" s="7">
        <f>D27</f>
        <v>3094.8</v>
      </c>
      <c r="E31" s="7">
        <f t="shared" ref="E31:G31" si="5">E27</f>
        <v>3094.8</v>
      </c>
      <c r="F31" s="7">
        <f t="shared" si="5"/>
        <v>109.2</v>
      </c>
      <c r="G31" s="7">
        <f t="shared" si="5"/>
        <v>109.2</v>
      </c>
      <c r="H31" s="39"/>
      <c r="I31" s="39"/>
      <c r="J31" s="39"/>
      <c r="K31" s="39"/>
      <c r="L31" s="39"/>
      <c r="M31" s="39"/>
      <c r="N31" s="39"/>
      <c r="O31" s="39"/>
      <c r="P31" s="39"/>
      <c r="Q31" s="39"/>
      <c r="R31" s="39"/>
      <c r="S31" s="39"/>
      <c r="T31" s="39"/>
      <c r="U31" s="39"/>
      <c r="V31" s="39"/>
      <c r="W31" s="66" t="s">
        <v>230</v>
      </c>
      <c r="X31" s="66"/>
    </row>
    <row r="32" spans="1:24" s="11" customFormat="1" ht="32.25" customHeight="1" x14ac:dyDescent="0.25">
      <c r="A32" s="10"/>
      <c r="B32" s="54" t="s">
        <v>46</v>
      </c>
      <c r="C32" s="55"/>
      <c r="D32" s="55"/>
      <c r="E32" s="55"/>
      <c r="F32" s="55"/>
      <c r="G32" s="55"/>
      <c r="H32" s="55"/>
      <c r="I32" s="55"/>
      <c r="J32" s="55"/>
      <c r="K32" s="55"/>
      <c r="L32" s="55"/>
      <c r="M32" s="55"/>
      <c r="N32" s="55"/>
      <c r="O32" s="55"/>
      <c r="P32" s="55"/>
      <c r="Q32" s="55"/>
      <c r="R32" s="55"/>
      <c r="S32" s="55"/>
      <c r="T32" s="55"/>
      <c r="U32" s="55"/>
      <c r="V32" s="55"/>
      <c r="W32" s="55"/>
      <c r="X32" s="55"/>
    </row>
    <row r="33" spans="1:24" s="11" customFormat="1" ht="82.5" customHeight="1" x14ac:dyDescent="0.25">
      <c r="A33" s="6"/>
      <c r="B33" s="26" t="s">
        <v>33</v>
      </c>
      <c r="C33" s="26" t="s">
        <v>14</v>
      </c>
      <c r="D33" s="7">
        <v>115758.6</v>
      </c>
      <c r="E33" s="7">
        <v>115758.6</v>
      </c>
      <c r="F33" s="7">
        <v>30358.1</v>
      </c>
      <c r="G33" s="7">
        <v>30358.1</v>
      </c>
      <c r="H33" s="25"/>
      <c r="I33" s="25"/>
      <c r="J33" s="25"/>
      <c r="K33" s="25"/>
      <c r="L33" s="25"/>
      <c r="M33" s="25"/>
      <c r="N33" s="25"/>
      <c r="O33" s="25"/>
      <c r="P33" s="25"/>
      <c r="Q33" s="25"/>
      <c r="R33" s="25"/>
      <c r="S33" s="25"/>
      <c r="T33" s="25"/>
      <c r="U33" s="25"/>
      <c r="V33" s="25"/>
      <c r="W33" s="66" t="s">
        <v>231</v>
      </c>
      <c r="X33" s="66"/>
    </row>
    <row r="34" spans="1:24" s="11" customFormat="1" ht="88.5" customHeight="1" x14ac:dyDescent="0.25">
      <c r="A34" s="6"/>
      <c r="B34" s="26" t="s">
        <v>32</v>
      </c>
      <c r="C34" s="26" t="s">
        <v>14</v>
      </c>
      <c r="D34" s="7">
        <v>7805.7</v>
      </c>
      <c r="E34" s="7">
        <v>7805.7</v>
      </c>
      <c r="F34" s="7">
        <v>48.2</v>
      </c>
      <c r="G34" s="7">
        <v>48.2</v>
      </c>
      <c r="H34" s="25"/>
      <c r="I34" s="25"/>
      <c r="J34" s="25"/>
      <c r="K34" s="25"/>
      <c r="L34" s="25"/>
      <c r="M34" s="25"/>
      <c r="N34" s="25"/>
      <c r="O34" s="25"/>
      <c r="P34" s="25"/>
      <c r="Q34" s="25"/>
      <c r="R34" s="25"/>
      <c r="S34" s="25"/>
      <c r="T34" s="25"/>
      <c r="U34" s="25"/>
      <c r="V34" s="25"/>
      <c r="W34" s="66" t="s">
        <v>232</v>
      </c>
      <c r="X34" s="66"/>
    </row>
    <row r="35" spans="1:24" s="11" customFormat="1" ht="99.75" customHeight="1" x14ac:dyDescent="0.25">
      <c r="A35" s="6"/>
      <c r="B35" s="26" t="s">
        <v>102</v>
      </c>
      <c r="C35" s="26" t="s">
        <v>16</v>
      </c>
      <c r="D35" s="7">
        <v>23686.7</v>
      </c>
      <c r="E35" s="7">
        <v>23686.7</v>
      </c>
      <c r="F35" s="7">
        <v>5921.7</v>
      </c>
      <c r="G35" s="7">
        <v>5921.7</v>
      </c>
      <c r="H35" s="25"/>
      <c r="I35" s="25"/>
      <c r="J35" s="25"/>
      <c r="K35" s="25"/>
      <c r="L35" s="25"/>
      <c r="M35" s="25"/>
      <c r="N35" s="25"/>
      <c r="O35" s="25"/>
      <c r="P35" s="25"/>
      <c r="Q35" s="25"/>
      <c r="R35" s="25"/>
      <c r="S35" s="25"/>
      <c r="T35" s="25"/>
      <c r="U35" s="25"/>
      <c r="V35" s="25"/>
      <c r="W35" s="66" t="s">
        <v>206</v>
      </c>
      <c r="X35" s="66"/>
    </row>
    <row r="36" spans="1:24" s="11" customFormat="1" ht="85.5" customHeight="1" x14ac:dyDescent="0.25">
      <c r="A36" s="6"/>
      <c r="B36" s="26" t="s">
        <v>158</v>
      </c>
      <c r="C36" s="26" t="s">
        <v>16</v>
      </c>
      <c r="D36" s="7">
        <v>364657.5</v>
      </c>
      <c r="E36" s="7">
        <v>364657.5</v>
      </c>
      <c r="F36" s="7">
        <v>63670</v>
      </c>
      <c r="G36" s="7">
        <v>63670</v>
      </c>
      <c r="H36" s="25"/>
      <c r="I36" s="25"/>
      <c r="J36" s="25"/>
      <c r="K36" s="25"/>
      <c r="L36" s="25"/>
      <c r="M36" s="25"/>
      <c r="N36" s="25"/>
      <c r="O36" s="25"/>
      <c r="P36" s="25"/>
      <c r="Q36" s="25"/>
      <c r="R36" s="25"/>
      <c r="S36" s="25"/>
      <c r="T36" s="25"/>
      <c r="U36" s="25"/>
      <c r="V36" s="25"/>
      <c r="W36" s="66" t="s">
        <v>233</v>
      </c>
      <c r="X36" s="66"/>
    </row>
    <row r="37" spans="1:24" s="11" customFormat="1" ht="117" customHeight="1" x14ac:dyDescent="0.25">
      <c r="A37" s="6"/>
      <c r="B37" s="26" t="s">
        <v>103</v>
      </c>
      <c r="C37" s="26" t="s">
        <v>14</v>
      </c>
      <c r="D37" s="7">
        <v>1246.7</v>
      </c>
      <c r="E37" s="7">
        <v>1246.7</v>
      </c>
      <c r="F37" s="7">
        <v>311.7</v>
      </c>
      <c r="G37" s="7">
        <v>311.7</v>
      </c>
      <c r="H37" s="25"/>
      <c r="I37" s="25"/>
      <c r="J37" s="25"/>
      <c r="K37" s="25"/>
      <c r="L37" s="25"/>
      <c r="M37" s="25"/>
      <c r="N37" s="25"/>
      <c r="O37" s="25"/>
      <c r="P37" s="25"/>
      <c r="Q37" s="25"/>
      <c r="R37" s="25"/>
      <c r="S37" s="25"/>
      <c r="T37" s="25"/>
      <c r="U37" s="25"/>
      <c r="V37" s="25"/>
      <c r="W37" s="66" t="s">
        <v>234</v>
      </c>
      <c r="X37" s="66"/>
    </row>
    <row r="38" spans="1:24" s="11" customFormat="1" ht="135.75" customHeight="1" x14ac:dyDescent="0.25">
      <c r="A38" s="6"/>
      <c r="B38" s="26" t="s">
        <v>159</v>
      </c>
      <c r="C38" s="26" t="s">
        <v>14</v>
      </c>
      <c r="D38" s="7">
        <v>162523.79999999999</v>
      </c>
      <c r="E38" s="7">
        <v>162523.79999999999</v>
      </c>
      <c r="F38" s="7">
        <v>26194</v>
      </c>
      <c r="G38" s="7">
        <v>26194</v>
      </c>
      <c r="H38" s="25"/>
      <c r="I38" s="25"/>
      <c r="J38" s="25"/>
      <c r="K38" s="25"/>
      <c r="L38" s="25"/>
      <c r="M38" s="25"/>
      <c r="N38" s="25"/>
      <c r="O38" s="25"/>
      <c r="P38" s="25"/>
      <c r="Q38" s="25"/>
      <c r="R38" s="25"/>
      <c r="S38" s="25"/>
      <c r="T38" s="25"/>
      <c r="U38" s="25"/>
      <c r="V38" s="25"/>
      <c r="W38" s="66" t="s">
        <v>235</v>
      </c>
      <c r="X38" s="66"/>
    </row>
    <row r="39" spans="1:24" ht="15" customHeight="1" x14ac:dyDescent="0.25">
      <c r="A39" s="52"/>
      <c r="B39" s="54" t="s">
        <v>18</v>
      </c>
      <c r="C39" s="33" t="s">
        <v>17</v>
      </c>
      <c r="D39" s="9">
        <f>D40+D41</f>
        <v>675679</v>
      </c>
      <c r="E39" s="9">
        <f t="shared" ref="E39:G39" si="6">E40+E41</f>
        <v>675679</v>
      </c>
      <c r="F39" s="9">
        <f t="shared" si="6"/>
        <v>126503.7</v>
      </c>
      <c r="G39" s="9">
        <f t="shared" si="6"/>
        <v>126503.7</v>
      </c>
      <c r="H39" s="39"/>
      <c r="I39" s="39"/>
      <c r="J39" s="39"/>
      <c r="K39" s="39"/>
      <c r="L39" s="39"/>
      <c r="M39" s="39"/>
      <c r="N39" s="39"/>
      <c r="O39" s="39"/>
      <c r="P39" s="39"/>
      <c r="Q39" s="39"/>
      <c r="R39" s="39"/>
      <c r="S39" s="39"/>
      <c r="T39" s="39"/>
      <c r="U39" s="39"/>
      <c r="V39" s="39"/>
      <c r="W39" s="67" t="s">
        <v>236</v>
      </c>
      <c r="X39" s="67"/>
    </row>
    <row r="40" spans="1:24" ht="50.25" customHeight="1" x14ac:dyDescent="0.25">
      <c r="A40" s="52"/>
      <c r="B40" s="75"/>
      <c r="C40" s="26" t="s">
        <v>14</v>
      </c>
      <c r="D40" s="7">
        <f>D33+D34+D37+D38</f>
        <v>287334.8</v>
      </c>
      <c r="E40" s="7">
        <f t="shared" ref="E40:G40" si="7">E33+E34+E37+E38</f>
        <v>287334.8</v>
      </c>
      <c r="F40" s="7">
        <f t="shared" si="7"/>
        <v>56912</v>
      </c>
      <c r="G40" s="7">
        <f t="shared" si="7"/>
        <v>56912</v>
      </c>
      <c r="H40" s="7"/>
      <c r="I40" s="7"/>
      <c r="J40" s="7"/>
      <c r="K40" s="7"/>
      <c r="L40" s="7"/>
      <c r="M40" s="7"/>
      <c r="N40" s="7"/>
      <c r="O40" s="7"/>
      <c r="P40" s="7"/>
      <c r="Q40" s="7"/>
      <c r="R40" s="7"/>
      <c r="S40" s="7"/>
      <c r="T40" s="7"/>
      <c r="U40" s="7"/>
      <c r="V40" s="7"/>
      <c r="W40" s="66" t="s">
        <v>237</v>
      </c>
      <c r="X40" s="66"/>
    </row>
    <row r="41" spans="1:24" ht="57.75" customHeight="1" x14ac:dyDescent="0.25">
      <c r="A41" s="52"/>
      <c r="B41" s="75"/>
      <c r="C41" s="26" t="s">
        <v>16</v>
      </c>
      <c r="D41" s="7">
        <f>D35+D36</f>
        <v>388344.2</v>
      </c>
      <c r="E41" s="7">
        <f t="shared" ref="E41:G41" si="8">E35+E36</f>
        <v>388344.2</v>
      </c>
      <c r="F41" s="7">
        <f t="shared" si="8"/>
        <v>69591.7</v>
      </c>
      <c r="G41" s="7">
        <f t="shared" si="8"/>
        <v>69591.7</v>
      </c>
      <c r="H41" s="7" t="e">
        <f>H35+#REF!+H36</f>
        <v>#REF!</v>
      </c>
      <c r="I41" s="7" t="e">
        <f>I35+#REF!+I36</f>
        <v>#REF!</v>
      </c>
      <c r="J41" s="7" t="e">
        <f>J35+#REF!+J36</f>
        <v>#REF!</v>
      </c>
      <c r="K41" s="7" t="e">
        <f>K35+#REF!+K36</f>
        <v>#REF!</v>
      </c>
      <c r="L41" s="7" t="e">
        <f>L35+#REF!+L36</f>
        <v>#REF!</v>
      </c>
      <c r="M41" s="7" t="e">
        <f>M35+#REF!+M36</f>
        <v>#REF!</v>
      </c>
      <c r="N41" s="7" t="e">
        <f>N35+#REF!+N36</f>
        <v>#REF!</v>
      </c>
      <c r="O41" s="7" t="e">
        <f>O35+#REF!+O36</f>
        <v>#REF!</v>
      </c>
      <c r="P41" s="7" t="e">
        <f>P35+#REF!+P36</f>
        <v>#REF!</v>
      </c>
      <c r="Q41" s="7" t="e">
        <f>Q35+#REF!+Q36</f>
        <v>#REF!</v>
      </c>
      <c r="R41" s="7" t="e">
        <f>R35+#REF!+R36</f>
        <v>#REF!</v>
      </c>
      <c r="S41" s="7" t="e">
        <f>S35+#REF!+S36</f>
        <v>#REF!</v>
      </c>
      <c r="T41" s="7" t="e">
        <f>T35+#REF!+T36</f>
        <v>#REF!</v>
      </c>
      <c r="U41" s="7" t="e">
        <f>U35+#REF!+U36</f>
        <v>#REF!</v>
      </c>
      <c r="V41" s="7" t="e">
        <f>V35+#REF!+V36</f>
        <v>#REF!</v>
      </c>
      <c r="W41" s="66" t="s">
        <v>238</v>
      </c>
      <c r="X41" s="66"/>
    </row>
    <row r="42" spans="1:24" s="11" customFormat="1" ht="32.25" customHeight="1" x14ac:dyDescent="0.25">
      <c r="A42" s="10"/>
      <c r="B42" s="54" t="s">
        <v>51</v>
      </c>
      <c r="C42" s="55"/>
      <c r="D42" s="55"/>
      <c r="E42" s="55"/>
      <c r="F42" s="55"/>
      <c r="G42" s="55"/>
      <c r="H42" s="55"/>
      <c r="I42" s="55"/>
      <c r="J42" s="55"/>
      <c r="K42" s="55"/>
      <c r="L42" s="55"/>
      <c r="M42" s="55"/>
      <c r="N42" s="55"/>
      <c r="O42" s="55"/>
      <c r="P42" s="55"/>
      <c r="Q42" s="55"/>
      <c r="R42" s="55"/>
      <c r="S42" s="55"/>
      <c r="T42" s="55"/>
      <c r="U42" s="55"/>
      <c r="V42" s="55"/>
      <c r="W42" s="55"/>
      <c r="X42" s="55"/>
    </row>
    <row r="43" spans="1:24" s="11" customFormat="1" ht="89.25" customHeight="1" x14ac:dyDescent="0.25">
      <c r="A43" s="6"/>
      <c r="B43" s="26" t="s">
        <v>47</v>
      </c>
      <c r="C43" s="26" t="s">
        <v>14</v>
      </c>
      <c r="D43" s="7">
        <v>155178.79999999999</v>
      </c>
      <c r="E43" s="7">
        <v>155178.79999999999</v>
      </c>
      <c r="F43" s="7">
        <v>43191.4</v>
      </c>
      <c r="G43" s="7">
        <v>43191.4</v>
      </c>
      <c r="H43" s="25"/>
      <c r="I43" s="25"/>
      <c r="J43" s="25"/>
      <c r="K43" s="25"/>
      <c r="L43" s="25"/>
      <c r="M43" s="25"/>
      <c r="N43" s="25"/>
      <c r="O43" s="25"/>
      <c r="P43" s="25"/>
      <c r="Q43" s="25"/>
      <c r="R43" s="25"/>
      <c r="S43" s="25"/>
      <c r="T43" s="25"/>
      <c r="U43" s="25"/>
      <c r="V43" s="25"/>
      <c r="W43" s="66" t="s">
        <v>226</v>
      </c>
      <c r="X43" s="66"/>
    </row>
    <row r="44" spans="1:24" s="11" customFormat="1" ht="79.5" customHeight="1" x14ac:dyDescent="0.25">
      <c r="A44" s="6"/>
      <c r="B44" s="26" t="s">
        <v>32</v>
      </c>
      <c r="C44" s="26" t="s">
        <v>14</v>
      </c>
      <c r="D44" s="7">
        <v>6000</v>
      </c>
      <c r="E44" s="7">
        <v>6000</v>
      </c>
      <c r="F44" s="7">
        <v>43.8</v>
      </c>
      <c r="G44" s="7">
        <v>43.8</v>
      </c>
      <c r="H44" s="25"/>
      <c r="I44" s="25"/>
      <c r="J44" s="25"/>
      <c r="K44" s="25"/>
      <c r="L44" s="25"/>
      <c r="M44" s="25"/>
      <c r="N44" s="25"/>
      <c r="O44" s="25"/>
      <c r="P44" s="25"/>
      <c r="Q44" s="25"/>
      <c r="R44" s="25"/>
      <c r="S44" s="25"/>
      <c r="T44" s="25"/>
      <c r="U44" s="25"/>
      <c r="V44" s="25"/>
      <c r="W44" s="66" t="s">
        <v>403</v>
      </c>
      <c r="X44" s="66"/>
    </row>
    <row r="45" spans="1:24" s="11" customFormat="1" ht="95.25" customHeight="1" x14ac:dyDescent="0.25">
      <c r="A45" s="6"/>
      <c r="B45" s="26" t="s">
        <v>48</v>
      </c>
      <c r="C45" s="26" t="s">
        <v>16</v>
      </c>
      <c r="D45" s="12">
        <v>1489.5</v>
      </c>
      <c r="E45" s="12">
        <v>1489.5</v>
      </c>
      <c r="F45" s="12">
        <v>430</v>
      </c>
      <c r="G45" s="12">
        <v>430</v>
      </c>
      <c r="H45" s="25"/>
      <c r="I45" s="25"/>
      <c r="J45" s="25"/>
      <c r="K45" s="25"/>
      <c r="L45" s="25"/>
      <c r="M45" s="25"/>
      <c r="N45" s="25"/>
      <c r="O45" s="25"/>
      <c r="P45" s="25"/>
      <c r="Q45" s="25"/>
      <c r="R45" s="25"/>
      <c r="S45" s="25"/>
      <c r="T45" s="25"/>
      <c r="U45" s="25"/>
      <c r="V45" s="25"/>
      <c r="W45" s="66" t="s">
        <v>404</v>
      </c>
      <c r="X45" s="66"/>
    </row>
    <row r="46" spans="1:24" s="11" customFormat="1" ht="80.25" customHeight="1" x14ac:dyDescent="0.25">
      <c r="A46" s="6"/>
      <c r="B46" s="26" t="s">
        <v>158</v>
      </c>
      <c r="C46" s="26" t="s">
        <v>16</v>
      </c>
      <c r="D46" s="7">
        <v>501224.9</v>
      </c>
      <c r="E46" s="7">
        <v>501224.9</v>
      </c>
      <c r="F46" s="7">
        <v>99000</v>
      </c>
      <c r="G46" s="7">
        <v>99000</v>
      </c>
      <c r="H46" s="25"/>
      <c r="I46" s="25"/>
      <c r="J46" s="25"/>
      <c r="K46" s="25"/>
      <c r="L46" s="25"/>
      <c r="M46" s="25"/>
      <c r="N46" s="25"/>
      <c r="O46" s="25"/>
      <c r="P46" s="25"/>
      <c r="Q46" s="25"/>
      <c r="R46" s="25"/>
      <c r="S46" s="25"/>
      <c r="T46" s="25"/>
      <c r="U46" s="25"/>
      <c r="V46" s="25"/>
      <c r="W46" s="66" t="s">
        <v>405</v>
      </c>
      <c r="X46" s="66"/>
    </row>
    <row r="47" spans="1:24" s="11" customFormat="1" ht="45.75" customHeight="1" x14ac:dyDescent="0.25">
      <c r="A47" s="6"/>
      <c r="B47" s="26" t="s">
        <v>49</v>
      </c>
      <c r="C47" s="26" t="s">
        <v>16</v>
      </c>
      <c r="D47" s="7">
        <v>16535.8</v>
      </c>
      <c r="E47" s="7">
        <v>16535.8</v>
      </c>
      <c r="F47" s="7">
        <v>5280</v>
      </c>
      <c r="G47" s="7">
        <v>5280</v>
      </c>
      <c r="H47" s="25"/>
      <c r="I47" s="25"/>
      <c r="J47" s="25"/>
      <c r="K47" s="25"/>
      <c r="L47" s="25"/>
      <c r="M47" s="25"/>
      <c r="N47" s="25"/>
      <c r="O47" s="25"/>
      <c r="P47" s="25"/>
      <c r="Q47" s="25"/>
      <c r="R47" s="25"/>
      <c r="S47" s="25"/>
      <c r="T47" s="25"/>
      <c r="U47" s="25"/>
      <c r="V47" s="25"/>
      <c r="W47" s="66" t="s">
        <v>406</v>
      </c>
      <c r="X47" s="66"/>
    </row>
    <row r="48" spans="1:24" s="11" customFormat="1" ht="112.5" customHeight="1" x14ac:dyDescent="0.25">
      <c r="A48" s="6"/>
      <c r="B48" s="26" t="s">
        <v>92</v>
      </c>
      <c r="C48" s="26" t="s">
        <v>14</v>
      </c>
      <c r="D48" s="12">
        <v>2494.6999999999998</v>
      </c>
      <c r="E48" s="12">
        <v>2494.6999999999998</v>
      </c>
      <c r="F48" s="12">
        <v>651.6</v>
      </c>
      <c r="G48" s="12">
        <v>651.6</v>
      </c>
      <c r="H48" s="25"/>
      <c r="I48" s="25"/>
      <c r="J48" s="25"/>
      <c r="K48" s="25"/>
      <c r="L48" s="25"/>
      <c r="M48" s="25"/>
      <c r="N48" s="25"/>
      <c r="O48" s="25"/>
      <c r="P48" s="25"/>
      <c r="Q48" s="25"/>
      <c r="R48" s="25"/>
      <c r="S48" s="25"/>
      <c r="T48" s="25"/>
      <c r="U48" s="25"/>
      <c r="V48" s="25"/>
      <c r="W48" s="66" t="s">
        <v>407</v>
      </c>
      <c r="X48" s="66"/>
    </row>
    <row r="49" spans="1:24" s="11" customFormat="1" ht="66.75" customHeight="1" x14ac:dyDescent="0.25">
      <c r="A49" s="6"/>
      <c r="B49" s="26" t="s">
        <v>207</v>
      </c>
      <c r="C49" s="26" t="s">
        <v>173</v>
      </c>
      <c r="D49" s="7">
        <v>36607</v>
      </c>
      <c r="E49" s="7">
        <v>36607</v>
      </c>
      <c r="F49" s="7">
        <v>9151.7999999999993</v>
      </c>
      <c r="G49" s="7">
        <v>9151.7999999999993</v>
      </c>
      <c r="H49" s="25"/>
      <c r="I49" s="25"/>
      <c r="J49" s="25"/>
      <c r="K49" s="25"/>
      <c r="L49" s="25"/>
      <c r="M49" s="25"/>
      <c r="N49" s="25"/>
      <c r="O49" s="25"/>
      <c r="P49" s="25"/>
      <c r="Q49" s="25"/>
      <c r="R49" s="25"/>
      <c r="S49" s="25"/>
      <c r="T49" s="25"/>
      <c r="U49" s="25"/>
      <c r="V49" s="25"/>
      <c r="W49" s="66" t="s">
        <v>367</v>
      </c>
      <c r="X49" s="66"/>
    </row>
    <row r="50" spans="1:24" s="11" customFormat="1" ht="57.75" customHeight="1" x14ac:dyDescent="0.25">
      <c r="A50" s="6"/>
      <c r="B50" s="26" t="s">
        <v>208</v>
      </c>
      <c r="C50" s="26" t="s">
        <v>16</v>
      </c>
      <c r="D50" s="7">
        <v>5821.2</v>
      </c>
      <c r="E50" s="7">
        <v>5821.2</v>
      </c>
      <c r="F50" s="7">
        <v>1746.8</v>
      </c>
      <c r="G50" s="7">
        <v>1746.8</v>
      </c>
      <c r="H50" s="25"/>
      <c r="I50" s="25"/>
      <c r="J50" s="25"/>
      <c r="K50" s="25"/>
      <c r="L50" s="25"/>
      <c r="M50" s="25"/>
      <c r="N50" s="25"/>
      <c r="O50" s="25"/>
      <c r="P50" s="25"/>
      <c r="Q50" s="25"/>
      <c r="R50" s="25"/>
      <c r="S50" s="25"/>
      <c r="T50" s="25"/>
      <c r="U50" s="25"/>
      <c r="V50" s="25"/>
      <c r="W50" s="66" t="s">
        <v>408</v>
      </c>
      <c r="X50" s="66"/>
    </row>
    <row r="51" spans="1:24" s="11" customFormat="1" ht="66.75" customHeight="1" x14ac:dyDescent="0.25">
      <c r="A51" s="6"/>
      <c r="B51" s="26" t="s">
        <v>209</v>
      </c>
      <c r="C51" s="26" t="s">
        <v>16</v>
      </c>
      <c r="D51" s="7">
        <v>1664</v>
      </c>
      <c r="E51" s="7">
        <v>1664</v>
      </c>
      <c r="F51" s="7">
        <v>278</v>
      </c>
      <c r="G51" s="7">
        <v>278</v>
      </c>
      <c r="H51" s="25"/>
      <c r="I51" s="25"/>
      <c r="J51" s="25"/>
      <c r="K51" s="25"/>
      <c r="L51" s="25"/>
      <c r="M51" s="25"/>
      <c r="N51" s="25"/>
      <c r="O51" s="25"/>
      <c r="P51" s="25"/>
      <c r="Q51" s="25"/>
      <c r="R51" s="25"/>
      <c r="S51" s="25"/>
      <c r="T51" s="25"/>
      <c r="U51" s="25"/>
      <c r="V51" s="25"/>
      <c r="W51" s="66" t="s">
        <v>409</v>
      </c>
      <c r="X51" s="66"/>
    </row>
    <row r="52" spans="1:24" s="11" customFormat="1" ht="86.25" customHeight="1" x14ac:dyDescent="0.25">
      <c r="A52" s="6"/>
      <c r="B52" s="26" t="s">
        <v>239</v>
      </c>
      <c r="C52" s="26" t="s">
        <v>173</v>
      </c>
      <c r="D52" s="7">
        <v>22857.7</v>
      </c>
      <c r="E52" s="7">
        <v>22857.7</v>
      </c>
      <c r="F52" s="7">
        <v>5306.1</v>
      </c>
      <c r="G52" s="7">
        <v>5306.1</v>
      </c>
      <c r="H52" s="25"/>
      <c r="I52" s="25"/>
      <c r="J52" s="25"/>
      <c r="K52" s="25"/>
      <c r="L52" s="25"/>
      <c r="M52" s="25"/>
      <c r="N52" s="25"/>
      <c r="O52" s="25"/>
      <c r="P52" s="25"/>
      <c r="Q52" s="25"/>
      <c r="R52" s="25"/>
      <c r="S52" s="25"/>
      <c r="T52" s="25"/>
      <c r="U52" s="25"/>
      <c r="V52" s="25"/>
      <c r="W52" s="66" t="s">
        <v>410</v>
      </c>
      <c r="X52" s="66"/>
    </row>
    <row r="53" spans="1:24" s="11" customFormat="1" ht="80.25" customHeight="1" x14ac:dyDescent="0.25">
      <c r="A53" s="6"/>
      <c r="B53" s="26" t="s">
        <v>240</v>
      </c>
      <c r="C53" s="26" t="s">
        <v>14</v>
      </c>
      <c r="D53" s="7">
        <v>180.3</v>
      </c>
      <c r="E53" s="7">
        <v>180.3</v>
      </c>
      <c r="F53" s="7">
        <v>35.6</v>
      </c>
      <c r="G53" s="7">
        <v>35.6</v>
      </c>
      <c r="H53" s="25"/>
      <c r="I53" s="25"/>
      <c r="J53" s="25"/>
      <c r="K53" s="25"/>
      <c r="L53" s="25"/>
      <c r="M53" s="25"/>
      <c r="N53" s="25"/>
      <c r="O53" s="25"/>
      <c r="P53" s="25"/>
      <c r="Q53" s="25"/>
      <c r="R53" s="25"/>
      <c r="S53" s="25"/>
      <c r="T53" s="25"/>
      <c r="U53" s="25"/>
      <c r="V53" s="25"/>
      <c r="W53" s="66" t="s">
        <v>411</v>
      </c>
      <c r="X53" s="66"/>
    </row>
    <row r="54" spans="1:24" s="11" customFormat="1" ht="97.5" customHeight="1" x14ac:dyDescent="0.25">
      <c r="A54" s="6"/>
      <c r="B54" s="26" t="s">
        <v>402</v>
      </c>
      <c r="C54" s="26" t="s">
        <v>14</v>
      </c>
      <c r="D54" s="7">
        <v>50</v>
      </c>
      <c r="E54" s="7">
        <v>50</v>
      </c>
      <c r="F54" s="7">
        <v>0</v>
      </c>
      <c r="G54" s="7">
        <v>0</v>
      </c>
      <c r="H54" s="25"/>
      <c r="I54" s="25"/>
      <c r="J54" s="25"/>
      <c r="K54" s="25"/>
      <c r="L54" s="25"/>
      <c r="M54" s="25"/>
      <c r="N54" s="25"/>
      <c r="O54" s="25"/>
      <c r="P54" s="25"/>
      <c r="Q54" s="25"/>
      <c r="R54" s="25"/>
      <c r="S54" s="25"/>
      <c r="T54" s="25"/>
      <c r="U54" s="25"/>
      <c r="V54" s="25"/>
      <c r="W54" s="66" t="s">
        <v>220</v>
      </c>
      <c r="X54" s="66"/>
    </row>
    <row r="55" spans="1:24" ht="28.5" customHeight="1" x14ac:dyDescent="0.25">
      <c r="A55" s="52"/>
      <c r="B55" s="54" t="s">
        <v>18</v>
      </c>
      <c r="C55" s="33" t="s">
        <v>17</v>
      </c>
      <c r="D55" s="9">
        <f>D56+D58+D57</f>
        <v>750103.89999999991</v>
      </c>
      <c r="E55" s="9">
        <f t="shared" ref="E55:G55" si="9">E56+E58+E57</f>
        <v>750103.89999999991</v>
      </c>
      <c r="F55" s="9">
        <f t="shared" si="9"/>
        <v>165115.1</v>
      </c>
      <c r="G55" s="9">
        <f t="shared" si="9"/>
        <v>165115.1</v>
      </c>
      <c r="H55" s="39"/>
      <c r="I55" s="39"/>
      <c r="J55" s="39"/>
      <c r="K55" s="39"/>
      <c r="L55" s="39"/>
      <c r="M55" s="39"/>
      <c r="N55" s="39"/>
      <c r="O55" s="39"/>
      <c r="P55" s="39"/>
      <c r="Q55" s="39"/>
      <c r="R55" s="39"/>
      <c r="S55" s="39"/>
      <c r="T55" s="39"/>
      <c r="U55" s="39"/>
      <c r="V55" s="39"/>
      <c r="W55" s="67" t="s">
        <v>412</v>
      </c>
      <c r="X55" s="67"/>
    </row>
    <row r="56" spans="1:24" ht="51.75" customHeight="1" x14ac:dyDescent="0.25">
      <c r="A56" s="52"/>
      <c r="B56" s="75"/>
      <c r="C56" s="26" t="s">
        <v>14</v>
      </c>
      <c r="D56" s="7">
        <f>D43+D44+D48+D53+D54</f>
        <v>163903.79999999999</v>
      </c>
      <c r="E56" s="7">
        <f t="shared" ref="E56:G56" si="10">E43+E44+E48+E53+E54</f>
        <v>163903.79999999999</v>
      </c>
      <c r="F56" s="7">
        <f t="shared" si="10"/>
        <v>43922.400000000001</v>
      </c>
      <c r="G56" s="7">
        <f t="shared" si="10"/>
        <v>43922.400000000001</v>
      </c>
      <c r="H56" s="7"/>
      <c r="I56" s="7"/>
      <c r="J56" s="7"/>
      <c r="K56" s="7"/>
      <c r="L56" s="7"/>
      <c r="M56" s="7"/>
      <c r="N56" s="7"/>
      <c r="O56" s="7"/>
      <c r="P56" s="7"/>
      <c r="Q56" s="7"/>
      <c r="R56" s="7"/>
      <c r="S56" s="7"/>
      <c r="T56" s="7"/>
      <c r="U56" s="7"/>
      <c r="V56" s="7"/>
      <c r="W56" s="66" t="s">
        <v>413</v>
      </c>
      <c r="X56" s="66"/>
    </row>
    <row r="57" spans="1:24" ht="51.75" customHeight="1" x14ac:dyDescent="0.25">
      <c r="A57" s="52"/>
      <c r="B57" s="75"/>
      <c r="C57" s="26" t="s">
        <v>173</v>
      </c>
      <c r="D57" s="7">
        <f>D52+D49</f>
        <v>59464.7</v>
      </c>
      <c r="E57" s="7">
        <f t="shared" ref="E57:G57" si="11">E52+E49</f>
        <v>59464.7</v>
      </c>
      <c r="F57" s="7">
        <f t="shared" si="11"/>
        <v>14457.9</v>
      </c>
      <c r="G57" s="7">
        <f t="shared" si="11"/>
        <v>14457.9</v>
      </c>
      <c r="H57" s="7"/>
      <c r="I57" s="7"/>
      <c r="J57" s="7"/>
      <c r="K57" s="7"/>
      <c r="L57" s="7"/>
      <c r="M57" s="7"/>
      <c r="N57" s="7"/>
      <c r="O57" s="7"/>
      <c r="P57" s="7"/>
      <c r="Q57" s="7"/>
      <c r="R57" s="7"/>
      <c r="S57" s="7"/>
      <c r="T57" s="7"/>
      <c r="U57" s="7"/>
      <c r="V57" s="7"/>
      <c r="W57" s="66" t="s">
        <v>414</v>
      </c>
      <c r="X57" s="66"/>
    </row>
    <row r="58" spans="1:24" ht="47.25" x14ac:dyDescent="0.25">
      <c r="A58" s="52"/>
      <c r="B58" s="75"/>
      <c r="C58" s="26" t="s">
        <v>16</v>
      </c>
      <c r="D58" s="7">
        <f>D45+D46+D47+D50+D51</f>
        <v>526735.4</v>
      </c>
      <c r="E58" s="7">
        <f t="shared" ref="E58:G58" si="12">E45+E46+E47+E50+E51</f>
        <v>526735.4</v>
      </c>
      <c r="F58" s="7">
        <f t="shared" si="12"/>
        <v>106734.8</v>
      </c>
      <c r="G58" s="7">
        <f t="shared" si="12"/>
        <v>106734.8</v>
      </c>
      <c r="H58" s="7">
        <f t="shared" ref="H58:V58" si="13">+H46+H47</f>
        <v>0</v>
      </c>
      <c r="I58" s="7">
        <f t="shared" si="13"/>
        <v>0</v>
      </c>
      <c r="J58" s="7">
        <f t="shared" si="13"/>
        <v>0</v>
      </c>
      <c r="K58" s="7">
        <f t="shared" si="13"/>
        <v>0</v>
      </c>
      <c r="L58" s="7">
        <f t="shared" si="13"/>
        <v>0</v>
      </c>
      <c r="M58" s="7">
        <f t="shared" si="13"/>
        <v>0</v>
      </c>
      <c r="N58" s="7">
        <f t="shared" si="13"/>
        <v>0</v>
      </c>
      <c r="O58" s="7">
        <f t="shared" si="13"/>
        <v>0</v>
      </c>
      <c r="P58" s="7">
        <f t="shared" si="13"/>
        <v>0</v>
      </c>
      <c r="Q58" s="7">
        <f t="shared" si="13"/>
        <v>0</v>
      </c>
      <c r="R58" s="7">
        <f t="shared" si="13"/>
        <v>0</v>
      </c>
      <c r="S58" s="7">
        <f t="shared" si="13"/>
        <v>0</v>
      </c>
      <c r="T58" s="7">
        <f t="shared" si="13"/>
        <v>0</v>
      </c>
      <c r="U58" s="7">
        <f t="shared" si="13"/>
        <v>0</v>
      </c>
      <c r="V58" s="7">
        <f t="shared" si="13"/>
        <v>0</v>
      </c>
      <c r="W58" s="66" t="s">
        <v>415</v>
      </c>
      <c r="X58" s="66"/>
    </row>
    <row r="59" spans="1:24" s="11" customFormat="1" ht="32.25" customHeight="1" x14ac:dyDescent="0.25">
      <c r="A59" s="10"/>
      <c r="B59" s="54" t="s">
        <v>50</v>
      </c>
      <c r="C59" s="55"/>
      <c r="D59" s="55"/>
      <c r="E59" s="55"/>
      <c r="F59" s="55"/>
      <c r="G59" s="55"/>
      <c r="H59" s="55"/>
      <c r="I59" s="55"/>
      <c r="J59" s="55"/>
      <c r="K59" s="55"/>
      <c r="L59" s="55"/>
      <c r="M59" s="55"/>
      <c r="N59" s="55"/>
      <c r="O59" s="55"/>
      <c r="P59" s="55"/>
      <c r="Q59" s="55"/>
      <c r="R59" s="55"/>
      <c r="S59" s="55"/>
      <c r="T59" s="55"/>
      <c r="U59" s="55"/>
      <c r="V59" s="55"/>
      <c r="W59" s="55"/>
      <c r="X59" s="55"/>
    </row>
    <row r="60" spans="1:24" ht="78.75" x14ac:dyDescent="0.25">
      <c r="A60" s="35"/>
      <c r="B60" s="26" t="s">
        <v>47</v>
      </c>
      <c r="C60" s="26" t="s">
        <v>14</v>
      </c>
      <c r="D60" s="7">
        <v>32567.4</v>
      </c>
      <c r="E60" s="7">
        <v>32567.4</v>
      </c>
      <c r="F60" s="7">
        <v>7247.1</v>
      </c>
      <c r="G60" s="7">
        <v>7247.1</v>
      </c>
      <c r="H60" s="39"/>
      <c r="I60" s="39"/>
      <c r="J60" s="39"/>
      <c r="K60" s="39"/>
      <c r="L60" s="39"/>
      <c r="M60" s="39"/>
      <c r="N60" s="39"/>
      <c r="O60" s="39"/>
      <c r="P60" s="39"/>
      <c r="Q60" s="39"/>
      <c r="R60" s="39"/>
      <c r="S60" s="39"/>
      <c r="T60" s="39"/>
      <c r="U60" s="39"/>
      <c r="V60" s="39"/>
      <c r="W60" s="66" t="s">
        <v>395</v>
      </c>
      <c r="X60" s="66"/>
    </row>
    <row r="61" spans="1:24" ht="87.75" customHeight="1" x14ac:dyDescent="0.25">
      <c r="A61" s="35"/>
      <c r="B61" s="26" t="s">
        <v>32</v>
      </c>
      <c r="C61" s="26" t="s">
        <v>14</v>
      </c>
      <c r="D61" s="7">
        <v>900</v>
      </c>
      <c r="E61" s="7">
        <v>900</v>
      </c>
      <c r="F61" s="7">
        <v>21.8</v>
      </c>
      <c r="G61" s="7">
        <v>21.8</v>
      </c>
      <c r="H61" s="39"/>
      <c r="I61" s="39"/>
      <c r="J61" s="39"/>
      <c r="K61" s="39"/>
      <c r="L61" s="39"/>
      <c r="M61" s="39"/>
      <c r="N61" s="39"/>
      <c r="O61" s="39"/>
      <c r="P61" s="39"/>
      <c r="Q61" s="39"/>
      <c r="R61" s="39"/>
      <c r="S61" s="39"/>
      <c r="T61" s="39"/>
      <c r="U61" s="39"/>
      <c r="V61" s="39"/>
      <c r="W61" s="66" t="s">
        <v>396</v>
      </c>
      <c r="X61" s="66"/>
    </row>
    <row r="62" spans="1:24" ht="51" customHeight="1" x14ac:dyDescent="0.25">
      <c r="A62" s="35"/>
      <c r="B62" s="26" t="s">
        <v>83</v>
      </c>
      <c r="C62" s="26" t="s">
        <v>14</v>
      </c>
      <c r="D62" s="7">
        <v>452.2</v>
      </c>
      <c r="E62" s="7">
        <v>452.2</v>
      </c>
      <c r="F62" s="7">
        <v>8.1999999999999993</v>
      </c>
      <c r="G62" s="7">
        <v>8.1999999999999993</v>
      </c>
      <c r="H62" s="39"/>
      <c r="I62" s="39"/>
      <c r="J62" s="39"/>
      <c r="K62" s="39"/>
      <c r="L62" s="39"/>
      <c r="M62" s="39"/>
      <c r="N62" s="39"/>
      <c r="O62" s="39"/>
      <c r="P62" s="39"/>
      <c r="Q62" s="39"/>
      <c r="R62" s="39"/>
      <c r="S62" s="39"/>
      <c r="T62" s="39"/>
      <c r="U62" s="39"/>
      <c r="V62" s="39"/>
      <c r="W62" s="66" t="s">
        <v>397</v>
      </c>
      <c r="X62" s="66"/>
    </row>
    <row r="63" spans="1:24" ht="100.5" customHeight="1" x14ac:dyDescent="0.25">
      <c r="A63" s="35"/>
      <c r="B63" s="26" t="s">
        <v>102</v>
      </c>
      <c r="C63" s="26" t="s">
        <v>16</v>
      </c>
      <c r="D63" s="7">
        <v>3740.1</v>
      </c>
      <c r="E63" s="7">
        <v>3740.1</v>
      </c>
      <c r="F63" s="7">
        <v>935</v>
      </c>
      <c r="G63" s="7">
        <v>935</v>
      </c>
      <c r="H63" s="39"/>
      <c r="I63" s="39"/>
      <c r="J63" s="39"/>
      <c r="K63" s="39"/>
      <c r="L63" s="39"/>
      <c r="M63" s="39"/>
      <c r="N63" s="39"/>
      <c r="O63" s="39"/>
      <c r="P63" s="39"/>
      <c r="Q63" s="39"/>
      <c r="R63" s="39"/>
      <c r="S63" s="39"/>
      <c r="T63" s="39"/>
      <c r="U63" s="39"/>
      <c r="V63" s="39"/>
      <c r="W63" s="66" t="s">
        <v>206</v>
      </c>
      <c r="X63" s="66"/>
    </row>
    <row r="64" spans="1:24" ht="102" customHeight="1" x14ac:dyDescent="0.25">
      <c r="A64" s="35"/>
      <c r="B64" s="26" t="s">
        <v>104</v>
      </c>
      <c r="C64" s="26" t="s">
        <v>14</v>
      </c>
      <c r="D64" s="7">
        <v>196.9</v>
      </c>
      <c r="E64" s="7">
        <v>196.9</v>
      </c>
      <c r="F64" s="7">
        <v>49.2</v>
      </c>
      <c r="G64" s="7">
        <v>49.2</v>
      </c>
      <c r="H64" s="39"/>
      <c r="I64" s="39"/>
      <c r="J64" s="39"/>
      <c r="K64" s="39"/>
      <c r="L64" s="39"/>
      <c r="M64" s="39"/>
      <c r="N64" s="39"/>
      <c r="O64" s="39"/>
      <c r="P64" s="39"/>
      <c r="Q64" s="39"/>
      <c r="R64" s="39"/>
      <c r="S64" s="39"/>
      <c r="T64" s="39"/>
      <c r="U64" s="39"/>
      <c r="V64" s="39"/>
      <c r="W64" s="66" t="s">
        <v>206</v>
      </c>
      <c r="X64" s="66"/>
    </row>
    <row r="65" spans="1:24" ht="114.75" customHeight="1" x14ac:dyDescent="0.25">
      <c r="A65" s="35"/>
      <c r="B65" s="26" t="s">
        <v>160</v>
      </c>
      <c r="C65" s="26" t="s">
        <v>14</v>
      </c>
      <c r="D65" s="7">
        <v>113817.5</v>
      </c>
      <c r="E65" s="7">
        <v>113817.5</v>
      </c>
      <c r="F65" s="7">
        <v>17458</v>
      </c>
      <c r="G65" s="7">
        <v>17458</v>
      </c>
      <c r="H65" s="39"/>
      <c r="I65" s="39"/>
      <c r="J65" s="39"/>
      <c r="K65" s="39"/>
      <c r="L65" s="39"/>
      <c r="M65" s="39"/>
      <c r="N65" s="39"/>
      <c r="O65" s="39"/>
      <c r="P65" s="39"/>
      <c r="Q65" s="39"/>
      <c r="R65" s="39"/>
      <c r="S65" s="39"/>
      <c r="T65" s="39"/>
      <c r="U65" s="39"/>
      <c r="V65" s="39"/>
      <c r="W65" s="66" t="s">
        <v>398</v>
      </c>
      <c r="X65" s="66"/>
    </row>
    <row r="66" spans="1:24" ht="114.75" customHeight="1" x14ac:dyDescent="0.25">
      <c r="A66" s="35"/>
      <c r="B66" s="26" t="s">
        <v>163</v>
      </c>
      <c r="C66" s="26" t="s">
        <v>14</v>
      </c>
      <c r="D66" s="7">
        <v>6995.2</v>
      </c>
      <c r="E66" s="7">
        <v>6995.2</v>
      </c>
      <c r="F66" s="7">
        <v>1706.4</v>
      </c>
      <c r="G66" s="7">
        <v>1706.4</v>
      </c>
      <c r="H66" s="39"/>
      <c r="I66" s="39"/>
      <c r="J66" s="39"/>
      <c r="K66" s="39"/>
      <c r="L66" s="39"/>
      <c r="M66" s="39"/>
      <c r="N66" s="39"/>
      <c r="O66" s="39"/>
      <c r="P66" s="39"/>
      <c r="Q66" s="39"/>
      <c r="R66" s="39"/>
      <c r="S66" s="39"/>
      <c r="T66" s="39"/>
      <c r="U66" s="39"/>
      <c r="V66" s="39"/>
      <c r="W66" s="66" t="s">
        <v>399</v>
      </c>
      <c r="X66" s="66"/>
    </row>
    <row r="67" spans="1:24" ht="114.75" customHeight="1" x14ac:dyDescent="0.25">
      <c r="A67" s="35"/>
      <c r="B67" s="26" t="s">
        <v>394</v>
      </c>
      <c r="C67" s="26" t="s">
        <v>14</v>
      </c>
      <c r="D67" s="7">
        <v>9923</v>
      </c>
      <c r="E67" s="7">
        <v>9923</v>
      </c>
      <c r="F67" s="7">
        <v>3500</v>
      </c>
      <c r="G67" s="7">
        <v>3500</v>
      </c>
      <c r="H67" s="39"/>
      <c r="I67" s="39"/>
      <c r="J67" s="39"/>
      <c r="K67" s="39"/>
      <c r="L67" s="39"/>
      <c r="M67" s="39"/>
      <c r="N67" s="39"/>
      <c r="O67" s="39"/>
      <c r="P67" s="39"/>
      <c r="Q67" s="39"/>
      <c r="R67" s="39"/>
      <c r="S67" s="39"/>
      <c r="T67" s="39"/>
      <c r="U67" s="39"/>
      <c r="V67" s="39"/>
      <c r="W67" s="66" t="s">
        <v>400</v>
      </c>
      <c r="X67" s="66"/>
    </row>
    <row r="68" spans="1:24" ht="33.75" customHeight="1" x14ac:dyDescent="0.25">
      <c r="A68" s="52"/>
      <c r="B68" s="54" t="s">
        <v>18</v>
      </c>
      <c r="C68" s="33" t="s">
        <v>17</v>
      </c>
      <c r="D68" s="9">
        <f>D69+D70</f>
        <v>168592.30000000002</v>
      </c>
      <c r="E68" s="9">
        <f t="shared" ref="E68" si="14">E69+E70</f>
        <v>168592.30000000002</v>
      </c>
      <c r="F68" s="9">
        <f>F69+F70</f>
        <v>30925.7</v>
      </c>
      <c r="G68" s="9">
        <f>G69+G70</f>
        <v>30925.7</v>
      </c>
      <c r="H68" s="39"/>
      <c r="I68" s="39"/>
      <c r="J68" s="39"/>
      <c r="K68" s="39"/>
      <c r="L68" s="39"/>
      <c r="M68" s="39"/>
      <c r="N68" s="39"/>
      <c r="O68" s="39"/>
      <c r="P68" s="39"/>
      <c r="Q68" s="39"/>
      <c r="R68" s="39"/>
      <c r="S68" s="39"/>
      <c r="T68" s="39"/>
      <c r="U68" s="39"/>
      <c r="V68" s="39"/>
      <c r="W68" s="67" t="s">
        <v>401</v>
      </c>
      <c r="X68" s="67"/>
    </row>
    <row r="69" spans="1:24" ht="47.25" customHeight="1" x14ac:dyDescent="0.25">
      <c r="A69" s="52"/>
      <c r="B69" s="75"/>
      <c r="C69" s="26" t="s">
        <v>14</v>
      </c>
      <c r="D69" s="7">
        <f>D60+D61+D62+D64+D65+D66+D67</f>
        <v>164852.20000000001</v>
      </c>
      <c r="E69" s="7">
        <f t="shared" ref="E69:G69" si="15">E60+E61+E62+E64+E65+E66+E67</f>
        <v>164852.20000000001</v>
      </c>
      <c r="F69" s="7">
        <f t="shared" si="15"/>
        <v>29990.7</v>
      </c>
      <c r="G69" s="7">
        <f t="shared" si="15"/>
        <v>29990.7</v>
      </c>
      <c r="H69" s="7"/>
      <c r="I69" s="7"/>
      <c r="J69" s="7"/>
      <c r="K69" s="7"/>
      <c r="L69" s="7"/>
      <c r="M69" s="7"/>
      <c r="N69" s="7"/>
      <c r="O69" s="7"/>
      <c r="P69" s="7"/>
      <c r="Q69" s="7"/>
      <c r="R69" s="7"/>
      <c r="S69" s="7"/>
      <c r="T69" s="7"/>
      <c r="U69" s="7"/>
      <c r="V69" s="7"/>
      <c r="W69" s="66" t="s">
        <v>388</v>
      </c>
      <c r="X69" s="66"/>
    </row>
    <row r="70" spans="1:24" ht="47.25" x14ac:dyDescent="0.25">
      <c r="A70" s="52"/>
      <c r="B70" s="75"/>
      <c r="C70" s="26" t="s">
        <v>16</v>
      </c>
      <c r="D70" s="7">
        <f>D63</f>
        <v>3740.1</v>
      </c>
      <c r="E70" s="7">
        <f t="shared" ref="E70:G70" si="16">E63</f>
        <v>3740.1</v>
      </c>
      <c r="F70" s="7">
        <f t="shared" si="16"/>
        <v>935</v>
      </c>
      <c r="G70" s="7">
        <f t="shared" si="16"/>
        <v>935</v>
      </c>
      <c r="H70" s="39"/>
      <c r="I70" s="39"/>
      <c r="J70" s="39"/>
      <c r="K70" s="39"/>
      <c r="L70" s="39"/>
      <c r="M70" s="39"/>
      <c r="N70" s="39"/>
      <c r="O70" s="39"/>
      <c r="P70" s="39"/>
      <c r="Q70" s="39"/>
      <c r="R70" s="39"/>
      <c r="S70" s="39"/>
      <c r="T70" s="39"/>
      <c r="U70" s="39"/>
      <c r="V70" s="39"/>
      <c r="W70" s="66" t="s">
        <v>206</v>
      </c>
      <c r="X70" s="66"/>
    </row>
    <row r="71" spans="1:24" s="11" customFormat="1" ht="32.25" customHeight="1" x14ac:dyDescent="0.25">
      <c r="A71" s="10"/>
      <c r="B71" s="54" t="s">
        <v>52</v>
      </c>
      <c r="C71" s="55"/>
      <c r="D71" s="55"/>
      <c r="E71" s="55"/>
      <c r="F71" s="55"/>
      <c r="G71" s="55"/>
      <c r="H71" s="55"/>
      <c r="I71" s="55"/>
      <c r="J71" s="55"/>
      <c r="K71" s="55"/>
      <c r="L71" s="55"/>
      <c r="M71" s="55"/>
      <c r="N71" s="55"/>
      <c r="O71" s="55"/>
      <c r="P71" s="55"/>
      <c r="Q71" s="55"/>
      <c r="R71" s="55"/>
      <c r="S71" s="55"/>
      <c r="T71" s="55"/>
      <c r="U71" s="55"/>
      <c r="V71" s="55"/>
      <c r="W71" s="55"/>
      <c r="X71" s="55"/>
    </row>
    <row r="72" spans="1:24" ht="78.75" customHeight="1" x14ac:dyDescent="0.25">
      <c r="A72" s="35"/>
      <c r="B72" s="26" t="s">
        <v>33</v>
      </c>
      <c r="C72" s="26" t="s">
        <v>14</v>
      </c>
      <c r="D72" s="7">
        <v>5282.7</v>
      </c>
      <c r="E72" s="7">
        <v>5282.7</v>
      </c>
      <c r="F72" s="7">
        <v>794.2</v>
      </c>
      <c r="G72" s="7">
        <v>794.2</v>
      </c>
      <c r="H72" s="39"/>
      <c r="I72" s="39"/>
      <c r="J72" s="39"/>
      <c r="K72" s="39"/>
      <c r="L72" s="39"/>
      <c r="M72" s="39"/>
      <c r="N72" s="39"/>
      <c r="O72" s="39"/>
      <c r="P72" s="39"/>
      <c r="Q72" s="39"/>
      <c r="R72" s="39"/>
      <c r="S72" s="39"/>
      <c r="T72" s="39"/>
      <c r="U72" s="39"/>
      <c r="V72" s="39"/>
      <c r="W72" s="66" t="s">
        <v>392</v>
      </c>
      <c r="X72" s="66"/>
    </row>
    <row r="73" spans="1:24" ht="78.75" x14ac:dyDescent="0.25">
      <c r="A73" s="35"/>
      <c r="B73" s="26" t="s">
        <v>32</v>
      </c>
      <c r="C73" s="26" t="s">
        <v>14</v>
      </c>
      <c r="D73" s="7">
        <v>60</v>
      </c>
      <c r="E73" s="7">
        <v>60</v>
      </c>
      <c r="F73" s="7">
        <v>0</v>
      </c>
      <c r="G73" s="7">
        <v>0</v>
      </c>
      <c r="H73" s="39"/>
      <c r="I73" s="39"/>
      <c r="J73" s="39"/>
      <c r="K73" s="39"/>
      <c r="L73" s="39"/>
      <c r="M73" s="39"/>
      <c r="N73" s="39"/>
      <c r="O73" s="39"/>
      <c r="P73" s="39"/>
      <c r="Q73" s="39"/>
      <c r="R73" s="39"/>
      <c r="S73" s="39"/>
      <c r="T73" s="39"/>
      <c r="U73" s="39"/>
      <c r="V73" s="39"/>
      <c r="W73" s="66" t="s">
        <v>89</v>
      </c>
      <c r="X73" s="66"/>
    </row>
    <row r="74" spans="1:24" ht="15" customHeight="1" x14ac:dyDescent="0.25">
      <c r="A74" s="52"/>
      <c r="B74" s="54" t="s">
        <v>18</v>
      </c>
      <c r="C74" s="33" t="s">
        <v>17</v>
      </c>
      <c r="D74" s="9">
        <f>D75</f>
        <v>5342.7</v>
      </c>
      <c r="E74" s="9">
        <f t="shared" ref="E74:G74" si="17">E75</f>
        <v>5342.7</v>
      </c>
      <c r="F74" s="9">
        <f t="shared" si="17"/>
        <v>794.2</v>
      </c>
      <c r="G74" s="9">
        <f t="shared" si="17"/>
        <v>794.2</v>
      </c>
      <c r="H74" s="39"/>
      <c r="I74" s="39"/>
      <c r="J74" s="39"/>
      <c r="K74" s="39"/>
      <c r="L74" s="39"/>
      <c r="M74" s="39"/>
      <c r="N74" s="39"/>
      <c r="O74" s="39"/>
      <c r="P74" s="39"/>
      <c r="Q74" s="39"/>
      <c r="R74" s="39"/>
      <c r="S74" s="39"/>
      <c r="T74" s="39"/>
      <c r="U74" s="39"/>
      <c r="V74" s="39"/>
      <c r="W74" s="67" t="s">
        <v>393</v>
      </c>
      <c r="X74" s="67"/>
    </row>
    <row r="75" spans="1:24" ht="56.25" customHeight="1" x14ac:dyDescent="0.25">
      <c r="A75" s="52"/>
      <c r="B75" s="75"/>
      <c r="C75" s="26" t="s">
        <v>14</v>
      </c>
      <c r="D75" s="7">
        <f>D72+D73</f>
        <v>5342.7</v>
      </c>
      <c r="E75" s="7">
        <f>E72+E73</f>
        <v>5342.7</v>
      </c>
      <c r="F75" s="7">
        <f>F72+F73</f>
        <v>794.2</v>
      </c>
      <c r="G75" s="7">
        <f>G72+G73</f>
        <v>794.2</v>
      </c>
      <c r="H75" s="7">
        <f t="shared" ref="H75:V75" si="18">H72+H73+0.1</f>
        <v>0.1</v>
      </c>
      <c r="I75" s="7">
        <f t="shared" si="18"/>
        <v>0.1</v>
      </c>
      <c r="J75" s="7">
        <f t="shared" si="18"/>
        <v>0.1</v>
      </c>
      <c r="K75" s="7">
        <f t="shared" si="18"/>
        <v>0.1</v>
      </c>
      <c r="L75" s="7">
        <f t="shared" si="18"/>
        <v>0.1</v>
      </c>
      <c r="M75" s="7">
        <f t="shared" si="18"/>
        <v>0.1</v>
      </c>
      <c r="N75" s="7">
        <f t="shared" si="18"/>
        <v>0.1</v>
      </c>
      <c r="O75" s="7">
        <f t="shared" si="18"/>
        <v>0.1</v>
      </c>
      <c r="P75" s="7">
        <f t="shared" si="18"/>
        <v>0.1</v>
      </c>
      <c r="Q75" s="7">
        <f t="shared" si="18"/>
        <v>0.1</v>
      </c>
      <c r="R75" s="7">
        <f t="shared" si="18"/>
        <v>0.1</v>
      </c>
      <c r="S75" s="7">
        <f t="shared" si="18"/>
        <v>0.1</v>
      </c>
      <c r="T75" s="7">
        <f t="shared" si="18"/>
        <v>0.1</v>
      </c>
      <c r="U75" s="7">
        <f t="shared" si="18"/>
        <v>0.1</v>
      </c>
      <c r="V75" s="7">
        <f t="shared" si="18"/>
        <v>0.1</v>
      </c>
      <c r="W75" s="66" t="s">
        <v>393</v>
      </c>
      <c r="X75" s="66"/>
    </row>
    <row r="76" spans="1:24" ht="30.75" customHeight="1" x14ac:dyDescent="0.25">
      <c r="A76" s="49"/>
      <c r="B76" s="59" t="s">
        <v>15</v>
      </c>
      <c r="C76" s="33" t="s">
        <v>17</v>
      </c>
      <c r="D76" s="9">
        <f>D77+D78+D79</f>
        <v>1791238.4</v>
      </c>
      <c r="E76" s="9">
        <f t="shared" ref="E76:G76" si="19">E77+E78+E79</f>
        <v>1790561.5999999999</v>
      </c>
      <c r="F76" s="9">
        <f t="shared" si="19"/>
        <v>334028.40000000002</v>
      </c>
      <c r="G76" s="9">
        <f t="shared" si="19"/>
        <v>324089.00000000006</v>
      </c>
      <c r="H76" s="39"/>
      <c r="I76" s="39"/>
      <c r="J76" s="39"/>
      <c r="K76" s="39"/>
      <c r="L76" s="39"/>
      <c r="M76" s="39"/>
      <c r="N76" s="39"/>
      <c r="O76" s="39"/>
      <c r="P76" s="39"/>
      <c r="Q76" s="39"/>
      <c r="R76" s="39"/>
      <c r="S76" s="39"/>
      <c r="T76" s="39"/>
      <c r="U76" s="39"/>
      <c r="V76" s="39"/>
      <c r="W76" s="67" t="s">
        <v>418</v>
      </c>
      <c r="X76" s="66"/>
    </row>
    <row r="77" spans="1:24" ht="56.25" customHeight="1" x14ac:dyDescent="0.25">
      <c r="A77" s="51"/>
      <c r="B77" s="73"/>
      <c r="C77" s="26" t="s">
        <v>14</v>
      </c>
      <c r="D77" s="7">
        <f>D24+D30+D40+D56+D69+D75</f>
        <v>737318</v>
      </c>
      <c r="E77" s="7">
        <f>E24+E30+E40+E56+E69+E75</f>
        <v>737318</v>
      </c>
      <c r="F77" s="7">
        <f>F24+F30+F40+F56+F69+F75+0.1</f>
        <v>132803.80000000002</v>
      </c>
      <c r="G77" s="7">
        <f>G24+G30+G40+G56+G69+G75-0.1</f>
        <v>132260.40000000002</v>
      </c>
      <c r="H77" s="39"/>
      <c r="I77" s="39"/>
      <c r="J77" s="39"/>
      <c r="K77" s="39"/>
      <c r="L77" s="39"/>
      <c r="M77" s="39"/>
      <c r="N77" s="39"/>
      <c r="O77" s="39"/>
      <c r="P77" s="39"/>
      <c r="Q77" s="39"/>
      <c r="R77" s="39"/>
      <c r="S77" s="39"/>
      <c r="T77" s="39"/>
      <c r="U77" s="39"/>
      <c r="V77" s="39"/>
      <c r="W77" s="66" t="s">
        <v>238</v>
      </c>
      <c r="X77" s="66"/>
    </row>
    <row r="78" spans="1:24" ht="47.25" x14ac:dyDescent="0.25">
      <c r="A78" s="51"/>
      <c r="B78" s="73"/>
      <c r="C78" s="26" t="s">
        <v>16</v>
      </c>
      <c r="D78" s="7">
        <f>D23+D31+D41+D58+D70</f>
        <v>952802.4</v>
      </c>
      <c r="E78" s="7">
        <f>E23+E31+E41+E58+E70</f>
        <v>952802.4</v>
      </c>
      <c r="F78" s="7">
        <f>F23+F31+F41+F58+F70</f>
        <v>186766.7</v>
      </c>
      <c r="G78" s="7">
        <f>G23+G31+G41+G58+G70</f>
        <v>177370.7</v>
      </c>
      <c r="H78" s="39"/>
      <c r="I78" s="39"/>
      <c r="J78" s="39"/>
      <c r="K78" s="39"/>
      <c r="L78" s="39"/>
      <c r="M78" s="39"/>
      <c r="N78" s="39"/>
      <c r="O78" s="39"/>
      <c r="P78" s="39"/>
      <c r="Q78" s="39"/>
      <c r="R78" s="39"/>
      <c r="S78" s="39"/>
      <c r="T78" s="39"/>
      <c r="U78" s="39"/>
      <c r="V78" s="39"/>
      <c r="W78" s="66" t="s">
        <v>419</v>
      </c>
      <c r="X78" s="66"/>
    </row>
    <row r="79" spans="1:24" ht="31.5" x14ac:dyDescent="0.25">
      <c r="A79" s="50"/>
      <c r="B79" s="50"/>
      <c r="C79" s="26" t="s">
        <v>173</v>
      </c>
      <c r="D79" s="7">
        <f>D22+D57</f>
        <v>101118</v>
      </c>
      <c r="E79" s="7">
        <f>E22+E57</f>
        <v>100441.2</v>
      </c>
      <c r="F79" s="7">
        <f>F22+F57</f>
        <v>14457.9</v>
      </c>
      <c r="G79" s="7">
        <f>G22+G57</f>
        <v>14457.9</v>
      </c>
      <c r="H79" s="39"/>
      <c r="I79" s="39"/>
      <c r="J79" s="39"/>
      <c r="K79" s="39"/>
      <c r="L79" s="39"/>
      <c r="M79" s="39"/>
      <c r="N79" s="39"/>
      <c r="O79" s="39"/>
      <c r="P79" s="39"/>
      <c r="Q79" s="39"/>
      <c r="R79" s="39"/>
      <c r="S79" s="39"/>
      <c r="T79" s="39"/>
      <c r="U79" s="39"/>
      <c r="V79" s="39"/>
      <c r="W79" s="66" t="s">
        <v>420</v>
      </c>
      <c r="X79" s="66"/>
    </row>
    <row r="80" spans="1:24" s="11" customFormat="1" ht="24.75" customHeight="1" x14ac:dyDescent="0.25">
      <c r="A80" s="33">
        <v>2</v>
      </c>
      <c r="B80" s="54" t="s">
        <v>84</v>
      </c>
      <c r="C80" s="54"/>
      <c r="D80" s="54"/>
      <c r="E80" s="54"/>
      <c r="F80" s="54"/>
      <c r="G80" s="54"/>
      <c r="H80" s="55"/>
      <c r="I80" s="55"/>
      <c r="J80" s="55"/>
      <c r="K80" s="55"/>
      <c r="L80" s="55"/>
      <c r="M80" s="55"/>
      <c r="N80" s="55"/>
      <c r="O80" s="55"/>
      <c r="P80" s="55"/>
      <c r="Q80" s="55"/>
      <c r="R80" s="55"/>
      <c r="S80" s="55"/>
      <c r="T80" s="55"/>
      <c r="U80" s="55"/>
      <c r="V80" s="55"/>
      <c r="W80" s="55"/>
      <c r="X80" s="55"/>
    </row>
    <row r="81" spans="1:24" ht="58.5" customHeight="1" x14ac:dyDescent="0.25">
      <c r="A81" s="6"/>
      <c r="B81" s="26" t="s">
        <v>94</v>
      </c>
      <c r="C81" s="26" t="s">
        <v>14</v>
      </c>
      <c r="D81" s="7">
        <v>18</v>
      </c>
      <c r="E81" s="7">
        <v>18</v>
      </c>
      <c r="F81" s="7">
        <v>0</v>
      </c>
      <c r="G81" s="7">
        <v>0</v>
      </c>
      <c r="H81" s="5"/>
      <c r="I81" s="5"/>
      <c r="J81" s="5"/>
      <c r="K81" s="5"/>
      <c r="L81" s="5"/>
      <c r="M81" s="5"/>
      <c r="N81" s="5"/>
      <c r="O81" s="5"/>
      <c r="P81" s="5"/>
      <c r="Q81" s="5"/>
      <c r="R81" s="5"/>
      <c r="S81" s="5"/>
      <c r="T81" s="5"/>
      <c r="U81" s="5"/>
      <c r="V81" s="5"/>
      <c r="W81" s="66" t="s">
        <v>89</v>
      </c>
      <c r="X81" s="66"/>
    </row>
    <row r="82" spans="1:24" ht="195.75" customHeight="1" x14ac:dyDescent="0.25">
      <c r="A82" s="6"/>
      <c r="B82" s="76" t="s">
        <v>105</v>
      </c>
      <c r="C82" s="26" t="s">
        <v>16</v>
      </c>
      <c r="D82" s="7">
        <v>1219.9000000000001</v>
      </c>
      <c r="E82" s="7">
        <v>1219.9000000000001</v>
      </c>
      <c r="F82" s="7">
        <v>0</v>
      </c>
      <c r="G82" s="7">
        <v>0</v>
      </c>
      <c r="H82" s="5"/>
      <c r="I82" s="5"/>
      <c r="J82" s="5"/>
      <c r="K82" s="5"/>
      <c r="L82" s="5"/>
      <c r="M82" s="5"/>
      <c r="N82" s="5"/>
      <c r="O82" s="5"/>
      <c r="P82" s="5"/>
      <c r="Q82" s="5"/>
      <c r="R82" s="5"/>
      <c r="S82" s="5"/>
      <c r="T82" s="5"/>
      <c r="U82" s="5"/>
      <c r="V82" s="5"/>
      <c r="W82" s="66" t="s">
        <v>89</v>
      </c>
      <c r="X82" s="66"/>
    </row>
    <row r="83" spans="1:24" ht="111" customHeight="1" x14ac:dyDescent="0.25">
      <c r="A83" s="6"/>
      <c r="B83" s="26" t="s">
        <v>185</v>
      </c>
      <c r="C83" s="26" t="s">
        <v>16</v>
      </c>
      <c r="D83" s="7">
        <v>9762.1</v>
      </c>
      <c r="E83" s="7">
        <v>9762.1</v>
      </c>
      <c r="F83" s="7">
        <v>0</v>
      </c>
      <c r="G83" s="7">
        <v>0</v>
      </c>
      <c r="H83" s="5"/>
      <c r="I83" s="5"/>
      <c r="J83" s="5"/>
      <c r="K83" s="5"/>
      <c r="L83" s="5"/>
      <c r="M83" s="5"/>
      <c r="N83" s="5"/>
      <c r="O83" s="5"/>
      <c r="P83" s="5"/>
      <c r="Q83" s="5"/>
      <c r="R83" s="5"/>
      <c r="S83" s="5"/>
      <c r="T83" s="5"/>
      <c r="U83" s="5"/>
      <c r="V83" s="5"/>
      <c r="W83" s="66" t="s">
        <v>89</v>
      </c>
      <c r="X83" s="66"/>
    </row>
    <row r="84" spans="1:24" ht="95.25" customHeight="1" x14ac:dyDescent="0.25">
      <c r="A84" s="6"/>
      <c r="B84" s="26" t="s">
        <v>106</v>
      </c>
      <c r="C84" s="26" t="s">
        <v>16</v>
      </c>
      <c r="D84" s="7">
        <v>52914.1</v>
      </c>
      <c r="E84" s="7">
        <v>19103.099999999999</v>
      </c>
      <c r="F84" s="7">
        <v>11309</v>
      </c>
      <c r="G84" s="7">
        <v>11060.4</v>
      </c>
      <c r="H84" s="5"/>
      <c r="I84" s="5"/>
      <c r="J84" s="5"/>
      <c r="K84" s="5"/>
      <c r="L84" s="5"/>
      <c r="M84" s="5"/>
      <c r="N84" s="5"/>
      <c r="O84" s="5"/>
      <c r="P84" s="5"/>
      <c r="Q84" s="5"/>
      <c r="R84" s="5"/>
      <c r="S84" s="5"/>
      <c r="T84" s="5"/>
      <c r="U84" s="5"/>
      <c r="V84" s="5"/>
      <c r="W84" s="66" t="s">
        <v>241</v>
      </c>
      <c r="X84" s="66"/>
    </row>
    <row r="85" spans="1:24" ht="111.75" customHeight="1" x14ac:dyDescent="0.25">
      <c r="A85" s="6"/>
      <c r="B85" s="26" t="s">
        <v>37</v>
      </c>
      <c r="C85" s="26" t="s">
        <v>16</v>
      </c>
      <c r="D85" s="7">
        <v>1840</v>
      </c>
      <c r="E85" s="7">
        <v>1840</v>
      </c>
      <c r="F85" s="7">
        <v>303</v>
      </c>
      <c r="G85" s="7">
        <v>253.1</v>
      </c>
      <c r="H85" s="5"/>
      <c r="I85" s="5"/>
      <c r="J85" s="5"/>
      <c r="K85" s="5"/>
      <c r="L85" s="5"/>
      <c r="M85" s="5"/>
      <c r="N85" s="5"/>
      <c r="O85" s="5"/>
      <c r="P85" s="5"/>
      <c r="Q85" s="5"/>
      <c r="R85" s="5"/>
      <c r="S85" s="5"/>
      <c r="T85" s="5"/>
      <c r="U85" s="5"/>
      <c r="V85" s="5"/>
      <c r="W85" s="66" t="s">
        <v>242</v>
      </c>
      <c r="X85" s="66"/>
    </row>
    <row r="86" spans="1:24" ht="33" customHeight="1" x14ac:dyDescent="0.25">
      <c r="A86" s="52"/>
      <c r="B86" s="54" t="s">
        <v>15</v>
      </c>
      <c r="C86" s="33" t="s">
        <v>17</v>
      </c>
      <c r="D86" s="9">
        <f>D87+D88</f>
        <v>65754.100000000006</v>
      </c>
      <c r="E86" s="9">
        <f t="shared" ref="E86:G86" si="20">E87+E88</f>
        <v>31943.1</v>
      </c>
      <c r="F86" s="9">
        <f t="shared" si="20"/>
        <v>11612</v>
      </c>
      <c r="G86" s="9">
        <f t="shared" si="20"/>
        <v>11313.5</v>
      </c>
      <c r="H86" s="39"/>
      <c r="I86" s="39"/>
      <c r="J86" s="39"/>
      <c r="K86" s="39"/>
      <c r="L86" s="39"/>
      <c r="M86" s="39"/>
      <c r="N86" s="39"/>
      <c r="O86" s="39"/>
      <c r="P86" s="39"/>
      <c r="Q86" s="39"/>
      <c r="R86" s="39"/>
      <c r="S86" s="39"/>
      <c r="T86" s="39"/>
      <c r="U86" s="39"/>
      <c r="V86" s="39"/>
      <c r="W86" s="67" t="s">
        <v>243</v>
      </c>
      <c r="X86" s="66"/>
    </row>
    <row r="87" spans="1:24" ht="47.25" customHeight="1" x14ac:dyDescent="0.25">
      <c r="A87" s="52"/>
      <c r="B87" s="75"/>
      <c r="C87" s="26" t="s">
        <v>14</v>
      </c>
      <c r="D87" s="7">
        <f>D81</f>
        <v>18</v>
      </c>
      <c r="E87" s="7">
        <f>E81</f>
        <v>18</v>
      </c>
      <c r="F87" s="7">
        <f>F81</f>
        <v>0</v>
      </c>
      <c r="G87" s="7">
        <f>G81</f>
        <v>0</v>
      </c>
      <c r="H87" s="39"/>
      <c r="I87" s="39"/>
      <c r="J87" s="39"/>
      <c r="K87" s="39"/>
      <c r="L87" s="39"/>
      <c r="M87" s="39"/>
      <c r="N87" s="39"/>
      <c r="O87" s="39"/>
      <c r="P87" s="39"/>
      <c r="Q87" s="39"/>
      <c r="R87" s="39"/>
      <c r="S87" s="39"/>
      <c r="T87" s="39"/>
      <c r="U87" s="39"/>
      <c r="V87" s="39"/>
      <c r="W87" s="66" t="s">
        <v>89</v>
      </c>
      <c r="X87" s="66"/>
    </row>
    <row r="88" spans="1:24" ht="47.25" x14ac:dyDescent="0.25">
      <c r="A88" s="52"/>
      <c r="B88" s="75"/>
      <c r="C88" s="26" t="s">
        <v>16</v>
      </c>
      <c r="D88" s="7">
        <f>D82+D83+D84+D85</f>
        <v>65736.100000000006</v>
      </c>
      <c r="E88" s="7">
        <f t="shared" ref="E88:G88" si="21">E82+E83+E84+E85</f>
        <v>31925.1</v>
      </c>
      <c r="F88" s="7">
        <f t="shared" si="21"/>
        <v>11612</v>
      </c>
      <c r="G88" s="7">
        <f t="shared" si="21"/>
        <v>11313.5</v>
      </c>
      <c r="H88" s="39"/>
      <c r="I88" s="39"/>
      <c r="J88" s="39"/>
      <c r="K88" s="39"/>
      <c r="L88" s="39"/>
      <c r="M88" s="39"/>
      <c r="N88" s="39"/>
      <c r="O88" s="39"/>
      <c r="P88" s="39"/>
      <c r="Q88" s="39"/>
      <c r="R88" s="39"/>
      <c r="S88" s="39"/>
      <c r="T88" s="39"/>
      <c r="U88" s="39"/>
      <c r="V88" s="39"/>
      <c r="W88" s="66" t="s">
        <v>243</v>
      </c>
      <c r="X88" s="66"/>
    </row>
    <row r="89" spans="1:24" ht="24.75" customHeight="1" x14ac:dyDescent="0.25">
      <c r="A89" s="33">
        <v>3</v>
      </c>
      <c r="B89" s="54" t="s">
        <v>76</v>
      </c>
      <c r="C89" s="54"/>
      <c r="D89" s="54"/>
      <c r="E89" s="54"/>
      <c r="F89" s="54"/>
      <c r="G89" s="54"/>
      <c r="H89" s="56"/>
      <c r="I89" s="56"/>
      <c r="J89" s="56"/>
      <c r="K89" s="56"/>
      <c r="L89" s="56"/>
      <c r="M89" s="56"/>
      <c r="N89" s="56"/>
      <c r="O89" s="56"/>
      <c r="P89" s="56"/>
      <c r="Q89" s="56"/>
      <c r="R89" s="56"/>
      <c r="S89" s="56"/>
      <c r="T89" s="56"/>
      <c r="U89" s="56"/>
      <c r="V89" s="56"/>
      <c r="W89" s="56"/>
      <c r="X89" s="56"/>
    </row>
    <row r="90" spans="1:24" ht="81" customHeight="1" x14ac:dyDescent="0.25">
      <c r="A90" s="33"/>
      <c r="B90" s="26" t="s">
        <v>154</v>
      </c>
      <c r="C90" s="26" t="s">
        <v>14</v>
      </c>
      <c r="D90" s="7">
        <v>242.1</v>
      </c>
      <c r="E90" s="7">
        <v>242.1</v>
      </c>
      <c r="F90" s="7">
        <v>59.9</v>
      </c>
      <c r="G90" s="7">
        <v>59.9</v>
      </c>
      <c r="H90" s="34"/>
      <c r="I90" s="34"/>
      <c r="J90" s="34"/>
      <c r="K90" s="34"/>
      <c r="L90" s="34"/>
      <c r="M90" s="34"/>
      <c r="N90" s="34"/>
      <c r="O90" s="34"/>
      <c r="P90" s="34"/>
      <c r="Q90" s="34"/>
      <c r="R90" s="34"/>
      <c r="S90" s="34"/>
      <c r="T90" s="34"/>
      <c r="U90" s="34"/>
      <c r="V90" s="34"/>
      <c r="W90" s="66" t="s">
        <v>246</v>
      </c>
      <c r="X90" s="66"/>
    </row>
    <row r="91" spans="1:24" ht="132" customHeight="1" x14ac:dyDescent="0.25">
      <c r="A91" s="38"/>
      <c r="B91" s="26" t="s">
        <v>244</v>
      </c>
      <c r="C91" s="26" t="s">
        <v>16</v>
      </c>
      <c r="D91" s="7">
        <v>36235.5</v>
      </c>
      <c r="E91" s="7">
        <v>36235.5</v>
      </c>
      <c r="F91" s="7">
        <v>9060</v>
      </c>
      <c r="G91" s="7">
        <v>9060</v>
      </c>
      <c r="H91" s="5"/>
      <c r="I91" s="5"/>
      <c r="J91" s="5"/>
      <c r="K91" s="5"/>
      <c r="L91" s="5"/>
      <c r="M91" s="5"/>
      <c r="N91" s="5"/>
      <c r="O91" s="5"/>
      <c r="P91" s="5"/>
      <c r="Q91" s="5"/>
      <c r="R91" s="5"/>
      <c r="S91" s="5"/>
      <c r="T91" s="5"/>
      <c r="U91" s="5"/>
      <c r="V91" s="5"/>
      <c r="W91" s="66" t="s">
        <v>247</v>
      </c>
      <c r="X91" s="66"/>
    </row>
    <row r="92" spans="1:24" ht="99.75" customHeight="1" x14ac:dyDescent="0.25">
      <c r="A92" s="38"/>
      <c r="B92" s="26" t="s">
        <v>34</v>
      </c>
      <c r="C92" s="26" t="s">
        <v>16</v>
      </c>
      <c r="D92" s="7">
        <v>3088.2</v>
      </c>
      <c r="E92" s="7">
        <v>3088.2</v>
      </c>
      <c r="F92" s="7">
        <v>750</v>
      </c>
      <c r="G92" s="7">
        <v>750</v>
      </c>
      <c r="H92" s="5"/>
      <c r="I92" s="5"/>
      <c r="J92" s="5"/>
      <c r="K92" s="5"/>
      <c r="L92" s="5"/>
      <c r="M92" s="5"/>
      <c r="N92" s="5"/>
      <c r="O92" s="5"/>
      <c r="P92" s="5"/>
      <c r="Q92" s="5"/>
      <c r="R92" s="5"/>
      <c r="S92" s="5"/>
      <c r="T92" s="5"/>
      <c r="U92" s="5"/>
      <c r="V92" s="5"/>
      <c r="W92" s="66" t="s">
        <v>248</v>
      </c>
      <c r="X92" s="66"/>
    </row>
    <row r="93" spans="1:24" ht="156.75" customHeight="1" x14ac:dyDescent="0.25">
      <c r="A93" s="38"/>
      <c r="B93" s="26" t="s">
        <v>35</v>
      </c>
      <c r="C93" s="26" t="s">
        <v>16</v>
      </c>
      <c r="D93" s="7">
        <v>128.69999999999999</v>
      </c>
      <c r="E93" s="7">
        <v>128.69999999999999</v>
      </c>
      <c r="F93" s="7">
        <v>32</v>
      </c>
      <c r="G93" s="7">
        <v>32</v>
      </c>
      <c r="H93" s="5"/>
      <c r="I93" s="5"/>
      <c r="J93" s="5"/>
      <c r="K93" s="5"/>
      <c r="L93" s="5"/>
      <c r="M93" s="5"/>
      <c r="N93" s="5"/>
      <c r="O93" s="5"/>
      <c r="P93" s="5"/>
      <c r="Q93" s="5"/>
      <c r="R93" s="5"/>
      <c r="S93" s="5"/>
      <c r="T93" s="5"/>
      <c r="U93" s="5"/>
      <c r="V93" s="5"/>
      <c r="W93" s="66" t="s">
        <v>249</v>
      </c>
      <c r="X93" s="66"/>
    </row>
    <row r="94" spans="1:24" ht="95.25" customHeight="1" x14ac:dyDescent="0.25">
      <c r="A94" s="38"/>
      <c r="B94" s="26" t="s">
        <v>132</v>
      </c>
      <c r="C94" s="26" t="s">
        <v>16</v>
      </c>
      <c r="D94" s="7">
        <v>12870</v>
      </c>
      <c r="E94" s="7">
        <v>12870</v>
      </c>
      <c r="F94" s="7">
        <v>3200</v>
      </c>
      <c r="G94" s="7">
        <v>3200</v>
      </c>
      <c r="H94" s="5"/>
      <c r="I94" s="5"/>
      <c r="J94" s="5"/>
      <c r="K94" s="5"/>
      <c r="L94" s="5"/>
      <c r="M94" s="5"/>
      <c r="N94" s="5"/>
      <c r="O94" s="5"/>
      <c r="P94" s="5"/>
      <c r="Q94" s="5"/>
      <c r="R94" s="5"/>
      <c r="S94" s="5"/>
      <c r="T94" s="5"/>
      <c r="U94" s="5"/>
      <c r="V94" s="5"/>
      <c r="W94" s="66" t="s">
        <v>250</v>
      </c>
      <c r="X94" s="66"/>
    </row>
    <row r="95" spans="1:24" ht="84" customHeight="1" x14ac:dyDescent="0.25">
      <c r="A95" s="38"/>
      <c r="B95" s="26" t="s">
        <v>36</v>
      </c>
      <c r="C95" s="26" t="s">
        <v>14</v>
      </c>
      <c r="D95" s="7">
        <v>4720.8999999999996</v>
      </c>
      <c r="E95" s="7">
        <v>4720.8999999999996</v>
      </c>
      <c r="F95" s="7">
        <v>1180</v>
      </c>
      <c r="G95" s="7">
        <v>1152.5</v>
      </c>
      <c r="H95" s="5"/>
      <c r="I95" s="5"/>
      <c r="J95" s="5"/>
      <c r="K95" s="5"/>
      <c r="L95" s="5"/>
      <c r="M95" s="5"/>
      <c r="N95" s="5"/>
      <c r="O95" s="5"/>
      <c r="P95" s="5"/>
      <c r="Q95" s="5"/>
      <c r="R95" s="5"/>
      <c r="S95" s="5"/>
      <c r="T95" s="5"/>
      <c r="U95" s="5"/>
      <c r="V95" s="5"/>
      <c r="W95" s="66" t="s">
        <v>251</v>
      </c>
      <c r="X95" s="66"/>
    </row>
    <row r="96" spans="1:24" ht="69" customHeight="1" x14ac:dyDescent="0.25">
      <c r="A96" s="38"/>
      <c r="B96" s="26" t="s">
        <v>161</v>
      </c>
      <c r="C96" s="26" t="s">
        <v>14</v>
      </c>
      <c r="D96" s="7">
        <v>60</v>
      </c>
      <c r="E96" s="7">
        <v>60</v>
      </c>
      <c r="F96" s="7">
        <v>12</v>
      </c>
      <c r="G96" s="7">
        <v>12</v>
      </c>
      <c r="H96" s="5"/>
      <c r="I96" s="5"/>
      <c r="J96" s="5"/>
      <c r="K96" s="5"/>
      <c r="L96" s="5"/>
      <c r="M96" s="5"/>
      <c r="N96" s="5"/>
      <c r="O96" s="5"/>
      <c r="P96" s="5"/>
      <c r="Q96" s="5"/>
      <c r="R96" s="5"/>
      <c r="S96" s="5"/>
      <c r="T96" s="5"/>
      <c r="U96" s="5"/>
      <c r="V96" s="5"/>
      <c r="W96" s="66" t="s">
        <v>252</v>
      </c>
      <c r="X96" s="66"/>
    </row>
    <row r="97" spans="1:24" ht="69" customHeight="1" x14ac:dyDescent="0.25">
      <c r="A97" s="38"/>
      <c r="B97" s="26" t="s">
        <v>177</v>
      </c>
      <c r="C97" s="26" t="s">
        <v>16</v>
      </c>
      <c r="D97" s="7">
        <v>124.9</v>
      </c>
      <c r="E97" s="7">
        <v>124.9</v>
      </c>
      <c r="F97" s="7">
        <v>0</v>
      </c>
      <c r="G97" s="7">
        <v>0</v>
      </c>
      <c r="H97" s="5"/>
      <c r="I97" s="5"/>
      <c r="J97" s="5"/>
      <c r="K97" s="5"/>
      <c r="L97" s="5"/>
      <c r="M97" s="5"/>
      <c r="N97" s="5"/>
      <c r="O97" s="5"/>
      <c r="P97" s="5"/>
      <c r="Q97" s="5"/>
      <c r="R97" s="5"/>
      <c r="S97" s="5"/>
      <c r="T97" s="5"/>
      <c r="U97" s="5"/>
      <c r="V97" s="5"/>
      <c r="W97" s="66" t="s">
        <v>253</v>
      </c>
      <c r="X97" s="66"/>
    </row>
    <row r="98" spans="1:24" ht="118.5" customHeight="1" x14ac:dyDescent="0.25">
      <c r="A98" s="38"/>
      <c r="B98" s="26" t="s">
        <v>245</v>
      </c>
      <c r="C98" s="26" t="s">
        <v>16</v>
      </c>
      <c r="D98" s="7">
        <v>3421.3</v>
      </c>
      <c r="E98" s="7">
        <v>3421.3</v>
      </c>
      <c r="F98" s="7">
        <v>200</v>
      </c>
      <c r="G98" s="7">
        <v>60.2</v>
      </c>
      <c r="H98" s="5"/>
      <c r="I98" s="5"/>
      <c r="J98" s="5"/>
      <c r="K98" s="5"/>
      <c r="L98" s="5"/>
      <c r="M98" s="5"/>
      <c r="N98" s="5"/>
      <c r="O98" s="5"/>
      <c r="P98" s="5"/>
      <c r="Q98" s="5"/>
      <c r="R98" s="5"/>
      <c r="S98" s="5"/>
      <c r="T98" s="5"/>
      <c r="U98" s="5"/>
      <c r="V98" s="5"/>
      <c r="W98" s="66" t="s">
        <v>254</v>
      </c>
      <c r="X98" s="66"/>
    </row>
    <row r="99" spans="1:24" ht="33" customHeight="1" x14ac:dyDescent="0.25">
      <c r="A99" s="52"/>
      <c r="B99" s="54" t="s">
        <v>15</v>
      </c>
      <c r="C99" s="33" t="s">
        <v>17</v>
      </c>
      <c r="D99" s="9">
        <f>D100+D101</f>
        <v>60891.6</v>
      </c>
      <c r="E99" s="9">
        <f t="shared" ref="E99:G99" si="22">E100+E101</f>
        <v>60891.6</v>
      </c>
      <c r="F99" s="9">
        <f t="shared" si="22"/>
        <v>14493.9</v>
      </c>
      <c r="G99" s="9">
        <f t="shared" si="22"/>
        <v>14326.6</v>
      </c>
      <c r="H99" s="39"/>
      <c r="I99" s="39"/>
      <c r="J99" s="39"/>
      <c r="K99" s="39"/>
      <c r="L99" s="39"/>
      <c r="M99" s="39"/>
      <c r="N99" s="39"/>
      <c r="O99" s="39"/>
      <c r="P99" s="39"/>
      <c r="Q99" s="39"/>
      <c r="R99" s="39"/>
      <c r="S99" s="39"/>
      <c r="T99" s="39"/>
      <c r="U99" s="39"/>
      <c r="V99" s="39"/>
      <c r="W99" s="67" t="s">
        <v>255</v>
      </c>
      <c r="X99" s="66"/>
    </row>
    <row r="100" spans="1:24" ht="44.25" customHeight="1" x14ac:dyDescent="0.25">
      <c r="A100" s="52"/>
      <c r="B100" s="75"/>
      <c r="C100" s="26" t="s">
        <v>14</v>
      </c>
      <c r="D100" s="7">
        <f>D90+D95+D96</f>
        <v>5023</v>
      </c>
      <c r="E100" s="7">
        <f t="shared" ref="E100:G100" si="23">E90+E95+E96</f>
        <v>5023</v>
      </c>
      <c r="F100" s="7">
        <f t="shared" si="23"/>
        <v>1251.9000000000001</v>
      </c>
      <c r="G100" s="7">
        <f t="shared" si="23"/>
        <v>1224.4000000000001</v>
      </c>
      <c r="H100" s="39"/>
      <c r="I100" s="39"/>
      <c r="J100" s="39"/>
      <c r="K100" s="39"/>
      <c r="L100" s="39"/>
      <c r="M100" s="39"/>
      <c r="N100" s="39"/>
      <c r="O100" s="39"/>
      <c r="P100" s="39"/>
      <c r="Q100" s="39"/>
      <c r="R100" s="39"/>
      <c r="S100" s="39"/>
      <c r="T100" s="39"/>
      <c r="U100" s="39"/>
      <c r="V100" s="39"/>
      <c r="W100" s="66" t="s">
        <v>256</v>
      </c>
      <c r="X100" s="66"/>
    </row>
    <row r="101" spans="1:24" ht="47.25" x14ac:dyDescent="0.25">
      <c r="A101" s="52"/>
      <c r="B101" s="75"/>
      <c r="C101" s="26" t="s">
        <v>16</v>
      </c>
      <c r="D101" s="7">
        <f>D91+D92+D93+D94+D97+D98</f>
        <v>55868.6</v>
      </c>
      <c r="E101" s="7">
        <f t="shared" ref="E101:G101" si="24">E91+E92+E93+E94+E97+E98</f>
        <v>55868.6</v>
      </c>
      <c r="F101" s="7">
        <f t="shared" si="24"/>
        <v>13242</v>
      </c>
      <c r="G101" s="7">
        <f t="shared" si="24"/>
        <v>13102.2</v>
      </c>
      <c r="H101" s="39"/>
      <c r="I101" s="39"/>
      <c r="J101" s="39"/>
      <c r="K101" s="39"/>
      <c r="L101" s="39"/>
      <c r="M101" s="39"/>
      <c r="N101" s="39"/>
      <c r="O101" s="39"/>
      <c r="P101" s="39"/>
      <c r="Q101" s="39"/>
      <c r="R101" s="39"/>
      <c r="S101" s="39"/>
      <c r="T101" s="39"/>
      <c r="U101" s="39"/>
      <c r="V101" s="39"/>
      <c r="W101" s="66" t="s">
        <v>255</v>
      </c>
      <c r="X101" s="66"/>
    </row>
    <row r="102" spans="1:24" ht="24.75" customHeight="1" x14ac:dyDescent="0.25">
      <c r="A102" s="33">
        <v>4</v>
      </c>
      <c r="B102" s="54" t="s">
        <v>79</v>
      </c>
      <c r="C102" s="54"/>
      <c r="D102" s="54"/>
      <c r="E102" s="54"/>
      <c r="F102" s="54"/>
      <c r="G102" s="54"/>
      <c r="H102" s="56"/>
      <c r="I102" s="56"/>
      <c r="J102" s="56"/>
      <c r="K102" s="56"/>
      <c r="L102" s="56"/>
      <c r="M102" s="56"/>
      <c r="N102" s="56"/>
      <c r="O102" s="56"/>
      <c r="P102" s="56"/>
      <c r="Q102" s="56"/>
      <c r="R102" s="56"/>
      <c r="S102" s="56"/>
      <c r="T102" s="56"/>
      <c r="U102" s="56"/>
      <c r="V102" s="56"/>
      <c r="W102" s="56"/>
      <c r="X102" s="56"/>
    </row>
    <row r="103" spans="1:24" ht="52.5" customHeight="1" x14ac:dyDescent="0.25">
      <c r="A103" s="38"/>
      <c r="B103" s="26" t="s">
        <v>31</v>
      </c>
      <c r="C103" s="26" t="s">
        <v>14</v>
      </c>
      <c r="D103" s="7">
        <f>554.5+1774.3+195</f>
        <v>2523.8000000000002</v>
      </c>
      <c r="E103" s="7">
        <f>554.5+1774.3+195</f>
        <v>2523.8000000000002</v>
      </c>
      <c r="F103" s="7">
        <f>96</f>
        <v>96</v>
      </c>
      <c r="G103" s="7">
        <v>96</v>
      </c>
      <c r="H103" s="34"/>
      <c r="I103" s="34"/>
      <c r="J103" s="34"/>
      <c r="K103" s="34"/>
      <c r="L103" s="34"/>
      <c r="M103" s="34"/>
      <c r="N103" s="34"/>
      <c r="O103" s="34"/>
      <c r="P103" s="34"/>
      <c r="Q103" s="34"/>
      <c r="R103" s="34"/>
      <c r="S103" s="34"/>
      <c r="T103" s="34"/>
      <c r="U103" s="34"/>
      <c r="V103" s="34"/>
      <c r="W103" s="66" t="s">
        <v>194</v>
      </c>
      <c r="X103" s="66"/>
    </row>
    <row r="104" spans="1:24" ht="66.75" customHeight="1" x14ac:dyDescent="0.25">
      <c r="A104" s="38"/>
      <c r="B104" s="26" t="s">
        <v>95</v>
      </c>
      <c r="C104" s="26" t="s">
        <v>14</v>
      </c>
      <c r="D104" s="7">
        <v>70</v>
      </c>
      <c r="E104" s="7">
        <v>70</v>
      </c>
      <c r="F104" s="7">
        <v>6.6</v>
      </c>
      <c r="G104" s="7">
        <v>6.6</v>
      </c>
      <c r="H104" s="34"/>
      <c r="I104" s="34"/>
      <c r="J104" s="34"/>
      <c r="K104" s="34"/>
      <c r="L104" s="34"/>
      <c r="M104" s="34"/>
      <c r="N104" s="34"/>
      <c r="O104" s="34"/>
      <c r="P104" s="34"/>
      <c r="Q104" s="34"/>
      <c r="R104" s="34"/>
      <c r="S104" s="34"/>
      <c r="T104" s="34"/>
      <c r="U104" s="34"/>
      <c r="V104" s="34"/>
      <c r="W104" s="77" t="s">
        <v>257</v>
      </c>
      <c r="X104" s="77"/>
    </row>
    <row r="105" spans="1:24" ht="36" customHeight="1" x14ac:dyDescent="0.25">
      <c r="A105" s="49"/>
      <c r="B105" s="59" t="s">
        <v>15</v>
      </c>
      <c r="C105" s="33" t="s">
        <v>17</v>
      </c>
      <c r="D105" s="9">
        <f>D106</f>
        <v>2593.8000000000002</v>
      </c>
      <c r="E105" s="9">
        <f t="shared" ref="E105:G105" si="25">E106</f>
        <v>2593.8000000000002</v>
      </c>
      <c r="F105" s="9">
        <f t="shared" si="25"/>
        <v>102.6</v>
      </c>
      <c r="G105" s="9">
        <f t="shared" si="25"/>
        <v>102.6</v>
      </c>
      <c r="H105" s="9" t="e">
        <f>#REF!+H106+#REF!</f>
        <v>#REF!</v>
      </c>
      <c r="I105" s="9" t="e">
        <f>#REF!+I106+#REF!</f>
        <v>#REF!</v>
      </c>
      <c r="J105" s="9" t="e">
        <f>#REF!+J106+#REF!</f>
        <v>#REF!</v>
      </c>
      <c r="K105" s="9" t="e">
        <f>#REF!+K106+#REF!</f>
        <v>#REF!</v>
      </c>
      <c r="L105" s="9" t="e">
        <f>#REF!+L106+#REF!</f>
        <v>#REF!</v>
      </c>
      <c r="M105" s="9" t="e">
        <f>#REF!+M106+#REF!</f>
        <v>#REF!</v>
      </c>
      <c r="N105" s="9" t="e">
        <f>#REF!+N106+#REF!</f>
        <v>#REF!</v>
      </c>
      <c r="O105" s="9" t="e">
        <f>#REF!+O106+#REF!</f>
        <v>#REF!</v>
      </c>
      <c r="P105" s="9" t="e">
        <f>#REF!+P106+#REF!</f>
        <v>#REF!</v>
      </c>
      <c r="Q105" s="9" t="e">
        <f>#REF!+Q106+#REF!</f>
        <v>#REF!</v>
      </c>
      <c r="R105" s="9" t="e">
        <f>#REF!+R106+#REF!</f>
        <v>#REF!</v>
      </c>
      <c r="S105" s="9" t="e">
        <f>#REF!+S106+#REF!</f>
        <v>#REF!</v>
      </c>
      <c r="T105" s="9" t="e">
        <f>#REF!+T106+#REF!</f>
        <v>#REF!</v>
      </c>
      <c r="U105" s="9" t="e">
        <f>#REF!+U106+#REF!</f>
        <v>#REF!</v>
      </c>
      <c r="V105" s="9" t="e">
        <f>#REF!+V106+#REF!</f>
        <v>#REF!</v>
      </c>
      <c r="W105" s="67" t="s">
        <v>258</v>
      </c>
      <c r="X105" s="67"/>
    </row>
    <row r="106" spans="1:24" ht="51.75" customHeight="1" x14ac:dyDescent="0.25">
      <c r="A106" s="50"/>
      <c r="B106" s="50"/>
      <c r="C106" s="26" t="s">
        <v>14</v>
      </c>
      <c r="D106" s="7">
        <f>D103+D104</f>
        <v>2593.8000000000002</v>
      </c>
      <c r="E106" s="7">
        <f t="shared" ref="E106:G106" si="26">E103+E104</f>
        <v>2593.8000000000002</v>
      </c>
      <c r="F106" s="7">
        <f t="shared" si="26"/>
        <v>102.6</v>
      </c>
      <c r="G106" s="7">
        <f t="shared" si="26"/>
        <v>102.6</v>
      </c>
      <c r="H106" s="39"/>
      <c r="I106" s="39"/>
      <c r="J106" s="39"/>
      <c r="K106" s="39"/>
      <c r="L106" s="39"/>
      <c r="M106" s="39"/>
      <c r="N106" s="39"/>
      <c r="O106" s="39"/>
      <c r="P106" s="39"/>
      <c r="Q106" s="39"/>
      <c r="R106" s="39"/>
      <c r="S106" s="39"/>
      <c r="T106" s="39"/>
      <c r="U106" s="39"/>
      <c r="V106" s="39"/>
      <c r="W106" s="77" t="s">
        <v>258</v>
      </c>
      <c r="X106" s="77"/>
    </row>
    <row r="107" spans="1:24" ht="24.75" customHeight="1" x14ac:dyDescent="0.25">
      <c r="A107" s="33">
        <v>5</v>
      </c>
      <c r="B107" s="54" t="s">
        <v>80</v>
      </c>
      <c r="C107" s="54"/>
      <c r="D107" s="54"/>
      <c r="E107" s="54"/>
      <c r="F107" s="54"/>
      <c r="G107" s="54"/>
      <c r="H107" s="56"/>
      <c r="I107" s="56"/>
      <c r="J107" s="56"/>
      <c r="K107" s="56"/>
      <c r="L107" s="56"/>
      <c r="M107" s="56"/>
      <c r="N107" s="56"/>
      <c r="O107" s="56"/>
      <c r="P107" s="56"/>
      <c r="Q107" s="56"/>
      <c r="R107" s="56"/>
      <c r="S107" s="56"/>
      <c r="T107" s="56"/>
      <c r="U107" s="56"/>
      <c r="V107" s="56"/>
      <c r="W107" s="56"/>
      <c r="X107" s="56"/>
    </row>
    <row r="108" spans="1:24" ht="32.25" customHeight="1" x14ac:dyDescent="0.25">
      <c r="A108" s="54" t="s">
        <v>81</v>
      </c>
      <c r="B108" s="56"/>
      <c r="C108" s="56"/>
      <c r="D108" s="56"/>
      <c r="E108" s="56"/>
      <c r="F108" s="56"/>
      <c r="G108" s="56"/>
      <c r="H108" s="56"/>
      <c r="I108" s="56"/>
      <c r="J108" s="56"/>
      <c r="K108" s="56"/>
      <c r="L108" s="56"/>
      <c r="M108" s="56"/>
      <c r="N108" s="56"/>
      <c r="O108" s="56"/>
      <c r="P108" s="56"/>
      <c r="Q108" s="56"/>
      <c r="R108" s="56"/>
      <c r="S108" s="56"/>
      <c r="T108" s="56"/>
      <c r="U108" s="56"/>
      <c r="V108" s="56"/>
      <c r="W108" s="56"/>
      <c r="X108" s="56"/>
    </row>
    <row r="109" spans="1:24" ht="99.75" customHeight="1" x14ac:dyDescent="0.25">
      <c r="A109" s="38"/>
      <c r="B109" s="26" t="s">
        <v>33</v>
      </c>
      <c r="C109" s="26" t="s">
        <v>14</v>
      </c>
      <c r="D109" s="7">
        <v>9131.7999999999993</v>
      </c>
      <c r="E109" s="7">
        <v>9131.7999999999993</v>
      </c>
      <c r="F109" s="7">
        <v>3492.3</v>
      </c>
      <c r="G109" s="7">
        <v>3492.3</v>
      </c>
      <c r="H109" s="5"/>
      <c r="I109" s="5"/>
      <c r="J109" s="5"/>
      <c r="K109" s="5"/>
      <c r="L109" s="5"/>
      <c r="M109" s="5"/>
      <c r="N109" s="5"/>
      <c r="O109" s="5"/>
      <c r="P109" s="5"/>
      <c r="Q109" s="5"/>
      <c r="R109" s="5"/>
      <c r="S109" s="5"/>
      <c r="T109" s="5"/>
      <c r="U109" s="5"/>
      <c r="V109" s="5"/>
      <c r="W109" s="66" t="s">
        <v>259</v>
      </c>
      <c r="X109" s="66"/>
    </row>
    <row r="110" spans="1:24" ht="93" customHeight="1" x14ac:dyDescent="0.25">
      <c r="A110" s="38"/>
      <c r="B110" s="26" t="s">
        <v>32</v>
      </c>
      <c r="C110" s="26" t="s">
        <v>14</v>
      </c>
      <c r="D110" s="7">
        <v>900</v>
      </c>
      <c r="E110" s="7">
        <v>900</v>
      </c>
      <c r="F110" s="7">
        <v>0</v>
      </c>
      <c r="G110" s="7">
        <v>0</v>
      </c>
      <c r="H110" s="5"/>
      <c r="I110" s="5"/>
      <c r="J110" s="5"/>
      <c r="K110" s="5"/>
      <c r="L110" s="5"/>
      <c r="M110" s="5"/>
      <c r="N110" s="5"/>
      <c r="O110" s="5"/>
      <c r="P110" s="5"/>
      <c r="Q110" s="5"/>
      <c r="R110" s="5"/>
      <c r="S110" s="5"/>
      <c r="T110" s="5"/>
      <c r="U110" s="5"/>
      <c r="V110" s="5"/>
      <c r="W110" s="66" t="s">
        <v>89</v>
      </c>
      <c r="X110" s="66"/>
    </row>
    <row r="111" spans="1:24" ht="115.5" customHeight="1" x14ac:dyDescent="0.25">
      <c r="A111" s="38"/>
      <c r="B111" s="26" t="s">
        <v>102</v>
      </c>
      <c r="C111" s="26" t="s">
        <v>16</v>
      </c>
      <c r="D111" s="7">
        <v>4103.3999999999996</v>
      </c>
      <c r="E111" s="7">
        <v>4103.3999999999996</v>
      </c>
      <c r="F111" s="7">
        <v>1025.9000000000001</v>
      </c>
      <c r="G111" s="7">
        <v>1025.9000000000001</v>
      </c>
      <c r="H111" s="5"/>
      <c r="I111" s="5"/>
      <c r="J111" s="5"/>
      <c r="K111" s="5"/>
      <c r="L111" s="5"/>
      <c r="M111" s="5"/>
      <c r="N111" s="5"/>
      <c r="O111" s="5"/>
      <c r="P111" s="5"/>
      <c r="Q111" s="5"/>
      <c r="R111" s="5"/>
      <c r="S111" s="5"/>
      <c r="T111" s="5"/>
      <c r="U111" s="5"/>
      <c r="V111" s="5"/>
      <c r="W111" s="66" t="s">
        <v>206</v>
      </c>
      <c r="X111" s="66"/>
    </row>
    <row r="112" spans="1:24" ht="121.5" customHeight="1" x14ac:dyDescent="0.25">
      <c r="A112" s="38"/>
      <c r="B112" s="26" t="s">
        <v>107</v>
      </c>
      <c r="C112" s="26" t="s">
        <v>14</v>
      </c>
      <c r="D112" s="7">
        <v>216</v>
      </c>
      <c r="E112" s="7">
        <v>216</v>
      </c>
      <c r="F112" s="7">
        <v>54</v>
      </c>
      <c r="G112" s="7">
        <v>54</v>
      </c>
      <c r="H112" s="5"/>
      <c r="I112" s="5"/>
      <c r="J112" s="5"/>
      <c r="K112" s="5"/>
      <c r="L112" s="5"/>
      <c r="M112" s="5"/>
      <c r="N112" s="5"/>
      <c r="O112" s="5"/>
      <c r="P112" s="5"/>
      <c r="Q112" s="5"/>
      <c r="R112" s="5"/>
      <c r="S112" s="5"/>
      <c r="T112" s="5"/>
      <c r="U112" s="5"/>
      <c r="V112" s="5"/>
      <c r="W112" s="66" t="s">
        <v>206</v>
      </c>
      <c r="X112" s="66"/>
    </row>
    <row r="113" spans="1:26" ht="140.25" customHeight="1" x14ac:dyDescent="0.25">
      <c r="A113" s="38"/>
      <c r="B113" s="26" t="s">
        <v>159</v>
      </c>
      <c r="C113" s="26" t="s">
        <v>14</v>
      </c>
      <c r="D113" s="7">
        <v>84949.2</v>
      </c>
      <c r="E113" s="7">
        <v>84949.2</v>
      </c>
      <c r="F113" s="7">
        <v>20189.5</v>
      </c>
      <c r="G113" s="7">
        <v>20189.5</v>
      </c>
      <c r="H113" s="5"/>
      <c r="I113" s="5"/>
      <c r="J113" s="5"/>
      <c r="K113" s="5"/>
      <c r="L113" s="5"/>
      <c r="M113" s="5"/>
      <c r="N113" s="5"/>
      <c r="O113" s="5"/>
      <c r="P113" s="5"/>
      <c r="Q113" s="5"/>
      <c r="R113" s="5"/>
      <c r="S113" s="5"/>
      <c r="T113" s="5"/>
      <c r="U113" s="5"/>
      <c r="V113" s="5"/>
      <c r="W113" s="66" t="s">
        <v>215</v>
      </c>
      <c r="X113" s="66"/>
    </row>
    <row r="114" spans="1:26" ht="15" customHeight="1" x14ac:dyDescent="0.25">
      <c r="A114" s="49"/>
      <c r="B114" s="59" t="s">
        <v>18</v>
      </c>
      <c r="C114" s="33" t="s">
        <v>17</v>
      </c>
      <c r="D114" s="9">
        <f>D115+D116</f>
        <v>99300.4</v>
      </c>
      <c r="E114" s="9">
        <f t="shared" ref="E114:G114" si="27">E115+E116</f>
        <v>99300.4</v>
      </c>
      <c r="F114" s="9">
        <f t="shared" si="27"/>
        <v>24761.7</v>
      </c>
      <c r="G114" s="9">
        <f t="shared" si="27"/>
        <v>24761.7</v>
      </c>
      <c r="H114" s="39"/>
      <c r="I114" s="39"/>
      <c r="J114" s="39"/>
      <c r="K114" s="39"/>
      <c r="L114" s="39"/>
      <c r="M114" s="39"/>
      <c r="N114" s="39"/>
      <c r="O114" s="39"/>
      <c r="P114" s="39"/>
      <c r="Q114" s="39"/>
      <c r="R114" s="39"/>
      <c r="S114" s="39"/>
      <c r="T114" s="39"/>
      <c r="U114" s="39"/>
      <c r="V114" s="39"/>
      <c r="W114" s="67" t="s">
        <v>260</v>
      </c>
      <c r="X114" s="66"/>
    </row>
    <row r="115" spans="1:26" ht="31.5" x14ac:dyDescent="0.25">
      <c r="A115" s="51"/>
      <c r="B115" s="73"/>
      <c r="C115" s="26" t="s">
        <v>14</v>
      </c>
      <c r="D115" s="7">
        <f>D109+D110+D112+D113</f>
        <v>95197</v>
      </c>
      <c r="E115" s="7">
        <f>E109+E110+E112+E113</f>
        <v>95197</v>
      </c>
      <c r="F115" s="7">
        <f>F109+F110+F112+F113</f>
        <v>23735.8</v>
      </c>
      <c r="G115" s="7">
        <f>G109+G110+G112+G113</f>
        <v>23735.8</v>
      </c>
      <c r="H115" s="39"/>
      <c r="I115" s="39"/>
      <c r="J115" s="39"/>
      <c r="K115" s="39"/>
      <c r="L115" s="39"/>
      <c r="M115" s="39"/>
      <c r="N115" s="39"/>
      <c r="O115" s="39"/>
      <c r="P115" s="39"/>
      <c r="Q115" s="39"/>
      <c r="R115" s="39"/>
      <c r="S115" s="39"/>
      <c r="T115" s="39"/>
      <c r="U115" s="39"/>
      <c r="V115" s="39"/>
      <c r="W115" s="66" t="s">
        <v>261</v>
      </c>
      <c r="X115" s="66"/>
    </row>
    <row r="116" spans="1:26" ht="47.25" x14ac:dyDescent="0.25">
      <c r="A116" s="51"/>
      <c r="B116" s="73"/>
      <c r="C116" s="26" t="s">
        <v>16</v>
      </c>
      <c r="D116" s="7">
        <f>D111</f>
        <v>4103.3999999999996</v>
      </c>
      <c r="E116" s="7">
        <f t="shared" ref="E116:G116" si="28">E111</f>
        <v>4103.3999999999996</v>
      </c>
      <c r="F116" s="7">
        <f t="shared" si="28"/>
        <v>1025.9000000000001</v>
      </c>
      <c r="G116" s="7">
        <f t="shared" si="28"/>
        <v>1025.9000000000001</v>
      </c>
      <c r="H116" s="39"/>
      <c r="I116" s="39"/>
      <c r="J116" s="39"/>
      <c r="K116" s="39"/>
      <c r="L116" s="39"/>
      <c r="M116" s="39"/>
      <c r="N116" s="39"/>
      <c r="O116" s="39"/>
      <c r="P116" s="39"/>
      <c r="Q116" s="39"/>
      <c r="R116" s="39"/>
      <c r="S116" s="39"/>
      <c r="T116" s="39"/>
      <c r="U116" s="39"/>
      <c r="V116" s="39"/>
      <c r="W116" s="66" t="s">
        <v>206</v>
      </c>
      <c r="X116" s="66"/>
    </row>
    <row r="117" spans="1:26" ht="32.25" customHeight="1" x14ac:dyDescent="0.25">
      <c r="A117" s="54" t="s">
        <v>142</v>
      </c>
      <c r="B117" s="56"/>
      <c r="C117" s="56"/>
      <c r="D117" s="56"/>
      <c r="E117" s="56"/>
      <c r="F117" s="56"/>
      <c r="G117" s="56"/>
      <c r="H117" s="56"/>
      <c r="I117" s="56"/>
      <c r="J117" s="56"/>
      <c r="K117" s="56"/>
      <c r="L117" s="56"/>
      <c r="M117" s="56"/>
      <c r="N117" s="56"/>
      <c r="O117" s="56"/>
      <c r="P117" s="56"/>
      <c r="Q117" s="56"/>
      <c r="R117" s="56"/>
      <c r="S117" s="56"/>
      <c r="T117" s="56"/>
      <c r="U117" s="56"/>
      <c r="V117" s="56"/>
      <c r="W117" s="56"/>
      <c r="X117" s="56"/>
    </row>
    <row r="118" spans="1:26" ht="85.5" customHeight="1" x14ac:dyDescent="0.25">
      <c r="A118" s="35"/>
      <c r="B118" s="26" t="s">
        <v>33</v>
      </c>
      <c r="C118" s="26" t="s">
        <v>14</v>
      </c>
      <c r="D118" s="7">
        <f>11832.4+8657.2</f>
        <v>20489.599999999999</v>
      </c>
      <c r="E118" s="7">
        <f>11832.4+8657.2</f>
        <v>20489.599999999999</v>
      </c>
      <c r="F118" s="7">
        <f>2699.2+2316.7</f>
        <v>5015.8999999999996</v>
      </c>
      <c r="G118" s="7">
        <f>2699.2+2316.7</f>
        <v>5015.8999999999996</v>
      </c>
      <c r="H118" s="39"/>
      <c r="I118" s="39"/>
      <c r="J118" s="39"/>
      <c r="K118" s="39"/>
      <c r="L118" s="39"/>
      <c r="M118" s="39"/>
      <c r="N118" s="39"/>
      <c r="O118" s="39"/>
      <c r="P118" s="39"/>
      <c r="Q118" s="39"/>
      <c r="R118" s="39"/>
      <c r="S118" s="39"/>
      <c r="T118" s="39"/>
      <c r="U118" s="39"/>
      <c r="V118" s="39"/>
      <c r="W118" s="66" t="s">
        <v>262</v>
      </c>
      <c r="X118" s="66"/>
    </row>
    <row r="119" spans="1:26" ht="118.5" customHeight="1" x14ac:dyDescent="0.25">
      <c r="A119" s="35"/>
      <c r="B119" s="26" t="s">
        <v>32</v>
      </c>
      <c r="C119" s="26" t="s">
        <v>14</v>
      </c>
      <c r="D119" s="7">
        <f>530+550</f>
        <v>1080</v>
      </c>
      <c r="E119" s="7">
        <f>530+550</f>
        <v>1080</v>
      </c>
      <c r="F119" s="7">
        <v>0</v>
      </c>
      <c r="G119" s="7">
        <v>0</v>
      </c>
      <c r="H119" s="39"/>
      <c r="I119" s="39"/>
      <c r="J119" s="39"/>
      <c r="K119" s="39"/>
      <c r="L119" s="39"/>
      <c r="M119" s="39"/>
      <c r="N119" s="39"/>
      <c r="O119" s="39"/>
      <c r="P119" s="39"/>
      <c r="Q119" s="39"/>
      <c r="R119" s="39"/>
      <c r="S119" s="39"/>
      <c r="T119" s="39"/>
      <c r="U119" s="39"/>
      <c r="V119" s="39"/>
      <c r="W119" s="66" t="s">
        <v>263</v>
      </c>
      <c r="X119" s="66"/>
    </row>
    <row r="120" spans="1:26" ht="91.5" customHeight="1" x14ac:dyDescent="0.25">
      <c r="A120" s="35"/>
      <c r="B120" s="26" t="s">
        <v>147</v>
      </c>
      <c r="C120" s="26" t="s">
        <v>14</v>
      </c>
      <c r="D120" s="7">
        <v>1000</v>
      </c>
      <c r="E120" s="7">
        <v>1000</v>
      </c>
      <c r="F120" s="7">
        <v>320</v>
      </c>
      <c r="G120" s="7">
        <v>320</v>
      </c>
      <c r="H120" s="39"/>
      <c r="I120" s="39"/>
      <c r="J120" s="39"/>
      <c r="K120" s="39"/>
      <c r="L120" s="39"/>
      <c r="M120" s="39"/>
      <c r="N120" s="39"/>
      <c r="O120" s="39"/>
      <c r="P120" s="39"/>
      <c r="Q120" s="39"/>
      <c r="R120" s="39"/>
      <c r="S120" s="39"/>
      <c r="T120" s="39"/>
      <c r="U120" s="39"/>
      <c r="V120" s="39"/>
      <c r="W120" s="66" t="s">
        <v>264</v>
      </c>
      <c r="X120" s="66"/>
    </row>
    <row r="121" spans="1:26" ht="141.75" customHeight="1" x14ac:dyDescent="0.25">
      <c r="A121" s="35"/>
      <c r="B121" s="26" t="s">
        <v>159</v>
      </c>
      <c r="C121" s="26" t="s">
        <v>14</v>
      </c>
      <c r="D121" s="7">
        <f>41200.7+38694.8</f>
        <v>79895.5</v>
      </c>
      <c r="E121" s="7">
        <f>41200.7+38694.8</f>
        <v>79895.5</v>
      </c>
      <c r="F121" s="7">
        <f>10055+9856</f>
        <v>19911</v>
      </c>
      <c r="G121" s="7">
        <f>10055+9856</f>
        <v>19911</v>
      </c>
      <c r="H121" s="7">
        <f t="shared" ref="H121:V121" si="29">27991.1+29007.1</f>
        <v>56998.2</v>
      </c>
      <c r="I121" s="7">
        <f t="shared" si="29"/>
        <v>56998.2</v>
      </c>
      <c r="J121" s="7">
        <f t="shared" si="29"/>
        <v>56998.2</v>
      </c>
      <c r="K121" s="7">
        <f t="shared" si="29"/>
        <v>56998.2</v>
      </c>
      <c r="L121" s="7">
        <f t="shared" si="29"/>
        <v>56998.2</v>
      </c>
      <c r="M121" s="7">
        <f t="shared" si="29"/>
        <v>56998.2</v>
      </c>
      <c r="N121" s="7">
        <f t="shared" si="29"/>
        <v>56998.2</v>
      </c>
      <c r="O121" s="7">
        <f t="shared" si="29"/>
        <v>56998.2</v>
      </c>
      <c r="P121" s="7">
        <f t="shared" si="29"/>
        <v>56998.2</v>
      </c>
      <c r="Q121" s="7">
        <f t="shared" si="29"/>
        <v>56998.2</v>
      </c>
      <c r="R121" s="7">
        <f t="shared" si="29"/>
        <v>56998.2</v>
      </c>
      <c r="S121" s="7">
        <f t="shared" si="29"/>
        <v>56998.2</v>
      </c>
      <c r="T121" s="7">
        <f t="shared" si="29"/>
        <v>56998.2</v>
      </c>
      <c r="U121" s="7">
        <f t="shared" si="29"/>
        <v>56998.2</v>
      </c>
      <c r="V121" s="7">
        <f t="shared" si="29"/>
        <v>56998.2</v>
      </c>
      <c r="W121" s="66" t="s">
        <v>260</v>
      </c>
      <c r="X121" s="66"/>
    </row>
    <row r="122" spans="1:26" ht="79.5" customHeight="1" x14ac:dyDescent="0.25">
      <c r="A122" s="29"/>
      <c r="B122" s="74" t="s">
        <v>171</v>
      </c>
      <c r="C122" s="26" t="s">
        <v>14</v>
      </c>
      <c r="D122" s="7">
        <v>5</v>
      </c>
      <c r="E122" s="7">
        <v>5</v>
      </c>
      <c r="F122" s="7">
        <v>0</v>
      </c>
      <c r="G122" s="7">
        <v>0</v>
      </c>
      <c r="H122" s="39"/>
      <c r="I122" s="39"/>
      <c r="J122" s="39"/>
      <c r="K122" s="39"/>
      <c r="L122" s="39"/>
      <c r="M122" s="39"/>
      <c r="N122" s="39"/>
      <c r="O122" s="39"/>
      <c r="P122" s="39"/>
      <c r="Q122" s="39"/>
      <c r="R122" s="39"/>
      <c r="S122" s="39"/>
      <c r="T122" s="39"/>
      <c r="U122" s="39"/>
      <c r="V122" s="39"/>
      <c r="W122" s="66" t="s">
        <v>89</v>
      </c>
      <c r="X122" s="66"/>
    </row>
    <row r="123" spans="1:26" ht="79.5" customHeight="1" x14ac:dyDescent="0.25">
      <c r="A123" s="29"/>
      <c r="B123" s="74" t="s">
        <v>180</v>
      </c>
      <c r="C123" s="26" t="s">
        <v>14</v>
      </c>
      <c r="D123" s="7">
        <v>100</v>
      </c>
      <c r="E123" s="7">
        <v>100</v>
      </c>
      <c r="F123" s="7">
        <v>0</v>
      </c>
      <c r="G123" s="7">
        <v>0</v>
      </c>
      <c r="H123" s="39"/>
      <c r="I123" s="39"/>
      <c r="J123" s="39"/>
      <c r="K123" s="39"/>
      <c r="L123" s="39"/>
      <c r="M123" s="39"/>
      <c r="N123" s="39"/>
      <c r="O123" s="39"/>
      <c r="P123" s="39"/>
      <c r="Q123" s="39"/>
      <c r="R123" s="39"/>
      <c r="S123" s="39"/>
      <c r="T123" s="39"/>
      <c r="U123" s="39"/>
      <c r="V123" s="39"/>
      <c r="W123" s="66" t="s">
        <v>89</v>
      </c>
      <c r="X123" s="66"/>
    </row>
    <row r="124" spans="1:26" ht="79.5" customHeight="1" x14ac:dyDescent="0.25">
      <c r="A124" s="29"/>
      <c r="B124" s="74" t="s">
        <v>196</v>
      </c>
      <c r="C124" s="26" t="s">
        <v>14</v>
      </c>
      <c r="D124" s="7">
        <v>93.8</v>
      </c>
      <c r="E124" s="7">
        <v>93.8</v>
      </c>
      <c r="F124" s="7">
        <v>0</v>
      </c>
      <c r="G124" s="7">
        <v>0</v>
      </c>
      <c r="H124" s="39"/>
      <c r="I124" s="39"/>
      <c r="J124" s="39"/>
      <c r="K124" s="39"/>
      <c r="L124" s="39"/>
      <c r="M124" s="39"/>
      <c r="N124" s="39"/>
      <c r="O124" s="39"/>
      <c r="P124" s="39"/>
      <c r="Q124" s="39"/>
      <c r="R124" s="39"/>
      <c r="S124" s="39"/>
      <c r="T124" s="39"/>
      <c r="U124" s="39"/>
      <c r="V124" s="39"/>
      <c r="W124" s="68" t="s">
        <v>89</v>
      </c>
      <c r="X124" s="69"/>
    </row>
    <row r="125" spans="1:26" ht="15" customHeight="1" x14ac:dyDescent="0.25">
      <c r="A125" s="49"/>
      <c r="B125" s="59" t="s">
        <v>18</v>
      </c>
      <c r="C125" s="33" t="s">
        <v>17</v>
      </c>
      <c r="D125" s="9">
        <f>D126</f>
        <v>102663.90000000001</v>
      </c>
      <c r="E125" s="9">
        <f t="shared" ref="E125:G125" si="30">E126</f>
        <v>102663.90000000001</v>
      </c>
      <c r="F125" s="9">
        <f t="shared" si="30"/>
        <v>25246.9</v>
      </c>
      <c r="G125" s="9">
        <f t="shared" si="30"/>
        <v>25246.9</v>
      </c>
      <c r="H125" s="39"/>
      <c r="I125" s="39"/>
      <c r="J125" s="39"/>
      <c r="K125" s="39"/>
      <c r="L125" s="39"/>
      <c r="M125" s="39"/>
      <c r="N125" s="39"/>
      <c r="O125" s="39"/>
      <c r="P125" s="39"/>
      <c r="Q125" s="39"/>
      <c r="R125" s="39"/>
      <c r="S125" s="39"/>
      <c r="T125" s="39"/>
      <c r="U125" s="39"/>
      <c r="V125" s="39"/>
      <c r="W125" s="67" t="s">
        <v>265</v>
      </c>
      <c r="X125" s="66"/>
    </row>
    <row r="126" spans="1:26" ht="51" customHeight="1" x14ac:dyDescent="0.25">
      <c r="A126" s="51"/>
      <c r="B126" s="73"/>
      <c r="C126" s="26" t="s">
        <v>14</v>
      </c>
      <c r="D126" s="7">
        <f>D118+D119+D120+D121+D122+D123+D124</f>
        <v>102663.90000000001</v>
      </c>
      <c r="E126" s="7">
        <f>E118+E119+E120+E121+E122+E123+E124</f>
        <v>102663.90000000001</v>
      </c>
      <c r="F126" s="7">
        <f>F118+F119+F120+F121+F122+F123+F124</f>
        <v>25246.9</v>
      </c>
      <c r="G126" s="7">
        <f>G118+G119+G120+G121+G122+G123+G124</f>
        <v>25246.9</v>
      </c>
      <c r="H126" s="39"/>
      <c r="I126" s="39"/>
      <c r="J126" s="39"/>
      <c r="K126" s="39"/>
      <c r="L126" s="39"/>
      <c r="M126" s="39"/>
      <c r="N126" s="39"/>
      <c r="O126" s="39"/>
      <c r="P126" s="39"/>
      <c r="Q126" s="39"/>
      <c r="R126" s="39"/>
      <c r="S126" s="39"/>
      <c r="T126" s="39"/>
      <c r="U126" s="39"/>
      <c r="V126" s="39"/>
      <c r="W126" s="66" t="s">
        <v>265</v>
      </c>
      <c r="X126" s="66"/>
      <c r="Z126" s="1" t="s">
        <v>192</v>
      </c>
    </row>
    <row r="127" spans="1:26" ht="12.75" customHeight="1" x14ac:dyDescent="0.25">
      <c r="A127" s="54" t="s">
        <v>143</v>
      </c>
      <c r="B127" s="56"/>
      <c r="C127" s="56"/>
      <c r="D127" s="56"/>
      <c r="E127" s="56"/>
      <c r="F127" s="56"/>
      <c r="G127" s="56"/>
      <c r="H127" s="56"/>
      <c r="I127" s="56"/>
      <c r="J127" s="56"/>
      <c r="K127" s="56"/>
      <c r="L127" s="56"/>
      <c r="M127" s="56"/>
      <c r="N127" s="56"/>
      <c r="O127" s="56"/>
      <c r="P127" s="56"/>
      <c r="Q127" s="56"/>
      <c r="R127" s="56"/>
      <c r="S127" s="56"/>
      <c r="T127" s="56"/>
      <c r="U127" s="56"/>
      <c r="V127" s="56"/>
      <c r="W127" s="56"/>
      <c r="X127" s="56"/>
    </row>
    <row r="128" spans="1:26" ht="60" customHeight="1" x14ac:dyDescent="0.25">
      <c r="A128" s="33"/>
      <c r="B128" s="26" t="s">
        <v>85</v>
      </c>
      <c r="C128" s="26" t="s">
        <v>14</v>
      </c>
      <c r="D128" s="12">
        <v>6772.7</v>
      </c>
      <c r="E128" s="12">
        <v>6772.7</v>
      </c>
      <c r="F128" s="12">
        <v>94.9</v>
      </c>
      <c r="G128" s="12">
        <v>94.9</v>
      </c>
      <c r="H128" s="34"/>
      <c r="I128" s="34"/>
      <c r="J128" s="34"/>
      <c r="K128" s="34"/>
      <c r="L128" s="34"/>
      <c r="M128" s="34"/>
      <c r="N128" s="34"/>
      <c r="O128" s="34"/>
      <c r="P128" s="34"/>
      <c r="Q128" s="34"/>
      <c r="R128" s="34"/>
      <c r="S128" s="34"/>
      <c r="T128" s="34"/>
      <c r="U128" s="34"/>
      <c r="V128" s="34"/>
      <c r="W128" s="66" t="s">
        <v>268</v>
      </c>
      <c r="X128" s="66"/>
    </row>
    <row r="129" spans="1:26" ht="60" customHeight="1" x14ac:dyDescent="0.25">
      <c r="A129" s="31"/>
      <c r="B129" s="74" t="s">
        <v>172</v>
      </c>
      <c r="C129" s="26" t="s">
        <v>14</v>
      </c>
      <c r="D129" s="12">
        <v>107</v>
      </c>
      <c r="E129" s="12">
        <v>107</v>
      </c>
      <c r="F129" s="12">
        <v>0</v>
      </c>
      <c r="G129" s="12">
        <v>0</v>
      </c>
      <c r="H129" s="34"/>
      <c r="I129" s="34"/>
      <c r="J129" s="34"/>
      <c r="K129" s="34"/>
      <c r="L129" s="34"/>
      <c r="M129" s="34"/>
      <c r="N129" s="34"/>
      <c r="O129" s="34"/>
      <c r="P129" s="34"/>
      <c r="Q129" s="34"/>
      <c r="R129" s="34"/>
      <c r="S129" s="34"/>
      <c r="T129" s="34"/>
      <c r="U129" s="34"/>
      <c r="V129" s="34"/>
      <c r="W129" s="68" t="s">
        <v>89</v>
      </c>
      <c r="X129" s="69"/>
    </row>
    <row r="130" spans="1:26" ht="60" customHeight="1" x14ac:dyDescent="0.25">
      <c r="A130" s="31"/>
      <c r="B130" s="74" t="s">
        <v>266</v>
      </c>
      <c r="C130" s="26" t="s">
        <v>14</v>
      </c>
      <c r="D130" s="12">
        <v>3500</v>
      </c>
      <c r="E130" s="12">
        <v>3500</v>
      </c>
      <c r="F130" s="12">
        <v>0</v>
      </c>
      <c r="G130" s="12">
        <v>0</v>
      </c>
      <c r="H130" s="34"/>
      <c r="I130" s="34"/>
      <c r="J130" s="34"/>
      <c r="K130" s="34"/>
      <c r="L130" s="34"/>
      <c r="M130" s="34"/>
      <c r="N130" s="34"/>
      <c r="O130" s="34"/>
      <c r="P130" s="34"/>
      <c r="Q130" s="34"/>
      <c r="R130" s="34"/>
      <c r="S130" s="34"/>
      <c r="T130" s="34"/>
      <c r="U130" s="34"/>
      <c r="V130" s="34"/>
      <c r="W130" s="68" t="s">
        <v>89</v>
      </c>
      <c r="X130" s="69"/>
    </row>
    <row r="131" spans="1:26" ht="60" customHeight="1" x14ac:dyDescent="0.25">
      <c r="A131" s="31"/>
      <c r="B131" s="74" t="s">
        <v>267</v>
      </c>
      <c r="C131" s="26" t="s">
        <v>173</v>
      </c>
      <c r="D131" s="12">
        <v>3888.5</v>
      </c>
      <c r="E131" s="12">
        <v>3888.5</v>
      </c>
      <c r="F131" s="12">
        <v>1797</v>
      </c>
      <c r="G131" s="12">
        <v>1707.1</v>
      </c>
      <c r="H131" s="34"/>
      <c r="I131" s="34"/>
      <c r="J131" s="34"/>
      <c r="K131" s="34"/>
      <c r="L131" s="34"/>
      <c r="M131" s="34"/>
      <c r="N131" s="34"/>
      <c r="O131" s="34"/>
      <c r="P131" s="34"/>
      <c r="Q131" s="34"/>
      <c r="R131" s="34"/>
      <c r="S131" s="34"/>
      <c r="T131" s="34"/>
      <c r="U131" s="34"/>
      <c r="V131" s="34"/>
      <c r="W131" s="68" t="s">
        <v>421</v>
      </c>
      <c r="X131" s="69"/>
    </row>
    <row r="132" spans="1:26" ht="68.25" customHeight="1" x14ac:dyDescent="0.25">
      <c r="A132" s="31"/>
      <c r="B132" s="74" t="s">
        <v>267</v>
      </c>
      <c r="C132" s="26" t="s">
        <v>14</v>
      </c>
      <c r="D132" s="12">
        <v>204.6</v>
      </c>
      <c r="E132" s="12">
        <v>204.6</v>
      </c>
      <c r="F132" s="12">
        <v>94.6</v>
      </c>
      <c r="G132" s="12">
        <v>89.8</v>
      </c>
      <c r="H132" s="34"/>
      <c r="I132" s="34"/>
      <c r="J132" s="34"/>
      <c r="K132" s="34"/>
      <c r="L132" s="34"/>
      <c r="M132" s="34"/>
      <c r="N132" s="34"/>
      <c r="O132" s="34"/>
      <c r="P132" s="34"/>
      <c r="Q132" s="34"/>
      <c r="R132" s="34"/>
      <c r="S132" s="34"/>
      <c r="T132" s="34"/>
      <c r="U132" s="34"/>
      <c r="V132" s="34"/>
      <c r="W132" s="68" t="s">
        <v>421</v>
      </c>
      <c r="X132" s="69"/>
    </row>
    <row r="133" spans="1:26" ht="30" customHeight="1" x14ac:dyDescent="0.25">
      <c r="A133" s="49"/>
      <c r="B133" s="59" t="s">
        <v>18</v>
      </c>
      <c r="C133" s="33" t="s">
        <v>17</v>
      </c>
      <c r="D133" s="9">
        <f>D134+D135</f>
        <v>14472.800000000001</v>
      </c>
      <c r="E133" s="9">
        <f t="shared" ref="E133:G133" si="31">E134+E135</f>
        <v>14472.800000000001</v>
      </c>
      <c r="F133" s="9">
        <f t="shared" si="31"/>
        <v>1986.5</v>
      </c>
      <c r="G133" s="9">
        <f t="shared" si="31"/>
        <v>1891.8</v>
      </c>
      <c r="H133" s="39"/>
      <c r="I133" s="39"/>
      <c r="J133" s="39"/>
      <c r="K133" s="39"/>
      <c r="L133" s="39"/>
      <c r="M133" s="39"/>
      <c r="N133" s="39"/>
      <c r="O133" s="39"/>
      <c r="P133" s="39"/>
      <c r="Q133" s="39"/>
      <c r="R133" s="39"/>
      <c r="S133" s="39"/>
      <c r="T133" s="39"/>
      <c r="U133" s="39"/>
      <c r="V133" s="39"/>
      <c r="W133" s="68" t="s">
        <v>422</v>
      </c>
      <c r="X133" s="69"/>
    </row>
    <row r="134" spans="1:26" ht="48.75" customHeight="1" x14ac:dyDescent="0.25">
      <c r="A134" s="51"/>
      <c r="B134" s="63"/>
      <c r="C134" s="26" t="s">
        <v>14</v>
      </c>
      <c r="D134" s="7">
        <f>D128+D129+D130+D132</f>
        <v>10584.300000000001</v>
      </c>
      <c r="E134" s="7">
        <f t="shared" ref="E134:G134" si="32">E128+E129+E130+E132</f>
        <v>10584.300000000001</v>
      </c>
      <c r="F134" s="7">
        <f t="shared" si="32"/>
        <v>189.5</v>
      </c>
      <c r="G134" s="7">
        <f t="shared" si="32"/>
        <v>184.7</v>
      </c>
      <c r="H134" s="39"/>
      <c r="I134" s="39"/>
      <c r="J134" s="39"/>
      <c r="K134" s="39"/>
      <c r="L134" s="39"/>
      <c r="M134" s="39"/>
      <c r="N134" s="39"/>
      <c r="O134" s="39"/>
      <c r="P134" s="39"/>
      <c r="Q134" s="39"/>
      <c r="R134" s="39"/>
      <c r="S134" s="39"/>
      <c r="T134" s="39"/>
      <c r="U134" s="39"/>
      <c r="V134" s="39"/>
      <c r="W134" s="68" t="s">
        <v>423</v>
      </c>
      <c r="X134" s="69"/>
    </row>
    <row r="135" spans="1:26" ht="48.75" customHeight="1" x14ac:dyDescent="0.25">
      <c r="A135" s="50"/>
      <c r="B135" s="50"/>
      <c r="C135" s="26" t="s">
        <v>173</v>
      </c>
      <c r="D135" s="7">
        <f>D131</f>
        <v>3888.5</v>
      </c>
      <c r="E135" s="7">
        <f t="shared" ref="E135:G135" si="33">E131</f>
        <v>3888.5</v>
      </c>
      <c r="F135" s="7">
        <f t="shared" si="33"/>
        <v>1797</v>
      </c>
      <c r="G135" s="7">
        <f t="shared" si="33"/>
        <v>1707.1</v>
      </c>
      <c r="H135" s="39"/>
      <c r="I135" s="39"/>
      <c r="J135" s="39"/>
      <c r="K135" s="39"/>
      <c r="L135" s="39"/>
      <c r="M135" s="39"/>
      <c r="N135" s="39"/>
      <c r="O135" s="39"/>
      <c r="P135" s="39"/>
      <c r="Q135" s="39"/>
      <c r="R135" s="39"/>
      <c r="S135" s="39"/>
      <c r="T135" s="39"/>
      <c r="U135" s="39"/>
      <c r="V135" s="39"/>
      <c r="W135" s="66" t="s">
        <v>421</v>
      </c>
      <c r="X135" s="66"/>
    </row>
    <row r="136" spans="1:26" ht="25.5" customHeight="1" x14ac:dyDescent="0.25">
      <c r="A136" s="49"/>
      <c r="B136" s="59" t="s">
        <v>15</v>
      </c>
      <c r="C136" s="33" t="s">
        <v>17</v>
      </c>
      <c r="D136" s="9">
        <f>D137+D138+D139</f>
        <v>216437.1</v>
      </c>
      <c r="E136" s="9">
        <f t="shared" ref="E136:G136" si="34">E137+E138+E139</f>
        <v>216437.1</v>
      </c>
      <c r="F136" s="9">
        <f t="shared" si="34"/>
        <v>51995.1</v>
      </c>
      <c r="G136" s="9">
        <f t="shared" si="34"/>
        <v>51900.399999999994</v>
      </c>
      <c r="H136" s="39"/>
      <c r="I136" s="39"/>
      <c r="J136" s="39"/>
      <c r="K136" s="39"/>
      <c r="L136" s="39"/>
      <c r="M136" s="39"/>
      <c r="N136" s="39"/>
      <c r="O136" s="39"/>
      <c r="P136" s="39"/>
      <c r="Q136" s="39"/>
      <c r="R136" s="39"/>
      <c r="S136" s="39"/>
      <c r="T136" s="39"/>
      <c r="U136" s="39"/>
      <c r="V136" s="39"/>
      <c r="W136" s="67" t="s">
        <v>424</v>
      </c>
      <c r="X136" s="66"/>
    </row>
    <row r="137" spans="1:26" ht="51" customHeight="1" x14ac:dyDescent="0.25">
      <c r="A137" s="51"/>
      <c r="B137" s="73"/>
      <c r="C137" s="26" t="s">
        <v>14</v>
      </c>
      <c r="D137" s="7">
        <f>D115+D126+D134</f>
        <v>208445.2</v>
      </c>
      <c r="E137" s="7">
        <f t="shared" ref="E137:G137" si="35">E115+E126+E134</f>
        <v>208445.2</v>
      </c>
      <c r="F137" s="7">
        <f t="shared" si="35"/>
        <v>49172.2</v>
      </c>
      <c r="G137" s="7">
        <f t="shared" si="35"/>
        <v>49167.399999999994</v>
      </c>
      <c r="H137" s="39"/>
      <c r="I137" s="39"/>
      <c r="J137" s="39"/>
      <c r="K137" s="39"/>
      <c r="L137" s="39"/>
      <c r="M137" s="39"/>
      <c r="N137" s="39"/>
      <c r="O137" s="39"/>
      <c r="P137" s="39"/>
      <c r="Q137" s="39"/>
      <c r="R137" s="39"/>
      <c r="S137" s="39"/>
      <c r="T137" s="39"/>
      <c r="U137" s="39"/>
      <c r="V137" s="39"/>
      <c r="W137" s="66" t="s">
        <v>425</v>
      </c>
      <c r="X137" s="66"/>
    </row>
    <row r="138" spans="1:26" ht="47.25" x14ac:dyDescent="0.25">
      <c r="A138" s="51"/>
      <c r="B138" s="73"/>
      <c r="C138" s="26" t="s">
        <v>16</v>
      </c>
      <c r="D138" s="7">
        <f>D116</f>
        <v>4103.3999999999996</v>
      </c>
      <c r="E138" s="7">
        <f t="shared" ref="E138:G138" si="36">E116</f>
        <v>4103.3999999999996</v>
      </c>
      <c r="F138" s="7">
        <f t="shared" si="36"/>
        <v>1025.9000000000001</v>
      </c>
      <c r="G138" s="7">
        <f t="shared" si="36"/>
        <v>1025.9000000000001</v>
      </c>
      <c r="H138" s="39"/>
      <c r="I138" s="39"/>
      <c r="J138" s="39"/>
      <c r="K138" s="39"/>
      <c r="L138" s="39"/>
      <c r="M138" s="39"/>
      <c r="N138" s="39"/>
      <c r="O138" s="39"/>
      <c r="P138" s="39"/>
      <c r="Q138" s="39"/>
      <c r="R138" s="39"/>
      <c r="S138" s="39"/>
      <c r="T138" s="39"/>
      <c r="U138" s="39"/>
      <c r="V138" s="39"/>
      <c r="W138" s="66" t="s">
        <v>206</v>
      </c>
      <c r="X138" s="66"/>
      <c r="Z138" s="1" t="s">
        <v>192</v>
      </c>
    </row>
    <row r="139" spans="1:26" ht="31.5" x14ac:dyDescent="0.25">
      <c r="A139" s="30"/>
      <c r="B139" s="32"/>
      <c r="C139" s="26" t="s">
        <v>173</v>
      </c>
      <c r="D139" s="7">
        <f>+D135</f>
        <v>3888.5</v>
      </c>
      <c r="E139" s="7">
        <f t="shared" ref="E139:G139" si="37">+E135</f>
        <v>3888.5</v>
      </c>
      <c r="F139" s="7">
        <f t="shared" si="37"/>
        <v>1797</v>
      </c>
      <c r="G139" s="7">
        <f t="shared" si="37"/>
        <v>1707.1</v>
      </c>
      <c r="H139" s="39"/>
      <c r="I139" s="39"/>
      <c r="J139" s="39"/>
      <c r="K139" s="39"/>
      <c r="L139" s="39"/>
      <c r="M139" s="39"/>
      <c r="N139" s="39"/>
      <c r="O139" s="39"/>
      <c r="P139" s="39"/>
      <c r="Q139" s="39"/>
      <c r="R139" s="39"/>
      <c r="S139" s="39"/>
      <c r="T139" s="39"/>
      <c r="U139" s="39"/>
      <c r="V139" s="39"/>
      <c r="W139" s="66" t="s">
        <v>421</v>
      </c>
      <c r="X139" s="66"/>
    </row>
    <row r="140" spans="1:26" ht="15.75" customHeight="1" x14ac:dyDescent="0.25">
      <c r="A140" s="38">
        <v>6</v>
      </c>
      <c r="B140" s="54" t="s">
        <v>23</v>
      </c>
      <c r="C140" s="56"/>
      <c r="D140" s="56"/>
      <c r="E140" s="56"/>
      <c r="F140" s="56"/>
      <c r="G140" s="56"/>
      <c r="H140" s="56"/>
      <c r="I140" s="56"/>
      <c r="J140" s="56"/>
      <c r="K140" s="56"/>
      <c r="L140" s="56"/>
      <c r="M140" s="56"/>
      <c r="N140" s="56"/>
      <c r="O140" s="56"/>
      <c r="P140" s="56"/>
      <c r="Q140" s="56"/>
      <c r="R140" s="56"/>
      <c r="S140" s="56"/>
      <c r="T140" s="56"/>
      <c r="U140" s="56"/>
      <c r="V140" s="56"/>
      <c r="W140" s="56"/>
      <c r="X140" s="56"/>
    </row>
    <row r="141" spans="1:26" ht="70.5" customHeight="1" x14ac:dyDescent="0.25">
      <c r="A141" s="38"/>
      <c r="B141" s="78" t="s">
        <v>24</v>
      </c>
      <c r="C141" s="26" t="s">
        <v>14</v>
      </c>
      <c r="D141" s="7">
        <f>2427.5+270</f>
        <v>2697.5</v>
      </c>
      <c r="E141" s="7">
        <f>2427.5+270</f>
        <v>2697.5</v>
      </c>
      <c r="F141" s="7">
        <v>98.3</v>
      </c>
      <c r="G141" s="7">
        <v>98.3</v>
      </c>
      <c r="H141" s="5"/>
      <c r="I141" s="5"/>
      <c r="J141" s="5"/>
      <c r="K141" s="5"/>
      <c r="L141" s="5"/>
      <c r="M141" s="5"/>
      <c r="N141" s="5"/>
      <c r="O141" s="5"/>
      <c r="P141" s="5"/>
      <c r="Q141" s="5"/>
      <c r="R141" s="5"/>
      <c r="S141" s="5"/>
      <c r="T141" s="5"/>
      <c r="U141" s="5"/>
      <c r="V141" s="5"/>
      <c r="W141" s="66" t="s">
        <v>269</v>
      </c>
      <c r="X141" s="66"/>
    </row>
    <row r="142" spans="1:26" ht="66.75" customHeight="1" x14ac:dyDescent="0.25">
      <c r="A142" s="52"/>
      <c r="B142" s="54" t="s">
        <v>15</v>
      </c>
      <c r="C142" s="33" t="s">
        <v>17</v>
      </c>
      <c r="D142" s="9">
        <f>D143</f>
        <v>2697.5</v>
      </c>
      <c r="E142" s="9">
        <f t="shared" ref="E142:G142" si="38">E143</f>
        <v>2697.5</v>
      </c>
      <c r="F142" s="9">
        <f t="shared" si="38"/>
        <v>98.3</v>
      </c>
      <c r="G142" s="9">
        <f t="shared" si="38"/>
        <v>98.3</v>
      </c>
      <c r="H142" s="25"/>
      <c r="I142" s="25"/>
      <c r="J142" s="25"/>
      <c r="K142" s="25"/>
      <c r="L142" s="25"/>
      <c r="M142" s="25"/>
      <c r="N142" s="25"/>
      <c r="O142" s="25"/>
      <c r="P142" s="25"/>
      <c r="Q142" s="25"/>
      <c r="R142" s="25"/>
      <c r="S142" s="25"/>
      <c r="T142" s="25"/>
      <c r="U142" s="25"/>
      <c r="V142" s="25"/>
      <c r="W142" s="66" t="s">
        <v>269</v>
      </c>
      <c r="X142" s="66"/>
    </row>
    <row r="143" spans="1:26" ht="45.75" customHeight="1" x14ac:dyDescent="0.25">
      <c r="A143" s="52"/>
      <c r="B143" s="75"/>
      <c r="C143" s="26" t="s">
        <v>14</v>
      </c>
      <c r="D143" s="7">
        <f>D141</f>
        <v>2697.5</v>
      </c>
      <c r="E143" s="7">
        <f>E141</f>
        <v>2697.5</v>
      </c>
      <c r="F143" s="7">
        <f>F141</f>
        <v>98.3</v>
      </c>
      <c r="G143" s="7">
        <f>G141</f>
        <v>98.3</v>
      </c>
      <c r="H143" s="25"/>
      <c r="I143" s="25"/>
      <c r="J143" s="25"/>
      <c r="K143" s="25"/>
      <c r="L143" s="25"/>
      <c r="M143" s="25"/>
      <c r="N143" s="25"/>
      <c r="O143" s="25"/>
      <c r="P143" s="25"/>
      <c r="Q143" s="25"/>
      <c r="R143" s="25"/>
      <c r="S143" s="25"/>
      <c r="T143" s="25"/>
      <c r="U143" s="25"/>
      <c r="V143" s="25"/>
      <c r="W143" s="66" t="s">
        <v>269</v>
      </c>
      <c r="X143" s="66"/>
    </row>
    <row r="144" spans="1:26" ht="18.75" customHeight="1" x14ac:dyDescent="0.25">
      <c r="A144" s="38">
        <v>7</v>
      </c>
      <c r="B144" s="54" t="s">
        <v>108</v>
      </c>
      <c r="C144" s="43"/>
      <c r="D144" s="43"/>
      <c r="E144" s="43"/>
      <c r="F144" s="43"/>
      <c r="G144" s="43"/>
      <c r="H144" s="43"/>
      <c r="I144" s="43"/>
      <c r="J144" s="43"/>
      <c r="K144" s="43"/>
      <c r="L144" s="43"/>
      <c r="M144" s="43"/>
      <c r="N144" s="43"/>
      <c r="O144" s="43"/>
      <c r="P144" s="43"/>
      <c r="Q144" s="43"/>
      <c r="R144" s="43"/>
      <c r="S144" s="43"/>
      <c r="T144" s="43"/>
      <c r="U144" s="43"/>
      <c r="V144" s="43"/>
      <c r="W144" s="43"/>
      <c r="X144" s="43"/>
    </row>
    <row r="145" spans="1:24" ht="32.25" customHeight="1" x14ac:dyDescent="0.25">
      <c r="A145" s="54" t="s">
        <v>22</v>
      </c>
      <c r="B145" s="56"/>
      <c r="C145" s="56"/>
      <c r="D145" s="56"/>
      <c r="E145" s="56"/>
      <c r="F145" s="56"/>
      <c r="G145" s="56"/>
      <c r="H145" s="56"/>
      <c r="I145" s="56"/>
      <c r="J145" s="56"/>
      <c r="K145" s="56"/>
      <c r="L145" s="56"/>
      <c r="M145" s="56"/>
      <c r="N145" s="56"/>
      <c r="O145" s="56"/>
      <c r="P145" s="56"/>
      <c r="Q145" s="56"/>
      <c r="R145" s="56"/>
      <c r="S145" s="56"/>
      <c r="T145" s="56"/>
      <c r="U145" s="56"/>
      <c r="V145" s="56"/>
      <c r="W145" s="56"/>
      <c r="X145" s="56"/>
    </row>
    <row r="146" spans="1:24" ht="124.5" customHeight="1" x14ac:dyDescent="0.25">
      <c r="A146" s="6"/>
      <c r="B146" s="78" t="s">
        <v>20</v>
      </c>
      <c r="C146" s="26" t="s">
        <v>16</v>
      </c>
      <c r="D146" s="7">
        <v>237.9</v>
      </c>
      <c r="E146" s="7">
        <v>237.9</v>
      </c>
      <c r="F146" s="7">
        <v>63.3</v>
      </c>
      <c r="G146" s="7">
        <v>0</v>
      </c>
      <c r="H146" s="5"/>
      <c r="I146" s="5"/>
      <c r="J146" s="5"/>
      <c r="K146" s="5"/>
      <c r="L146" s="5"/>
      <c r="M146" s="5"/>
      <c r="N146" s="5"/>
      <c r="O146" s="5"/>
      <c r="P146" s="5"/>
      <c r="Q146" s="5"/>
      <c r="R146" s="5"/>
      <c r="S146" s="5"/>
      <c r="T146" s="5"/>
      <c r="U146" s="5"/>
      <c r="V146" s="5"/>
      <c r="W146" s="66" t="s">
        <v>87</v>
      </c>
      <c r="X146" s="66"/>
    </row>
    <row r="147" spans="1:24" ht="124.5" customHeight="1" x14ac:dyDescent="0.25">
      <c r="A147" s="6"/>
      <c r="B147" s="78" t="s">
        <v>197</v>
      </c>
      <c r="C147" s="26" t="s">
        <v>14</v>
      </c>
      <c r="D147" s="7">
        <v>19474</v>
      </c>
      <c r="E147" s="7">
        <v>19474</v>
      </c>
      <c r="F147" s="7">
        <v>10627.7</v>
      </c>
      <c r="G147" s="7">
        <v>9270.2999999999993</v>
      </c>
      <c r="H147" s="5"/>
      <c r="I147" s="5"/>
      <c r="J147" s="5"/>
      <c r="K147" s="5"/>
      <c r="L147" s="5"/>
      <c r="M147" s="5"/>
      <c r="N147" s="5"/>
      <c r="O147" s="5"/>
      <c r="P147" s="5"/>
      <c r="Q147" s="5"/>
      <c r="R147" s="5"/>
      <c r="S147" s="5"/>
      <c r="T147" s="5"/>
      <c r="U147" s="5"/>
      <c r="V147" s="5"/>
      <c r="W147" s="66" t="s">
        <v>270</v>
      </c>
      <c r="X147" s="66"/>
    </row>
    <row r="148" spans="1:24" ht="33" customHeight="1" x14ac:dyDescent="0.25">
      <c r="A148" s="79"/>
      <c r="B148" s="59" t="s">
        <v>18</v>
      </c>
      <c r="C148" s="33" t="s">
        <v>17</v>
      </c>
      <c r="D148" s="9">
        <f>D149+D150</f>
        <v>19711.900000000001</v>
      </c>
      <c r="E148" s="9">
        <f>E149+E150</f>
        <v>19711.900000000001</v>
      </c>
      <c r="F148" s="9">
        <f t="shared" ref="F148:G148" si="39">F149+F150</f>
        <v>10691</v>
      </c>
      <c r="G148" s="9">
        <f t="shared" si="39"/>
        <v>9270.2999999999993</v>
      </c>
      <c r="H148" s="25"/>
      <c r="I148" s="25"/>
      <c r="J148" s="25"/>
      <c r="K148" s="25"/>
      <c r="L148" s="25"/>
      <c r="M148" s="25"/>
      <c r="N148" s="25"/>
      <c r="O148" s="25"/>
      <c r="P148" s="25"/>
      <c r="Q148" s="25"/>
      <c r="R148" s="25"/>
      <c r="S148" s="25"/>
      <c r="T148" s="25"/>
      <c r="U148" s="25"/>
      <c r="V148" s="25"/>
      <c r="W148" s="67" t="s">
        <v>271</v>
      </c>
      <c r="X148" s="66"/>
    </row>
    <row r="149" spans="1:24" ht="47.25" x14ac:dyDescent="0.25">
      <c r="A149" s="80"/>
      <c r="B149" s="73"/>
      <c r="C149" s="26" t="s">
        <v>16</v>
      </c>
      <c r="D149" s="81">
        <f>D146</f>
        <v>237.9</v>
      </c>
      <c r="E149" s="81">
        <f t="shared" ref="E149:G149" si="40">E146</f>
        <v>237.9</v>
      </c>
      <c r="F149" s="81">
        <f t="shared" si="40"/>
        <v>63.3</v>
      </c>
      <c r="G149" s="81">
        <f t="shared" si="40"/>
        <v>0</v>
      </c>
      <c r="H149" s="25"/>
      <c r="I149" s="25"/>
      <c r="J149" s="25"/>
      <c r="K149" s="25"/>
      <c r="L149" s="25"/>
      <c r="M149" s="25"/>
      <c r="N149" s="25"/>
      <c r="O149" s="25"/>
      <c r="P149" s="25"/>
      <c r="Q149" s="25"/>
      <c r="R149" s="25"/>
      <c r="S149" s="25"/>
      <c r="T149" s="25"/>
      <c r="U149" s="25"/>
      <c r="V149" s="25"/>
      <c r="W149" s="66" t="s">
        <v>87</v>
      </c>
      <c r="X149" s="66"/>
    </row>
    <row r="150" spans="1:24" ht="31.5" x14ac:dyDescent="0.25">
      <c r="A150" s="82"/>
      <c r="B150" s="50"/>
      <c r="C150" s="26" t="s">
        <v>14</v>
      </c>
      <c r="D150" s="81">
        <f>D147</f>
        <v>19474</v>
      </c>
      <c r="E150" s="81">
        <f t="shared" ref="E150:G150" si="41">E147</f>
        <v>19474</v>
      </c>
      <c r="F150" s="81">
        <f t="shared" si="41"/>
        <v>10627.7</v>
      </c>
      <c r="G150" s="81">
        <f t="shared" si="41"/>
        <v>9270.2999999999993</v>
      </c>
      <c r="H150" s="81" t="e">
        <f>#REF!</f>
        <v>#REF!</v>
      </c>
      <c r="I150" s="81" t="e">
        <f>#REF!</f>
        <v>#REF!</v>
      </c>
      <c r="J150" s="81" t="e">
        <f>#REF!</f>
        <v>#REF!</v>
      </c>
      <c r="K150" s="81" t="e">
        <f>#REF!</f>
        <v>#REF!</v>
      </c>
      <c r="L150" s="81" t="e">
        <f>#REF!</f>
        <v>#REF!</v>
      </c>
      <c r="M150" s="81" t="e">
        <f>#REF!</f>
        <v>#REF!</v>
      </c>
      <c r="N150" s="81" t="e">
        <f>#REF!</f>
        <v>#REF!</v>
      </c>
      <c r="O150" s="81" t="e">
        <f>#REF!</f>
        <v>#REF!</v>
      </c>
      <c r="P150" s="81" t="e">
        <f>#REF!</f>
        <v>#REF!</v>
      </c>
      <c r="Q150" s="81" t="e">
        <f>#REF!</f>
        <v>#REF!</v>
      </c>
      <c r="R150" s="81" t="e">
        <f>#REF!</f>
        <v>#REF!</v>
      </c>
      <c r="S150" s="81" t="e">
        <f>#REF!</f>
        <v>#REF!</v>
      </c>
      <c r="T150" s="81" t="e">
        <f>#REF!</f>
        <v>#REF!</v>
      </c>
      <c r="U150" s="81" t="e">
        <f>#REF!</f>
        <v>#REF!</v>
      </c>
      <c r="V150" s="81" t="e">
        <f>#REF!</f>
        <v>#REF!</v>
      </c>
      <c r="W150" s="66" t="s">
        <v>270</v>
      </c>
      <c r="X150" s="66"/>
    </row>
    <row r="151" spans="1:24" ht="18.75" customHeight="1" x14ac:dyDescent="0.25">
      <c r="A151" s="83" t="s">
        <v>21</v>
      </c>
      <c r="B151" s="56"/>
      <c r="C151" s="56"/>
      <c r="D151" s="56"/>
      <c r="E151" s="56"/>
      <c r="F151" s="56"/>
      <c r="G151" s="56"/>
      <c r="H151" s="56"/>
      <c r="I151" s="56"/>
      <c r="J151" s="56"/>
      <c r="K151" s="56"/>
      <c r="L151" s="56"/>
      <c r="M151" s="56"/>
      <c r="N151" s="56"/>
      <c r="O151" s="56"/>
      <c r="P151" s="56"/>
      <c r="Q151" s="56"/>
      <c r="R151" s="56"/>
      <c r="S151" s="56"/>
      <c r="T151" s="56"/>
      <c r="U151" s="56"/>
      <c r="V151" s="56"/>
      <c r="W151" s="56"/>
      <c r="X151" s="56"/>
    </row>
    <row r="152" spans="1:24" ht="63.75" customHeight="1" x14ac:dyDescent="0.25">
      <c r="A152" s="6"/>
      <c r="B152" s="78" t="s">
        <v>75</v>
      </c>
      <c r="C152" s="26" t="s">
        <v>14</v>
      </c>
      <c r="D152" s="7">
        <v>283.5</v>
      </c>
      <c r="E152" s="7">
        <v>283.5</v>
      </c>
      <c r="F152" s="7">
        <v>1.1000000000000001</v>
      </c>
      <c r="G152" s="7">
        <v>1.1000000000000001</v>
      </c>
      <c r="H152" s="5"/>
      <c r="I152" s="5"/>
      <c r="J152" s="5"/>
      <c r="K152" s="5"/>
      <c r="L152" s="5"/>
      <c r="M152" s="5"/>
      <c r="N152" s="5"/>
      <c r="O152" s="5"/>
      <c r="P152" s="5"/>
      <c r="Q152" s="5"/>
      <c r="R152" s="5"/>
      <c r="S152" s="5"/>
      <c r="T152" s="5"/>
      <c r="U152" s="5"/>
      <c r="V152" s="5"/>
      <c r="W152" s="66" t="s">
        <v>272</v>
      </c>
      <c r="X152" s="66"/>
    </row>
    <row r="153" spans="1:24" s="13" customFormat="1" ht="63" customHeight="1" x14ac:dyDescent="0.25">
      <c r="A153" s="84"/>
      <c r="B153" s="33" t="s">
        <v>18</v>
      </c>
      <c r="C153" s="33" t="s">
        <v>14</v>
      </c>
      <c r="D153" s="9">
        <f>D152</f>
        <v>283.5</v>
      </c>
      <c r="E153" s="9">
        <f t="shared" ref="E153:G153" si="42">E152</f>
        <v>283.5</v>
      </c>
      <c r="F153" s="9">
        <f t="shared" si="42"/>
        <v>1.1000000000000001</v>
      </c>
      <c r="G153" s="9">
        <f t="shared" si="42"/>
        <v>1.1000000000000001</v>
      </c>
      <c r="H153" s="85"/>
      <c r="I153" s="85"/>
      <c r="J153" s="85"/>
      <c r="K153" s="85"/>
      <c r="L153" s="85"/>
      <c r="M153" s="85"/>
      <c r="N153" s="85"/>
      <c r="O153" s="85"/>
      <c r="P153" s="85"/>
      <c r="Q153" s="85"/>
      <c r="R153" s="85"/>
      <c r="S153" s="85"/>
      <c r="T153" s="85"/>
      <c r="U153" s="85"/>
      <c r="V153" s="85"/>
      <c r="W153" s="86"/>
      <c r="X153" s="86"/>
    </row>
    <row r="154" spans="1:24" ht="18.75" customHeight="1" x14ac:dyDescent="0.25">
      <c r="A154" s="87" t="s">
        <v>109</v>
      </c>
      <c r="B154" s="88"/>
      <c r="C154" s="88"/>
      <c r="D154" s="88"/>
      <c r="E154" s="88"/>
      <c r="F154" s="88"/>
      <c r="G154" s="88"/>
      <c r="H154" s="88"/>
      <c r="I154" s="88"/>
      <c r="J154" s="88"/>
      <c r="K154" s="88"/>
      <c r="L154" s="88"/>
      <c r="M154" s="88"/>
      <c r="N154" s="88"/>
      <c r="O154" s="88"/>
      <c r="P154" s="88"/>
      <c r="Q154" s="88"/>
      <c r="R154" s="88"/>
      <c r="S154" s="88"/>
      <c r="T154" s="88"/>
      <c r="U154" s="88"/>
      <c r="V154" s="88"/>
      <c r="W154" s="88"/>
      <c r="X154" s="89"/>
    </row>
    <row r="155" spans="1:24" s="13" customFormat="1" ht="63" customHeight="1" x14ac:dyDescent="0.25">
      <c r="A155" s="84"/>
      <c r="B155" s="78" t="s">
        <v>110</v>
      </c>
      <c r="C155" s="26" t="s">
        <v>14</v>
      </c>
      <c r="D155" s="7">
        <v>20655.3</v>
      </c>
      <c r="E155" s="7">
        <v>20655.3</v>
      </c>
      <c r="F155" s="7">
        <v>0</v>
      </c>
      <c r="G155" s="7">
        <v>0</v>
      </c>
      <c r="H155" s="85"/>
      <c r="I155" s="85"/>
      <c r="J155" s="85"/>
      <c r="K155" s="85"/>
      <c r="L155" s="85"/>
      <c r="M155" s="85"/>
      <c r="N155" s="85"/>
      <c r="O155" s="85"/>
      <c r="P155" s="85"/>
      <c r="Q155" s="85"/>
      <c r="R155" s="85"/>
      <c r="S155" s="85"/>
      <c r="T155" s="85"/>
      <c r="U155" s="85"/>
      <c r="V155" s="85"/>
      <c r="W155" s="66" t="s">
        <v>89</v>
      </c>
      <c r="X155" s="66"/>
    </row>
    <row r="156" spans="1:24" s="13" customFormat="1" ht="93.75" customHeight="1" x14ac:dyDescent="0.25">
      <c r="A156" s="84"/>
      <c r="B156" s="78" t="s">
        <v>198</v>
      </c>
      <c r="C156" s="26" t="s">
        <v>16</v>
      </c>
      <c r="D156" s="7">
        <v>12934.5</v>
      </c>
      <c r="E156" s="7">
        <v>12934.5</v>
      </c>
      <c r="F156" s="7">
        <v>0</v>
      </c>
      <c r="G156" s="7">
        <v>0</v>
      </c>
      <c r="H156" s="85"/>
      <c r="I156" s="85"/>
      <c r="J156" s="85"/>
      <c r="K156" s="85"/>
      <c r="L156" s="85"/>
      <c r="M156" s="85"/>
      <c r="N156" s="85"/>
      <c r="O156" s="85"/>
      <c r="P156" s="85"/>
      <c r="Q156" s="85"/>
      <c r="R156" s="85"/>
      <c r="S156" s="85"/>
      <c r="T156" s="85"/>
      <c r="U156" s="85"/>
      <c r="V156" s="85"/>
      <c r="W156" s="66" t="s">
        <v>89</v>
      </c>
      <c r="X156" s="66"/>
    </row>
    <row r="157" spans="1:24" s="13" customFormat="1" ht="96.75" customHeight="1" x14ac:dyDescent="0.25">
      <c r="A157" s="84"/>
      <c r="B157" s="78" t="s">
        <v>214</v>
      </c>
      <c r="C157" s="26" t="s">
        <v>14</v>
      </c>
      <c r="D157" s="7">
        <v>4191.8</v>
      </c>
      <c r="E157" s="7">
        <v>4191.8</v>
      </c>
      <c r="F157" s="7">
        <v>0</v>
      </c>
      <c r="G157" s="7">
        <v>0</v>
      </c>
      <c r="H157" s="85"/>
      <c r="I157" s="85"/>
      <c r="J157" s="85"/>
      <c r="K157" s="85"/>
      <c r="L157" s="85"/>
      <c r="M157" s="85"/>
      <c r="N157" s="85"/>
      <c r="O157" s="85"/>
      <c r="P157" s="85"/>
      <c r="Q157" s="85"/>
      <c r="R157" s="85"/>
      <c r="S157" s="85"/>
      <c r="T157" s="85"/>
      <c r="U157" s="85"/>
      <c r="V157" s="85"/>
      <c r="W157" s="66" t="s">
        <v>89</v>
      </c>
      <c r="X157" s="66"/>
    </row>
    <row r="158" spans="1:24" s="13" customFormat="1" ht="151.5" customHeight="1" x14ac:dyDescent="0.25">
      <c r="A158" s="90"/>
      <c r="B158" s="91" t="s">
        <v>168</v>
      </c>
      <c r="C158" s="26" t="s">
        <v>14</v>
      </c>
      <c r="D158" s="7">
        <v>7998</v>
      </c>
      <c r="E158" s="7">
        <v>7998</v>
      </c>
      <c r="F158" s="7">
        <v>3873.4</v>
      </c>
      <c r="G158" s="7">
        <v>2123.4</v>
      </c>
      <c r="H158" s="85"/>
      <c r="I158" s="85"/>
      <c r="J158" s="85"/>
      <c r="K158" s="85"/>
      <c r="L158" s="85"/>
      <c r="M158" s="85"/>
      <c r="N158" s="85"/>
      <c r="O158" s="85"/>
      <c r="P158" s="85"/>
      <c r="Q158" s="85"/>
      <c r="R158" s="85"/>
      <c r="S158" s="85"/>
      <c r="T158" s="85"/>
      <c r="U158" s="85"/>
      <c r="V158" s="85"/>
      <c r="W158" s="66" t="s">
        <v>273</v>
      </c>
      <c r="X158" s="66"/>
    </row>
    <row r="159" spans="1:24" s="13" customFormat="1" ht="35.25" customHeight="1" x14ac:dyDescent="0.25">
      <c r="A159" s="92"/>
      <c r="B159" s="59" t="s">
        <v>18</v>
      </c>
      <c r="C159" s="33" t="s">
        <v>139</v>
      </c>
      <c r="D159" s="9">
        <f>D161+D160</f>
        <v>45779.6</v>
      </c>
      <c r="E159" s="9">
        <f t="shared" ref="E159:G159" si="43">E161+E160</f>
        <v>45779.6</v>
      </c>
      <c r="F159" s="9">
        <f t="shared" si="43"/>
        <v>3873.4</v>
      </c>
      <c r="G159" s="9">
        <f t="shared" si="43"/>
        <v>2123.4</v>
      </c>
      <c r="H159" s="85"/>
      <c r="I159" s="85"/>
      <c r="J159" s="85"/>
      <c r="K159" s="85"/>
      <c r="L159" s="85"/>
      <c r="M159" s="85"/>
      <c r="N159" s="85"/>
      <c r="O159" s="85"/>
      <c r="P159" s="85"/>
      <c r="Q159" s="85"/>
      <c r="R159" s="85"/>
      <c r="S159" s="85"/>
      <c r="T159" s="85"/>
      <c r="U159" s="85"/>
      <c r="V159" s="85"/>
      <c r="W159" s="66" t="s">
        <v>274</v>
      </c>
      <c r="X159" s="66"/>
    </row>
    <row r="160" spans="1:24" s="13" customFormat="1" ht="50.25" customHeight="1" x14ac:dyDescent="0.25">
      <c r="A160" s="93"/>
      <c r="B160" s="63"/>
      <c r="C160" s="33" t="s">
        <v>16</v>
      </c>
      <c r="D160" s="7">
        <f>D156</f>
        <v>12934.5</v>
      </c>
      <c r="E160" s="7">
        <f>E156</f>
        <v>12934.5</v>
      </c>
      <c r="F160" s="7">
        <f>F156</f>
        <v>0</v>
      </c>
      <c r="G160" s="7">
        <f>G156</f>
        <v>0</v>
      </c>
      <c r="H160" s="85"/>
      <c r="I160" s="85"/>
      <c r="J160" s="85"/>
      <c r="K160" s="85"/>
      <c r="L160" s="85"/>
      <c r="M160" s="85"/>
      <c r="N160" s="85"/>
      <c r="O160" s="85"/>
      <c r="P160" s="85"/>
      <c r="Q160" s="85"/>
      <c r="R160" s="85"/>
      <c r="S160" s="85"/>
      <c r="T160" s="85"/>
      <c r="U160" s="85"/>
      <c r="V160" s="85"/>
      <c r="W160" s="66" t="s">
        <v>89</v>
      </c>
      <c r="X160" s="66"/>
    </row>
    <row r="161" spans="1:24" s="13" customFormat="1" ht="63" customHeight="1" x14ac:dyDescent="0.25">
      <c r="A161" s="46"/>
      <c r="B161" s="94"/>
      <c r="C161" s="33" t="s">
        <v>14</v>
      </c>
      <c r="D161" s="7">
        <f>D155+D157+D158</f>
        <v>32845.1</v>
      </c>
      <c r="E161" s="7">
        <f t="shared" ref="E161:V161" si="44">E155+E157+E158</f>
        <v>32845.1</v>
      </c>
      <c r="F161" s="7">
        <f t="shared" si="44"/>
        <v>3873.4</v>
      </c>
      <c r="G161" s="7">
        <f>G155+G157+G158</f>
        <v>2123.4</v>
      </c>
      <c r="H161" s="7">
        <f t="shared" si="44"/>
        <v>0</v>
      </c>
      <c r="I161" s="7">
        <f t="shared" si="44"/>
        <v>0</v>
      </c>
      <c r="J161" s="7">
        <f t="shared" si="44"/>
        <v>0</v>
      </c>
      <c r="K161" s="7">
        <f t="shared" si="44"/>
        <v>0</v>
      </c>
      <c r="L161" s="7">
        <f t="shared" si="44"/>
        <v>0</v>
      </c>
      <c r="M161" s="7">
        <f t="shared" si="44"/>
        <v>0</v>
      </c>
      <c r="N161" s="7">
        <f t="shared" si="44"/>
        <v>0</v>
      </c>
      <c r="O161" s="7">
        <f t="shared" si="44"/>
        <v>0</v>
      </c>
      <c r="P161" s="7">
        <f t="shared" si="44"/>
        <v>0</v>
      </c>
      <c r="Q161" s="7">
        <f t="shared" si="44"/>
        <v>0</v>
      </c>
      <c r="R161" s="7">
        <f t="shared" si="44"/>
        <v>0</v>
      </c>
      <c r="S161" s="7">
        <f t="shared" si="44"/>
        <v>0</v>
      </c>
      <c r="T161" s="7">
        <f t="shared" si="44"/>
        <v>0</v>
      </c>
      <c r="U161" s="7">
        <f t="shared" si="44"/>
        <v>0</v>
      </c>
      <c r="V161" s="7">
        <f t="shared" si="44"/>
        <v>0</v>
      </c>
      <c r="W161" s="66" t="s">
        <v>275</v>
      </c>
      <c r="X161" s="66"/>
    </row>
    <row r="162" spans="1:24" ht="36" customHeight="1" x14ac:dyDescent="0.25">
      <c r="A162" s="52"/>
      <c r="B162" s="54" t="s">
        <v>15</v>
      </c>
      <c r="C162" s="33" t="s">
        <v>17</v>
      </c>
      <c r="D162" s="9">
        <f>D163+D164</f>
        <v>65775</v>
      </c>
      <c r="E162" s="9">
        <f t="shared" ref="E162:G162" si="45">E163+E164</f>
        <v>65775</v>
      </c>
      <c r="F162" s="9">
        <f t="shared" si="45"/>
        <v>14565.5</v>
      </c>
      <c r="G162" s="9">
        <f t="shared" si="45"/>
        <v>11394.8</v>
      </c>
      <c r="H162" s="25"/>
      <c r="I162" s="25"/>
      <c r="J162" s="25"/>
      <c r="K162" s="25"/>
      <c r="L162" s="25"/>
      <c r="M162" s="25"/>
      <c r="N162" s="25"/>
      <c r="O162" s="25"/>
      <c r="P162" s="25"/>
      <c r="Q162" s="25"/>
      <c r="R162" s="25"/>
      <c r="S162" s="25"/>
      <c r="T162" s="25"/>
      <c r="U162" s="25"/>
      <c r="V162" s="25"/>
      <c r="W162" s="66" t="s">
        <v>276</v>
      </c>
      <c r="X162" s="66"/>
    </row>
    <row r="163" spans="1:24" ht="31.5" x14ac:dyDescent="0.25">
      <c r="A163" s="52"/>
      <c r="B163" s="75"/>
      <c r="C163" s="26" t="s">
        <v>14</v>
      </c>
      <c r="D163" s="7">
        <f>D150+D153+D161</f>
        <v>52602.6</v>
      </c>
      <c r="E163" s="7">
        <f>E150+E153+E161</f>
        <v>52602.6</v>
      </c>
      <c r="F163" s="7">
        <f>F150+F153+F161</f>
        <v>14502.2</v>
      </c>
      <c r="G163" s="7">
        <f t="shared" ref="G163" si="46">G150+G153+G161</f>
        <v>11394.8</v>
      </c>
      <c r="H163" s="7">
        <f t="shared" ref="H163:V163" si="47">H153+H161</f>
        <v>0</v>
      </c>
      <c r="I163" s="7">
        <f t="shared" si="47"/>
        <v>0</v>
      </c>
      <c r="J163" s="7">
        <f t="shared" si="47"/>
        <v>0</v>
      </c>
      <c r="K163" s="7">
        <f t="shared" si="47"/>
        <v>0</v>
      </c>
      <c r="L163" s="7">
        <f t="shared" si="47"/>
        <v>0</v>
      </c>
      <c r="M163" s="7">
        <f t="shared" si="47"/>
        <v>0</v>
      </c>
      <c r="N163" s="7">
        <f t="shared" si="47"/>
        <v>0</v>
      </c>
      <c r="O163" s="7">
        <f t="shared" si="47"/>
        <v>0</v>
      </c>
      <c r="P163" s="7">
        <f t="shared" si="47"/>
        <v>0</v>
      </c>
      <c r="Q163" s="7">
        <f t="shared" si="47"/>
        <v>0</v>
      </c>
      <c r="R163" s="7">
        <f t="shared" si="47"/>
        <v>0</v>
      </c>
      <c r="S163" s="7">
        <f t="shared" si="47"/>
        <v>0</v>
      </c>
      <c r="T163" s="7">
        <f t="shared" si="47"/>
        <v>0</v>
      </c>
      <c r="U163" s="7">
        <f t="shared" si="47"/>
        <v>0</v>
      </c>
      <c r="V163" s="7">
        <f t="shared" si="47"/>
        <v>0</v>
      </c>
      <c r="W163" s="66" t="s">
        <v>277</v>
      </c>
      <c r="X163" s="66"/>
    </row>
    <row r="164" spans="1:24" ht="65.25" customHeight="1" x14ac:dyDescent="0.25">
      <c r="A164" s="52"/>
      <c r="B164" s="75"/>
      <c r="C164" s="26" t="s">
        <v>16</v>
      </c>
      <c r="D164" s="7">
        <f>D149+D160</f>
        <v>13172.4</v>
      </c>
      <c r="E164" s="7">
        <f t="shared" ref="E164:G164" si="48">E149+E160</f>
        <v>13172.4</v>
      </c>
      <c r="F164" s="7">
        <f t="shared" si="48"/>
        <v>63.3</v>
      </c>
      <c r="G164" s="7">
        <f t="shared" si="48"/>
        <v>0</v>
      </c>
      <c r="H164" s="7" t="e">
        <f>H149+#REF!</f>
        <v>#REF!</v>
      </c>
      <c r="I164" s="7" t="e">
        <f>I149+#REF!</f>
        <v>#REF!</v>
      </c>
      <c r="J164" s="7" t="e">
        <f>J149+#REF!</f>
        <v>#REF!</v>
      </c>
      <c r="K164" s="7" t="e">
        <f>K149+#REF!</f>
        <v>#REF!</v>
      </c>
      <c r="L164" s="7" t="e">
        <f>L149+#REF!</f>
        <v>#REF!</v>
      </c>
      <c r="M164" s="7" t="e">
        <f>M149+#REF!</f>
        <v>#REF!</v>
      </c>
      <c r="N164" s="7" t="e">
        <f>N149+#REF!</f>
        <v>#REF!</v>
      </c>
      <c r="O164" s="7" t="e">
        <f>O149+#REF!</f>
        <v>#REF!</v>
      </c>
      <c r="P164" s="7" t="e">
        <f>P149+#REF!</f>
        <v>#REF!</v>
      </c>
      <c r="Q164" s="7" t="e">
        <f>Q149+#REF!</f>
        <v>#REF!</v>
      </c>
      <c r="R164" s="7" t="e">
        <f>R149+#REF!</f>
        <v>#REF!</v>
      </c>
      <c r="S164" s="7" t="e">
        <f>S149+#REF!</f>
        <v>#REF!</v>
      </c>
      <c r="T164" s="7" t="e">
        <f>T149+#REF!</f>
        <v>#REF!</v>
      </c>
      <c r="U164" s="7" t="e">
        <f>U149+#REF!</f>
        <v>#REF!</v>
      </c>
      <c r="V164" s="7" t="e">
        <f>V149+#REF!</f>
        <v>#REF!</v>
      </c>
      <c r="W164" s="66" t="s">
        <v>87</v>
      </c>
      <c r="X164" s="66"/>
    </row>
    <row r="165" spans="1:24" ht="33" customHeight="1" x14ac:dyDescent="0.25">
      <c r="A165" s="38">
        <v>8</v>
      </c>
      <c r="B165" s="58" t="s">
        <v>111</v>
      </c>
      <c r="C165" s="58"/>
      <c r="D165" s="58"/>
      <c r="E165" s="58"/>
      <c r="F165" s="58"/>
      <c r="G165" s="58"/>
      <c r="H165" s="43"/>
      <c r="I165" s="43"/>
      <c r="J165" s="43"/>
      <c r="K165" s="43"/>
      <c r="L165" s="43"/>
      <c r="M165" s="43"/>
      <c r="N165" s="43"/>
      <c r="O165" s="43"/>
      <c r="P165" s="43"/>
      <c r="Q165" s="43"/>
      <c r="R165" s="43"/>
      <c r="S165" s="43"/>
      <c r="T165" s="43"/>
      <c r="U165" s="43"/>
      <c r="V165" s="43"/>
      <c r="W165" s="43"/>
      <c r="X165" s="43"/>
    </row>
    <row r="166" spans="1:24" ht="15" customHeight="1" x14ac:dyDescent="0.25">
      <c r="A166" s="58" t="s">
        <v>86</v>
      </c>
      <c r="B166" s="43"/>
      <c r="C166" s="43"/>
      <c r="D166" s="43"/>
      <c r="E166" s="43"/>
      <c r="F166" s="43"/>
      <c r="G166" s="43"/>
      <c r="H166" s="43"/>
      <c r="I166" s="43"/>
      <c r="J166" s="43"/>
      <c r="K166" s="43"/>
      <c r="L166" s="43"/>
      <c r="M166" s="43"/>
      <c r="N166" s="43"/>
      <c r="O166" s="43"/>
      <c r="P166" s="43"/>
      <c r="Q166" s="43"/>
      <c r="R166" s="43"/>
      <c r="S166" s="43"/>
      <c r="T166" s="43"/>
      <c r="U166" s="43"/>
      <c r="V166" s="43"/>
      <c r="W166" s="43"/>
      <c r="X166" s="43"/>
    </row>
    <row r="167" spans="1:24" ht="68.25" customHeight="1" x14ac:dyDescent="0.25">
      <c r="A167" s="95"/>
      <c r="B167" s="96" t="s">
        <v>112</v>
      </c>
      <c r="C167" s="26" t="s">
        <v>14</v>
      </c>
      <c r="D167" s="7">
        <v>850</v>
      </c>
      <c r="E167" s="7">
        <v>850</v>
      </c>
      <c r="F167" s="7">
        <v>50</v>
      </c>
      <c r="G167" s="7">
        <v>0</v>
      </c>
      <c r="H167" s="25"/>
      <c r="I167" s="25"/>
      <c r="J167" s="25"/>
      <c r="K167" s="25"/>
      <c r="L167" s="25"/>
      <c r="M167" s="25"/>
      <c r="N167" s="25"/>
      <c r="O167" s="25"/>
      <c r="P167" s="25"/>
      <c r="Q167" s="25"/>
      <c r="R167" s="25"/>
      <c r="S167" s="25"/>
      <c r="T167" s="25"/>
      <c r="U167" s="25"/>
      <c r="V167" s="25"/>
      <c r="W167" s="66" t="s">
        <v>87</v>
      </c>
      <c r="X167" s="66"/>
    </row>
    <row r="168" spans="1:24" ht="44.25" customHeight="1" x14ac:dyDescent="0.25">
      <c r="A168" s="49"/>
      <c r="B168" s="59" t="s">
        <v>18</v>
      </c>
      <c r="C168" s="33" t="s">
        <v>17</v>
      </c>
      <c r="D168" s="9">
        <f>D169</f>
        <v>850</v>
      </c>
      <c r="E168" s="9">
        <f t="shared" ref="E168:G168" si="49">E169</f>
        <v>850</v>
      </c>
      <c r="F168" s="9">
        <f t="shared" si="49"/>
        <v>50</v>
      </c>
      <c r="G168" s="9">
        <f t="shared" si="49"/>
        <v>0</v>
      </c>
      <c r="H168" s="25"/>
      <c r="I168" s="25"/>
      <c r="J168" s="25"/>
      <c r="K168" s="25"/>
      <c r="L168" s="25"/>
      <c r="M168" s="25"/>
      <c r="N168" s="25"/>
      <c r="O168" s="25"/>
      <c r="P168" s="25"/>
      <c r="Q168" s="25"/>
      <c r="R168" s="25"/>
      <c r="S168" s="25"/>
      <c r="T168" s="25"/>
      <c r="U168" s="25"/>
      <c r="V168" s="25"/>
      <c r="W168" s="67" t="s">
        <v>87</v>
      </c>
      <c r="X168" s="67"/>
    </row>
    <row r="169" spans="1:24" ht="48" customHeight="1" x14ac:dyDescent="0.25">
      <c r="A169" s="51"/>
      <c r="B169" s="73"/>
      <c r="C169" s="26" t="s">
        <v>14</v>
      </c>
      <c r="D169" s="7">
        <f>D167</f>
        <v>850</v>
      </c>
      <c r="E169" s="7">
        <f t="shared" ref="E169:G169" si="50">E167</f>
        <v>850</v>
      </c>
      <c r="F169" s="7">
        <f t="shared" si="50"/>
        <v>50</v>
      </c>
      <c r="G169" s="7">
        <f t="shared" si="50"/>
        <v>0</v>
      </c>
      <c r="H169" s="25"/>
      <c r="I169" s="25"/>
      <c r="J169" s="25"/>
      <c r="K169" s="25"/>
      <c r="L169" s="25"/>
      <c r="M169" s="25"/>
      <c r="N169" s="25"/>
      <c r="O169" s="25"/>
      <c r="P169" s="25"/>
      <c r="Q169" s="25"/>
      <c r="R169" s="25"/>
      <c r="S169" s="25"/>
      <c r="T169" s="25"/>
      <c r="U169" s="25"/>
      <c r="V169" s="25"/>
      <c r="W169" s="66" t="s">
        <v>87</v>
      </c>
      <c r="X169" s="66"/>
    </row>
    <row r="170" spans="1:24" s="11" customFormat="1" x14ac:dyDescent="0.25">
      <c r="A170" s="35"/>
      <c r="B170" s="58" t="s">
        <v>181</v>
      </c>
      <c r="C170" s="97"/>
      <c r="D170" s="97"/>
      <c r="E170" s="97"/>
      <c r="F170" s="97"/>
      <c r="G170" s="97"/>
      <c r="H170" s="97"/>
      <c r="I170" s="97"/>
      <c r="J170" s="97"/>
      <c r="K170" s="97"/>
      <c r="L170" s="97"/>
      <c r="M170" s="97"/>
      <c r="N170" s="97"/>
      <c r="O170" s="97"/>
      <c r="P170" s="97"/>
      <c r="Q170" s="97"/>
      <c r="R170" s="97"/>
      <c r="S170" s="97"/>
      <c r="T170" s="97"/>
      <c r="U170" s="97"/>
      <c r="V170" s="97"/>
      <c r="W170" s="97"/>
      <c r="X170" s="97"/>
    </row>
    <row r="171" spans="1:24" s="11" customFormat="1" ht="94.5" customHeight="1" x14ac:dyDescent="0.25">
      <c r="A171" s="35"/>
      <c r="B171" s="96" t="s">
        <v>163</v>
      </c>
      <c r="C171" s="26" t="s">
        <v>14</v>
      </c>
      <c r="D171" s="7">
        <v>300</v>
      </c>
      <c r="E171" s="7">
        <v>300</v>
      </c>
      <c r="F171" s="7">
        <v>0</v>
      </c>
      <c r="G171" s="7">
        <v>0</v>
      </c>
      <c r="H171" s="25"/>
      <c r="I171" s="25"/>
      <c r="J171" s="25"/>
      <c r="K171" s="25"/>
      <c r="L171" s="25"/>
      <c r="M171" s="25"/>
      <c r="N171" s="25"/>
      <c r="O171" s="25"/>
      <c r="P171" s="25"/>
      <c r="Q171" s="25"/>
      <c r="R171" s="25"/>
      <c r="S171" s="25"/>
      <c r="T171" s="25"/>
      <c r="U171" s="25"/>
      <c r="V171" s="25"/>
      <c r="W171" s="66" t="s">
        <v>87</v>
      </c>
      <c r="X171" s="66"/>
    </row>
    <row r="172" spans="1:24" s="11" customFormat="1" ht="40.5" customHeight="1" x14ac:dyDescent="0.25">
      <c r="A172" s="35"/>
      <c r="B172" s="96" t="s">
        <v>164</v>
      </c>
      <c r="C172" s="26" t="s">
        <v>14</v>
      </c>
      <c r="D172" s="7">
        <v>300</v>
      </c>
      <c r="E172" s="7">
        <v>300</v>
      </c>
      <c r="F172" s="7">
        <v>0</v>
      </c>
      <c r="G172" s="7">
        <v>0</v>
      </c>
      <c r="H172" s="25"/>
      <c r="I172" s="25"/>
      <c r="J172" s="25"/>
      <c r="K172" s="25"/>
      <c r="L172" s="25"/>
      <c r="M172" s="25"/>
      <c r="N172" s="25"/>
      <c r="O172" s="25"/>
      <c r="P172" s="25"/>
      <c r="Q172" s="25"/>
      <c r="R172" s="25"/>
      <c r="S172" s="25"/>
      <c r="T172" s="25"/>
      <c r="U172" s="25"/>
      <c r="V172" s="25"/>
      <c r="W172" s="66" t="s">
        <v>87</v>
      </c>
      <c r="X172" s="66"/>
    </row>
    <row r="173" spans="1:24" s="11" customFormat="1" ht="86.25" customHeight="1" x14ac:dyDescent="0.25">
      <c r="A173" s="35"/>
      <c r="B173" s="96" t="s">
        <v>176</v>
      </c>
      <c r="C173" s="26" t="s">
        <v>14</v>
      </c>
      <c r="D173" s="7">
        <v>200</v>
      </c>
      <c r="E173" s="7">
        <v>200</v>
      </c>
      <c r="F173" s="7">
        <v>0</v>
      </c>
      <c r="G173" s="7">
        <v>0</v>
      </c>
      <c r="H173" s="25"/>
      <c r="I173" s="25"/>
      <c r="J173" s="25"/>
      <c r="K173" s="25"/>
      <c r="L173" s="25"/>
      <c r="M173" s="25"/>
      <c r="N173" s="25"/>
      <c r="O173" s="25"/>
      <c r="P173" s="25"/>
      <c r="Q173" s="25"/>
      <c r="R173" s="25"/>
      <c r="S173" s="25"/>
      <c r="T173" s="25"/>
      <c r="U173" s="25"/>
      <c r="V173" s="25"/>
      <c r="W173" s="66" t="s">
        <v>87</v>
      </c>
      <c r="X173" s="66"/>
    </row>
    <row r="174" spans="1:24" s="11" customFormat="1" ht="86.25" customHeight="1" x14ac:dyDescent="0.25">
      <c r="A174" s="35"/>
      <c r="B174" s="96" t="s">
        <v>278</v>
      </c>
      <c r="C174" s="26" t="s">
        <v>14</v>
      </c>
      <c r="D174" s="7">
        <v>500</v>
      </c>
      <c r="E174" s="7">
        <v>500</v>
      </c>
      <c r="F174" s="7">
        <v>0</v>
      </c>
      <c r="G174" s="7">
        <v>0</v>
      </c>
      <c r="H174" s="25"/>
      <c r="I174" s="25"/>
      <c r="J174" s="25"/>
      <c r="K174" s="25"/>
      <c r="L174" s="25"/>
      <c r="M174" s="25"/>
      <c r="N174" s="25"/>
      <c r="O174" s="25"/>
      <c r="P174" s="25"/>
      <c r="Q174" s="25"/>
      <c r="R174" s="25"/>
      <c r="S174" s="25"/>
      <c r="T174" s="25"/>
      <c r="U174" s="25"/>
      <c r="V174" s="25"/>
      <c r="W174" s="66" t="s">
        <v>87</v>
      </c>
      <c r="X174" s="66"/>
    </row>
    <row r="175" spans="1:24" s="11" customFormat="1" ht="68.25" customHeight="1" x14ac:dyDescent="0.25">
      <c r="A175" s="52"/>
      <c r="B175" s="54" t="s">
        <v>18</v>
      </c>
      <c r="C175" s="14" t="s">
        <v>17</v>
      </c>
      <c r="D175" s="15">
        <f>D171+D172+D173+D174</f>
        <v>1300</v>
      </c>
      <c r="E175" s="15">
        <f t="shared" ref="E175:G175" si="51">E176</f>
        <v>1300</v>
      </c>
      <c r="F175" s="15">
        <f t="shared" si="51"/>
        <v>0</v>
      </c>
      <c r="G175" s="15">
        <f t="shared" si="51"/>
        <v>0</v>
      </c>
      <c r="H175" s="25"/>
      <c r="I175" s="25"/>
      <c r="J175" s="25"/>
      <c r="K175" s="25"/>
      <c r="L175" s="25"/>
      <c r="M175" s="25"/>
      <c r="N175" s="25"/>
      <c r="O175" s="25"/>
      <c r="P175" s="25"/>
      <c r="Q175" s="25"/>
      <c r="R175" s="25"/>
      <c r="S175" s="25"/>
      <c r="T175" s="25"/>
      <c r="U175" s="25"/>
      <c r="V175" s="25"/>
      <c r="W175" s="67" t="s">
        <v>87</v>
      </c>
      <c r="X175" s="67"/>
    </row>
    <row r="176" spans="1:24" s="11" customFormat="1" ht="63" customHeight="1" x14ac:dyDescent="0.25">
      <c r="A176" s="75"/>
      <c r="B176" s="75"/>
      <c r="C176" s="26" t="s">
        <v>14</v>
      </c>
      <c r="D176" s="7">
        <f>D171+D172+D173+D174</f>
        <v>1300</v>
      </c>
      <c r="E176" s="7">
        <f t="shared" ref="E176:G176" si="52">E171+E172+E173+E174</f>
        <v>1300</v>
      </c>
      <c r="F176" s="7">
        <f t="shared" si="52"/>
        <v>0</v>
      </c>
      <c r="G176" s="7">
        <f t="shared" si="52"/>
        <v>0</v>
      </c>
      <c r="H176" s="25"/>
      <c r="I176" s="25"/>
      <c r="J176" s="25"/>
      <c r="K176" s="25"/>
      <c r="L176" s="25"/>
      <c r="M176" s="25"/>
      <c r="N176" s="25"/>
      <c r="O176" s="25"/>
      <c r="P176" s="25"/>
      <c r="Q176" s="25"/>
      <c r="R176" s="25"/>
      <c r="S176" s="25"/>
      <c r="T176" s="25"/>
      <c r="U176" s="25"/>
      <c r="V176" s="25"/>
      <c r="W176" s="66" t="s">
        <v>87</v>
      </c>
      <c r="X176" s="66"/>
    </row>
    <row r="177" spans="1:24" s="11" customFormat="1" ht="26.25" customHeight="1" x14ac:dyDescent="0.25">
      <c r="A177" s="35"/>
      <c r="B177" s="58" t="s">
        <v>186</v>
      </c>
      <c r="C177" s="97"/>
      <c r="D177" s="97"/>
      <c r="E177" s="97"/>
      <c r="F177" s="97"/>
      <c r="G177" s="97"/>
      <c r="H177" s="97"/>
      <c r="I177" s="97"/>
      <c r="J177" s="97"/>
      <c r="K177" s="97"/>
      <c r="L177" s="97"/>
      <c r="M177" s="97"/>
      <c r="N177" s="97"/>
      <c r="O177" s="97"/>
      <c r="P177" s="97"/>
      <c r="Q177" s="97"/>
      <c r="R177" s="97"/>
      <c r="S177" s="97"/>
      <c r="T177" s="97"/>
      <c r="U177" s="97"/>
      <c r="V177" s="97"/>
      <c r="W177" s="97"/>
      <c r="X177" s="97"/>
    </row>
    <row r="178" spans="1:24" s="11" customFormat="1" ht="126" x14ac:dyDescent="0.25">
      <c r="A178" s="35"/>
      <c r="B178" s="96" t="s">
        <v>279</v>
      </c>
      <c r="C178" s="26" t="s">
        <v>14</v>
      </c>
      <c r="D178" s="7">
        <v>50</v>
      </c>
      <c r="E178" s="7">
        <v>50</v>
      </c>
      <c r="F178" s="7">
        <v>0</v>
      </c>
      <c r="G178" s="7">
        <v>0</v>
      </c>
      <c r="H178" s="98"/>
      <c r="I178" s="98"/>
      <c r="J178" s="98"/>
      <c r="K178" s="98"/>
      <c r="L178" s="98"/>
      <c r="M178" s="98"/>
      <c r="N178" s="98"/>
      <c r="O178" s="98"/>
      <c r="P178" s="98"/>
      <c r="Q178" s="98"/>
      <c r="R178" s="98"/>
      <c r="S178" s="98"/>
      <c r="T178" s="98"/>
      <c r="U178" s="98"/>
      <c r="V178" s="98"/>
      <c r="W178" s="66" t="s">
        <v>87</v>
      </c>
      <c r="X178" s="66"/>
    </row>
    <row r="179" spans="1:24" s="11" customFormat="1" ht="40.5" customHeight="1" x14ac:dyDescent="0.25">
      <c r="A179" s="35"/>
      <c r="B179" s="96" t="s">
        <v>187</v>
      </c>
      <c r="C179" s="26" t="s">
        <v>14</v>
      </c>
      <c r="D179" s="7">
        <v>30</v>
      </c>
      <c r="E179" s="7">
        <v>30</v>
      </c>
      <c r="F179" s="7">
        <v>20</v>
      </c>
      <c r="G179" s="7">
        <v>20</v>
      </c>
      <c r="H179" s="25"/>
      <c r="I179" s="25"/>
      <c r="J179" s="25"/>
      <c r="K179" s="25"/>
      <c r="L179" s="25"/>
      <c r="M179" s="25"/>
      <c r="N179" s="25"/>
      <c r="O179" s="25"/>
      <c r="P179" s="25"/>
      <c r="Q179" s="25"/>
      <c r="R179" s="25"/>
      <c r="S179" s="25"/>
      <c r="T179" s="25"/>
      <c r="U179" s="25"/>
      <c r="V179" s="25"/>
      <c r="W179" s="66" t="s">
        <v>280</v>
      </c>
      <c r="X179" s="66"/>
    </row>
    <row r="180" spans="1:24" s="11" customFormat="1" ht="86.25" customHeight="1" x14ac:dyDescent="0.25">
      <c r="A180" s="35"/>
      <c r="B180" s="78" t="s">
        <v>188</v>
      </c>
      <c r="C180" s="26" t="s">
        <v>14</v>
      </c>
      <c r="D180" s="7">
        <v>20</v>
      </c>
      <c r="E180" s="7">
        <v>20</v>
      </c>
      <c r="F180" s="7">
        <v>0</v>
      </c>
      <c r="G180" s="7">
        <v>0</v>
      </c>
      <c r="H180" s="25"/>
      <c r="I180" s="25"/>
      <c r="J180" s="25"/>
      <c r="K180" s="25"/>
      <c r="L180" s="25"/>
      <c r="M180" s="25"/>
      <c r="N180" s="25"/>
      <c r="O180" s="25"/>
      <c r="P180" s="25"/>
      <c r="Q180" s="25"/>
      <c r="R180" s="25"/>
      <c r="S180" s="25"/>
      <c r="T180" s="25"/>
      <c r="U180" s="25"/>
      <c r="V180" s="25"/>
      <c r="W180" s="66" t="s">
        <v>87</v>
      </c>
      <c r="X180" s="66"/>
    </row>
    <row r="181" spans="1:24" s="11" customFormat="1" ht="68.25" customHeight="1" x14ac:dyDescent="0.25">
      <c r="A181" s="99"/>
      <c r="B181" s="59" t="s">
        <v>15</v>
      </c>
      <c r="C181" s="14" t="s">
        <v>17</v>
      </c>
      <c r="D181" s="15">
        <f>D182</f>
        <v>2250</v>
      </c>
      <c r="E181" s="15">
        <f t="shared" ref="E181:G181" si="53">E182</f>
        <v>2250</v>
      </c>
      <c r="F181" s="15">
        <f t="shared" si="53"/>
        <v>70</v>
      </c>
      <c r="G181" s="15">
        <f t="shared" si="53"/>
        <v>20</v>
      </c>
      <c r="H181" s="25"/>
      <c r="I181" s="25"/>
      <c r="J181" s="25"/>
      <c r="K181" s="25"/>
      <c r="L181" s="25"/>
      <c r="M181" s="25"/>
      <c r="N181" s="25"/>
      <c r="O181" s="25"/>
      <c r="P181" s="25"/>
      <c r="Q181" s="25"/>
      <c r="R181" s="25"/>
      <c r="S181" s="25"/>
      <c r="T181" s="25"/>
      <c r="U181" s="25"/>
      <c r="V181" s="25"/>
      <c r="W181" s="67" t="s">
        <v>281</v>
      </c>
      <c r="X181" s="67"/>
    </row>
    <row r="182" spans="1:24" s="11" customFormat="1" ht="63" customHeight="1" x14ac:dyDescent="0.25">
      <c r="A182" s="50"/>
      <c r="B182" s="100"/>
      <c r="C182" s="33" t="s">
        <v>14</v>
      </c>
      <c r="D182" s="9">
        <f>D169+D176+D178+D179+D180</f>
        <v>2250</v>
      </c>
      <c r="E182" s="9">
        <f t="shared" ref="E182:G182" si="54">E169+E176+E178+E179+E180</f>
        <v>2250</v>
      </c>
      <c r="F182" s="9">
        <f t="shared" si="54"/>
        <v>70</v>
      </c>
      <c r="G182" s="9">
        <f t="shared" si="54"/>
        <v>20</v>
      </c>
      <c r="H182" s="25"/>
      <c r="I182" s="25"/>
      <c r="J182" s="25"/>
      <c r="K182" s="25"/>
      <c r="L182" s="25"/>
      <c r="M182" s="25"/>
      <c r="N182" s="25"/>
      <c r="O182" s="25"/>
      <c r="P182" s="25"/>
      <c r="Q182" s="25"/>
      <c r="R182" s="25"/>
      <c r="S182" s="25"/>
      <c r="T182" s="25"/>
      <c r="U182" s="25"/>
      <c r="V182" s="25"/>
      <c r="W182" s="64" t="s">
        <v>281</v>
      </c>
      <c r="X182" s="65"/>
    </row>
    <row r="183" spans="1:24" ht="20.25" customHeight="1" x14ac:dyDescent="0.25">
      <c r="A183" s="38">
        <v>9</v>
      </c>
      <c r="B183" s="42" t="s">
        <v>77</v>
      </c>
      <c r="C183" s="42"/>
      <c r="D183" s="42"/>
      <c r="E183" s="42"/>
      <c r="F183" s="42"/>
      <c r="G183" s="42"/>
      <c r="H183" s="43"/>
      <c r="I183" s="43"/>
      <c r="J183" s="43"/>
      <c r="K183" s="43"/>
      <c r="L183" s="43"/>
      <c r="M183" s="43"/>
      <c r="N183" s="43"/>
      <c r="O183" s="43"/>
      <c r="P183" s="43"/>
      <c r="Q183" s="43"/>
      <c r="R183" s="43"/>
      <c r="S183" s="43"/>
      <c r="T183" s="43"/>
      <c r="U183" s="43"/>
      <c r="V183" s="43"/>
      <c r="W183" s="43"/>
      <c r="X183" s="43"/>
    </row>
    <row r="184" spans="1:24" ht="20.25" customHeight="1" x14ac:dyDescent="0.25">
      <c r="A184" s="38"/>
      <c r="B184" s="70" t="s">
        <v>78</v>
      </c>
      <c r="C184" s="71"/>
      <c r="D184" s="71"/>
      <c r="E184" s="71"/>
      <c r="F184" s="71"/>
      <c r="G184" s="71"/>
      <c r="H184" s="71"/>
      <c r="I184" s="71"/>
      <c r="J184" s="71"/>
      <c r="K184" s="71"/>
      <c r="L184" s="71"/>
      <c r="M184" s="71"/>
      <c r="N184" s="71"/>
      <c r="O184" s="71"/>
      <c r="P184" s="71"/>
      <c r="Q184" s="71"/>
      <c r="R184" s="71"/>
      <c r="S184" s="71"/>
      <c r="T184" s="71"/>
      <c r="U184" s="71"/>
      <c r="V184" s="71"/>
      <c r="W184" s="71"/>
      <c r="X184" s="72"/>
    </row>
    <row r="185" spans="1:24" ht="38.25" customHeight="1" x14ac:dyDescent="0.25">
      <c r="A185" s="38"/>
      <c r="B185" s="101" t="s">
        <v>13</v>
      </c>
      <c r="C185" s="26" t="s">
        <v>14</v>
      </c>
      <c r="D185" s="102">
        <f>42116.7+13.5+8.5</f>
        <v>42138.7</v>
      </c>
      <c r="E185" s="102">
        <f>42116.7+13.5+8.5</f>
        <v>42138.7</v>
      </c>
      <c r="F185" s="102">
        <f>1007.3</f>
        <v>1007.3</v>
      </c>
      <c r="G185" s="102">
        <v>477.3</v>
      </c>
      <c r="H185" s="103"/>
      <c r="I185" s="103"/>
      <c r="J185" s="103"/>
      <c r="K185" s="103"/>
      <c r="L185" s="103"/>
      <c r="M185" s="103"/>
      <c r="N185" s="103"/>
      <c r="O185" s="103"/>
      <c r="P185" s="103"/>
      <c r="Q185" s="103"/>
      <c r="R185" s="103"/>
      <c r="S185" s="103"/>
      <c r="T185" s="103"/>
      <c r="U185" s="103"/>
      <c r="V185" s="103"/>
      <c r="W185" s="66" t="s">
        <v>291</v>
      </c>
      <c r="X185" s="66"/>
    </row>
    <row r="186" spans="1:24" ht="80.25" customHeight="1" x14ac:dyDescent="0.25">
      <c r="A186" s="38"/>
      <c r="B186" s="101" t="s">
        <v>117</v>
      </c>
      <c r="C186" s="26" t="s">
        <v>14</v>
      </c>
      <c r="D186" s="102">
        <v>1.6</v>
      </c>
      <c r="E186" s="102">
        <v>1.6</v>
      </c>
      <c r="F186" s="102">
        <v>0</v>
      </c>
      <c r="G186" s="102">
        <v>0</v>
      </c>
      <c r="H186" s="103"/>
      <c r="I186" s="103"/>
      <c r="J186" s="103"/>
      <c r="K186" s="103"/>
      <c r="L186" s="103"/>
      <c r="M186" s="103"/>
      <c r="N186" s="103"/>
      <c r="O186" s="103"/>
      <c r="P186" s="103"/>
      <c r="Q186" s="103"/>
      <c r="R186" s="103"/>
      <c r="S186" s="103"/>
      <c r="T186" s="103"/>
      <c r="U186" s="103"/>
      <c r="V186" s="103"/>
      <c r="W186" s="66" t="s">
        <v>87</v>
      </c>
      <c r="X186" s="66"/>
    </row>
    <row r="187" spans="1:24" ht="43.5" customHeight="1" x14ac:dyDescent="0.25">
      <c r="A187" s="38"/>
      <c r="B187" s="70" t="s">
        <v>12</v>
      </c>
      <c r="C187" s="71"/>
      <c r="D187" s="71"/>
      <c r="E187" s="71"/>
      <c r="F187" s="71"/>
      <c r="G187" s="71"/>
      <c r="H187" s="71"/>
      <c r="I187" s="71"/>
      <c r="J187" s="71"/>
      <c r="K187" s="71"/>
      <c r="L187" s="71"/>
      <c r="M187" s="71"/>
      <c r="N187" s="71"/>
      <c r="O187" s="71"/>
      <c r="P187" s="71"/>
      <c r="Q187" s="71"/>
      <c r="R187" s="71"/>
      <c r="S187" s="71"/>
      <c r="T187" s="71"/>
      <c r="U187" s="71"/>
      <c r="V187" s="71"/>
      <c r="W187" s="71"/>
      <c r="X187" s="72"/>
    </row>
    <row r="188" spans="1:24" ht="105.75" customHeight="1" x14ac:dyDescent="0.25">
      <c r="A188" s="27"/>
      <c r="B188" s="104" t="s">
        <v>113</v>
      </c>
      <c r="C188" s="26" t="s">
        <v>16</v>
      </c>
      <c r="D188" s="12">
        <f>53310.6</f>
        <v>53310.6</v>
      </c>
      <c r="E188" s="12">
        <f>53310.6</f>
        <v>53310.6</v>
      </c>
      <c r="F188" s="12">
        <f>12762.6</f>
        <v>12762.6</v>
      </c>
      <c r="G188" s="12">
        <f>12762.6</f>
        <v>12762.6</v>
      </c>
      <c r="H188" s="28"/>
      <c r="I188" s="28"/>
      <c r="J188" s="28"/>
      <c r="K188" s="28"/>
      <c r="L188" s="28"/>
      <c r="M188" s="28"/>
      <c r="N188" s="28"/>
      <c r="O188" s="28"/>
      <c r="P188" s="28"/>
      <c r="Q188" s="28"/>
      <c r="R188" s="28"/>
      <c r="S188" s="28"/>
      <c r="T188" s="28"/>
      <c r="U188" s="28"/>
      <c r="V188" s="28"/>
      <c r="W188" s="66" t="s">
        <v>350</v>
      </c>
      <c r="X188" s="66"/>
    </row>
    <row r="189" spans="1:24" ht="86.25" customHeight="1" x14ac:dyDescent="0.25">
      <c r="A189" s="27"/>
      <c r="B189" s="104" t="s">
        <v>114</v>
      </c>
      <c r="C189" s="26" t="s">
        <v>16</v>
      </c>
      <c r="D189" s="12">
        <f>40395.7</f>
        <v>40395.699999999997</v>
      </c>
      <c r="E189" s="12">
        <f>40395.7</f>
        <v>40395.699999999997</v>
      </c>
      <c r="F189" s="12">
        <f>7263</f>
        <v>7263</v>
      </c>
      <c r="G189" s="12">
        <f>7263</f>
        <v>7263</v>
      </c>
      <c r="H189" s="28"/>
      <c r="I189" s="28"/>
      <c r="J189" s="28"/>
      <c r="K189" s="28"/>
      <c r="L189" s="28"/>
      <c r="M189" s="28"/>
      <c r="N189" s="28"/>
      <c r="O189" s="28"/>
      <c r="P189" s="28"/>
      <c r="Q189" s="28"/>
      <c r="R189" s="28"/>
      <c r="S189" s="28"/>
      <c r="T189" s="28"/>
      <c r="U189" s="28"/>
      <c r="V189" s="28"/>
      <c r="W189" s="66" t="s">
        <v>351</v>
      </c>
      <c r="X189" s="66"/>
    </row>
    <row r="190" spans="1:24" ht="72" customHeight="1" x14ac:dyDescent="0.25">
      <c r="A190" s="27"/>
      <c r="B190" s="104" t="s">
        <v>115</v>
      </c>
      <c r="C190" s="26" t="s">
        <v>14</v>
      </c>
      <c r="D190" s="12">
        <f>14419.5</f>
        <v>14419.5</v>
      </c>
      <c r="E190" s="12">
        <f>14419.5</f>
        <v>14419.5</v>
      </c>
      <c r="F190" s="12">
        <f>4141.3</f>
        <v>4141.3</v>
      </c>
      <c r="G190" s="12">
        <f>4141.3</f>
        <v>4141.3</v>
      </c>
      <c r="H190" s="28"/>
      <c r="I190" s="28"/>
      <c r="J190" s="28"/>
      <c r="K190" s="28"/>
      <c r="L190" s="28"/>
      <c r="M190" s="28"/>
      <c r="N190" s="28"/>
      <c r="O190" s="28"/>
      <c r="P190" s="28"/>
      <c r="Q190" s="28"/>
      <c r="R190" s="28"/>
      <c r="S190" s="28"/>
      <c r="T190" s="28"/>
      <c r="U190" s="28"/>
      <c r="V190" s="28"/>
      <c r="W190" s="66" t="s">
        <v>352</v>
      </c>
      <c r="X190" s="66"/>
    </row>
    <row r="191" spans="1:24" ht="85.5" customHeight="1" x14ac:dyDescent="0.25">
      <c r="A191" s="27"/>
      <c r="B191" s="104" t="s">
        <v>178</v>
      </c>
      <c r="C191" s="26" t="s">
        <v>14</v>
      </c>
      <c r="D191" s="12">
        <f>61599.2</f>
        <v>61599.199999999997</v>
      </c>
      <c r="E191" s="12">
        <f>61599.2</f>
        <v>61599.199999999997</v>
      </c>
      <c r="F191" s="12">
        <f>0</f>
        <v>0</v>
      </c>
      <c r="G191" s="12">
        <f>0</f>
        <v>0</v>
      </c>
      <c r="H191" s="28"/>
      <c r="I191" s="28"/>
      <c r="J191" s="28"/>
      <c r="K191" s="28"/>
      <c r="L191" s="28"/>
      <c r="M191" s="28"/>
      <c r="N191" s="28"/>
      <c r="O191" s="28"/>
      <c r="P191" s="28"/>
      <c r="Q191" s="28"/>
      <c r="R191" s="28"/>
      <c r="S191" s="28"/>
      <c r="T191" s="28"/>
      <c r="U191" s="28"/>
      <c r="V191" s="28"/>
      <c r="W191" s="66" t="s">
        <v>87</v>
      </c>
      <c r="X191" s="66"/>
    </row>
    <row r="192" spans="1:24" ht="81.75" customHeight="1" x14ac:dyDescent="0.25">
      <c r="A192" s="27"/>
      <c r="B192" s="104" t="s">
        <v>116</v>
      </c>
      <c r="C192" s="26" t="s">
        <v>16</v>
      </c>
      <c r="D192" s="12">
        <f>32140.7</f>
        <v>32140.7</v>
      </c>
      <c r="E192" s="12">
        <f>32140.7</f>
        <v>32140.7</v>
      </c>
      <c r="F192" s="12">
        <f>7960.5</f>
        <v>7960.5</v>
      </c>
      <c r="G192" s="12">
        <f>7960.5</f>
        <v>7960.5</v>
      </c>
      <c r="H192" s="28"/>
      <c r="I192" s="28"/>
      <c r="J192" s="28"/>
      <c r="K192" s="28"/>
      <c r="L192" s="28"/>
      <c r="M192" s="28"/>
      <c r="N192" s="28"/>
      <c r="O192" s="28"/>
      <c r="P192" s="28"/>
      <c r="Q192" s="28"/>
      <c r="R192" s="28"/>
      <c r="S192" s="28"/>
      <c r="T192" s="28"/>
      <c r="U192" s="28"/>
      <c r="V192" s="28"/>
      <c r="W192" s="66" t="s">
        <v>353</v>
      </c>
      <c r="X192" s="66"/>
    </row>
    <row r="193" spans="1:24" ht="78" customHeight="1" x14ac:dyDescent="0.25">
      <c r="A193" s="41"/>
      <c r="B193" s="105" t="s">
        <v>348</v>
      </c>
      <c r="C193" s="26" t="s">
        <v>14</v>
      </c>
      <c r="D193" s="12">
        <f>30000</f>
        <v>30000</v>
      </c>
      <c r="E193" s="12">
        <f>30000</f>
        <v>30000</v>
      </c>
      <c r="F193" s="12">
        <f>0</f>
        <v>0</v>
      </c>
      <c r="G193" s="12">
        <f>0</f>
        <v>0</v>
      </c>
      <c r="H193" s="28"/>
      <c r="I193" s="28"/>
      <c r="J193" s="28"/>
      <c r="K193" s="28"/>
      <c r="L193" s="28"/>
      <c r="M193" s="28"/>
      <c r="N193" s="28"/>
      <c r="O193" s="28"/>
      <c r="P193" s="28"/>
      <c r="Q193" s="28"/>
      <c r="R193" s="28"/>
      <c r="S193" s="28"/>
      <c r="T193" s="28"/>
      <c r="U193" s="28"/>
      <c r="V193" s="28"/>
      <c r="W193" s="66" t="s">
        <v>87</v>
      </c>
      <c r="X193" s="66"/>
    </row>
    <row r="194" spans="1:24" ht="78" customHeight="1" x14ac:dyDescent="0.25">
      <c r="A194" s="38"/>
      <c r="B194" s="101" t="s">
        <v>347</v>
      </c>
      <c r="C194" s="26" t="s">
        <v>14</v>
      </c>
      <c r="D194" s="12">
        <f>33000</f>
        <v>33000</v>
      </c>
      <c r="E194" s="12">
        <f>33000</f>
        <v>33000</v>
      </c>
      <c r="F194" s="12">
        <f>0</f>
        <v>0</v>
      </c>
      <c r="G194" s="12">
        <f>0</f>
        <v>0</v>
      </c>
      <c r="H194" s="28"/>
      <c r="I194" s="28"/>
      <c r="J194" s="28"/>
      <c r="K194" s="28"/>
      <c r="L194" s="28"/>
      <c r="M194" s="28"/>
      <c r="N194" s="28"/>
      <c r="O194" s="28"/>
      <c r="P194" s="28"/>
      <c r="Q194" s="28"/>
      <c r="R194" s="28"/>
      <c r="S194" s="28"/>
      <c r="T194" s="28"/>
      <c r="U194" s="28"/>
      <c r="V194" s="28"/>
      <c r="W194" s="66" t="s">
        <v>87</v>
      </c>
      <c r="X194" s="66"/>
    </row>
    <row r="195" spans="1:24" ht="78" customHeight="1" x14ac:dyDescent="0.25">
      <c r="A195" s="38"/>
      <c r="B195" s="105" t="s">
        <v>349</v>
      </c>
      <c r="C195" s="26" t="s">
        <v>14</v>
      </c>
      <c r="D195" s="12">
        <f>27849.6</f>
        <v>27849.599999999999</v>
      </c>
      <c r="E195" s="12">
        <f>27849.6</f>
        <v>27849.599999999999</v>
      </c>
      <c r="F195" s="12">
        <f>0</f>
        <v>0</v>
      </c>
      <c r="G195" s="12">
        <f>0</f>
        <v>0</v>
      </c>
      <c r="H195" s="28"/>
      <c r="I195" s="28"/>
      <c r="J195" s="28"/>
      <c r="K195" s="28"/>
      <c r="L195" s="28"/>
      <c r="M195" s="28"/>
      <c r="N195" s="28"/>
      <c r="O195" s="28"/>
      <c r="P195" s="28"/>
      <c r="Q195" s="28"/>
      <c r="R195" s="28"/>
      <c r="S195" s="28"/>
      <c r="T195" s="28"/>
      <c r="U195" s="28"/>
      <c r="V195" s="28"/>
      <c r="W195" s="66" t="s">
        <v>87</v>
      </c>
      <c r="X195" s="66"/>
    </row>
    <row r="196" spans="1:24" ht="32.25" customHeight="1" x14ac:dyDescent="0.25">
      <c r="A196" s="49"/>
      <c r="B196" s="59" t="s">
        <v>18</v>
      </c>
      <c r="C196" s="33" t="s">
        <v>17</v>
      </c>
      <c r="D196" s="9">
        <f>D197+D198</f>
        <v>292715.3</v>
      </c>
      <c r="E196" s="9">
        <f t="shared" ref="E196:V196" si="55">E197+E198</f>
        <v>292715.3</v>
      </c>
      <c r="F196" s="9">
        <f t="shared" si="55"/>
        <v>32127.399999999998</v>
      </c>
      <c r="G196" s="9">
        <f t="shared" si="55"/>
        <v>32127.399999999998</v>
      </c>
      <c r="H196" s="9">
        <f t="shared" si="55"/>
        <v>0</v>
      </c>
      <c r="I196" s="9">
        <f t="shared" si="55"/>
        <v>0</v>
      </c>
      <c r="J196" s="9">
        <f t="shared" si="55"/>
        <v>0</v>
      </c>
      <c r="K196" s="9">
        <f t="shared" si="55"/>
        <v>0</v>
      </c>
      <c r="L196" s="9">
        <f t="shared" si="55"/>
        <v>0</v>
      </c>
      <c r="M196" s="9">
        <f t="shared" si="55"/>
        <v>0</v>
      </c>
      <c r="N196" s="9">
        <f t="shared" si="55"/>
        <v>0</v>
      </c>
      <c r="O196" s="9">
        <f t="shared" si="55"/>
        <v>0</v>
      </c>
      <c r="P196" s="9">
        <f t="shared" si="55"/>
        <v>0</v>
      </c>
      <c r="Q196" s="9">
        <f t="shared" si="55"/>
        <v>0</v>
      </c>
      <c r="R196" s="9">
        <f t="shared" si="55"/>
        <v>0</v>
      </c>
      <c r="S196" s="9">
        <f t="shared" si="55"/>
        <v>0</v>
      </c>
      <c r="T196" s="9">
        <f t="shared" si="55"/>
        <v>0</v>
      </c>
      <c r="U196" s="9">
        <f t="shared" si="55"/>
        <v>0</v>
      </c>
      <c r="V196" s="9">
        <f t="shared" si="55"/>
        <v>0</v>
      </c>
      <c r="W196" s="66" t="s">
        <v>354</v>
      </c>
      <c r="X196" s="66"/>
    </row>
    <row r="197" spans="1:24" ht="31.5" x14ac:dyDescent="0.25">
      <c r="A197" s="51"/>
      <c r="B197" s="73"/>
      <c r="C197" s="26" t="s">
        <v>14</v>
      </c>
      <c r="D197" s="7">
        <f>D190+D191+D193+D194+D195</f>
        <v>166868.30000000002</v>
      </c>
      <c r="E197" s="7">
        <f>E190+E191+E193+E194+E195</f>
        <v>166868.30000000002</v>
      </c>
      <c r="F197" s="7">
        <f>F190+F191+F193+F194+F195</f>
        <v>4141.3</v>
      </c>
      <c r="G197" s="7">
        <f>G190+G191+G193+G194+G195</f>
        <v>4141.3</v>
      </c>
      <c r="H197" s="7">
        <f t="shared" ref="H197:V197" si="56">H190+H191+H193+H194+H195</f>
        <v>0</v>
      </c>
      <c r="I197" s="7">
        <f t="shared" si="56"/>
        <v>0</v>
      </c>
      <c r="J197" s="7">
        <f t="shared" si="56"/>
        <v>0</v>
      </c>
      <c r="K197" s="7">
        <f t="shared" si="56"/>
        <v>0</v>
      </c>
      <c r="L197" s="7">
        <f t="shared" si="56"/>
        <v>0</v>
      </c>
      <c r="M197" s="7">
        <f t="shared" si="56"/>
        <v>0</v>
      </c>
      <c r="N197" s="7">
        <f t="shared" si="56"/>
        <v>0</v>
      </c>
      <c r="O197" s="7">
        <f t="shared" si="56"/>
        <v>0</v>
      </c>
      <c r="P197" s="7">
        <f t="shared" si="56"/>
        <v>0</v>
      </c>
      <c r="Q197" s="7">
        <f t="shared" si="56"/>
        <v>0</v>
      </c>
      <c r="R197" s="7">
        <f t="shared" si="56"/>
        <v>0</v>
      </c>
      <c r="S197" s="7">
        <f t="shared" si="56"/>
        <v>0</v>
      </c>
      <c r="T197" s="7">
        <f t="shared" si="56"/>
        <v>0</v>
      </c>
      <c r="U197" s="7">
        <f t="shared" si="56"/>
        <v>0</v>
      </c>
      <c r="V197" s="7">
        <f t="shared" si="56"/>
        <v>0</v>
      </c>
      <c r="W197" s="66" t="s">
        <v>229</v>
      </c>
      <c r="X197" s="66"/>
    </row>
    <row r="198" spans="1:24" ht="57.75" customHeight="1" x14ac:dyDescent="0.25">
      <c r="A198" s="51"/>
      <c r="B198" s="73"/>
      <c r="C198" s="26" t="s">
        <v>16</v>
      </c>
      <c r="D198" s="81">
        <f>D188+D189+D192</f>
        <v>125846.99999999999</v>
      </c>
      <c r="E198" s="81">
        <f t="shared" ref="E198:V198" si="57">E188+E189+E192</f>
        <v>125846.99999999999</v>
      </c>
      <c r="F198" s="81">
        <f t="shared" si="57"/>
        <v>27986.1</v>
      </c>
      <c r="G198" s="81">
        <f t="shared" si="57"/>
        <v>27986.1</v>
      </c>
      <c r="H198" s="81">
        <f t="shared" si="57"/>
        <v>0</v>
      </c>
      <c r="I198" s="81">
        <f t="shared" si="57"/>
        <v>0</v>
      </c>
      <c r="J198" s="81">
        <f t="shared" si="57"/>
        <v>0</v>
      </c>
      <c r="K198" s="81">
        <f t="shared" si="57"/>
        <v>0</v>
      </c>
      <c r="L198" s="81">
        <f t="shared" si="57"/>
        <v>0</v>
      </c>
      <c r="M198" s="81">
        <f t="shared" si="57"/>
        <v>0</v>
      </c>
      <c r="N198" s="81">
        <f t="shared" si="57"/>
        <v>0</v>
      </c>
      <c r="O198" s="81">
        <f t="shared" si="57"/>
        <v>0</v>
      </c>
      <c r="P198" s="81">
        <f t="shared" si="57"/>
        <v>0</v>
      </c>
      <c r="Q198" s="81">
        <f t="shared" si="57"/>
        <v>0</v>
      </c>
      <c r="R198" s="81">
        <f t="shared" si="57"/>
        <v>0</v>
      </c>
      <c r="S198" s="81">
        <f t="shared" si="57"/>
        <v>0</v>
      </c>
      <c r="T198" s="81">
        <f t="shared" si="57"/>
        <v>0</v>
      </c>
      <c r="U198" s="81">
        <f t="shared" si="57"/>
        <v>0</v>
      </c>
      <c r="V198" s="81">
        <f t="shared" si="57"/>
        <v>0</v>
      </c>
      <c r="W198" s="66" t="s">
        <v>355</v>
      </c>
      <c r="X198" s="66"/>
    </row>
    <row r="199" spans="1:24" ht="31.5" x14ac:dyDescent="0.25">
      <c r="A199" s="44"/>
      <c r="B199" s="59" t="s">
        <v>15</v>
      </c>
      <c r="C199" s="33" t="s">
        <v>3</v>
      </c>
      <c r="D199" s="9">
        <f>D200+D201</f>
        <v>334855.59999999998</v>
      </c>
      <c r="E199" s="9">
        <f t="shared" ref="E199:G199" si="58">E200+E201</f>
        <v>334855.59999999998</v>
      </c>
      <c r="F199" s="9">
        <f t="shared" si="58"/>
        <v>33134.699999999997</v>
      </c>
      <c r="G199" s="9">
        <f t="shared" si="58"/>
        <v>32604.699999999997</v>
      </c>
      <c r="H199" s="5"/>
      <c r="I199" s="5"/>
      <c r="J199" s="5"/>
      <c r="K199" s="5"/>
      <c r="L199" s="5"/>
      <c r="M199" s="5"/>
      <c r="N199" s="5"/>
      <c r="O199" s="5"/>
      <c r="P199" s="5"/>
      <c r="Q199" s="5"/>
      <c r="R199" s="5"/>
      <c r="S199" s="5"/>
      <c r="T199" s="5"/>
      <c r="U199" s="5"/>
      <c r="V199" s="5"/>
      <c r="W199" s="66" t="s">
        <v>356</v>
      </c>
      <c r="X199" s="66"/>
    </row>
    <row r="200" spans="1:24" ht="50.25" customHeight="1" x14ac:dyDescent="0.25">
      <c r="A200" s="45"/>
      <c r="B200" s="63"/>
      <c r="C200" s="26" t="s">
        <v>14</v>
      </c>
      <c r="D200" s="7">
        <f>D185+D186+D197</f>
        <v>209008.6</v>
      </c>
      <c r="E200" s="7">
        <f t="shared" ref="E200:G200" si="59">E185+E186+E197</f>
        <v>209008.6</v>
      </c>
      <c r="F200" s="7">
        <f t="shared" si="59"/>
        <v>5148.6000000000004</v>
      </c>
      <c r="G200" s="7">
        <f t="shared" si="59"/>
        <v>4618.6000000000004</v>
      </c>
      <c r="H200" s="5"/>
      <c r="I200" s="5"/>
      <c r="J200" s="5"/>
      <c r="K200" s="5"/>
      <c r="L200" s="5"/>
      <c r="M200" s="5"/>
      <c r="N200" s="5"/>
      <c r="O200" s="5"/>
      <c r="P200" s="5"/>
      <c r="Q200" s="5"/>
      <c r="R200" s="5"/>
      <c r="S200" s="5"/>
      <c r="T200" s="5"/>
      <c r="U200" s="5"/>
      <c r="V200" s="5"/>
      <c r="W200" s="47" t="s">
        <v>357</v>
      </c>
      <c r="X200" s="48"/>
    </row>
    <row r="201" spans="1:24" ht="47.25" x14ac:dyDescent="0.25">
      <c r="A201" s="46"/>
      <c r="B201" s="106"/>
      <c r="C201" s="26" t="s">
        <v>16</v>
      </c>
      <c r="D201" s="7">
        <f>D198</f>
        <v>125846.99999999999</v>
      </c>
      <c r="E201" s="7">
        <f t="shared" ref="E201:G201" si="60">E198</f>
        <v>125846.99999999999</v>
      </c>
      <c r="F201" s="7">
        <f t="shared" si="60"/>
        <v>27986.1</v>
      </c>
      <c r="G201" s="7">
        <f t="shared" si="60"/>
        <v>27986.1</v>
      </c>
      <c r="H201" s="5"/>
      <c r="I201" s="5"/>
      <c r="J201" s="5"/>
      <c r="K201" s="5"/>
      <c r="L201" s="5"/>
      <c r="M201" s="5"/>
      <c r="N201" s="5"/>
      <c r="O201" s="5"/>
      <c r="P201" s="5"/>
      <c r="Q201" s="5"/>
      <c r="R201" s="5"/>
      <c r="S201" s="5"/>
      <c r="T201" s="5"/>
      <c r="U201" s="5"/>
      <c r="V201" s="5"/>
      <c r="W201" s="47" t="s">
        <v>355</v>
      </c>
      <c r="X201" s="48"/>
    </row>
    <row r="202" spans="1:24" ht="15.75" customHeight="1" x14ac:dyDescent="0.25">
      <c r="A202" s="38">
        <v>10</v>
      </c>
      <c r="B202" s="54" t="s">
        <v>189</v>
      </c>
      <c r="C202" s="56"/>
      <c r="D202" s="56"/>
      <c r="E202" s="56"/>
      <c r="F202" s="56"/>
      <c r="G202" s="56"/>
      <c r="H202" s="56"/>
      <c r="I202" s="56"/>
      <c r="J202" s="56"/>
      <c r="K202" s="56"/>
      <c r="L202" s="56"/>
      <c r="M202" s="56"/>
      <c r="N202" s="56"/>
      <c r="O202" s="56"/>
      <c r="P202" s="56"/>
      <c r="Q202" s="56"/>
      <c r="R202" s="56"/>
      <c r="S202" s="56"/>
      <c r="T202" s="56"/>
      <c r="U202" s="56"/>
      <c r="V202" s="56"/>
      <c r="W202" s="56"/>
      <c r="X202" s="56"/>
    </row>
    <row r="203" spans="1:24" ht="74.25" customHeight="1" x14ac:dyDescent="0.25">
      <c r="A203" s="76"/>
      <c r="B203" s="78" t="s">
        <v>25</v>
      </c>
      <c r="C203" s="26" t="s">
        <v>14</v>
      </c>
      <c r="D203" s="7">
        <v>1032.0999999999999</v>
      </c>
      <c r="E203" s="7">
        <v>1032.0999999999999</v>
      </c>
      <c r="F203" s="7">
        <v>215.6</v>
      </c>
      <c r="G203" s="7">
        <v>88</v>
      </c>
      <c r="H203" s="5"/>
      <c r="I203" s="5"/>
      <c r="J203" s="5"/>
      <c r="K203" s="5"/>
      <c r="L203" s="5"/>
      <c r="M203" s="5"/>
      <c r="N203" s="5"/>
      <c r="O203" s="5"/>
      <c r="P203" s="5"/>
      <c r="Q203" s="5"/>
      <c r="R203" s="5"/>
      <c r="S203" s="5"/>
      <c r="T203" s="5"/>
      <c r="U203" s="5"/>
      <c r="V203" s="5"/>
      <c r="W203" s="66" t="s">
        <v>282</v>
      </c>
      <c r="X203" s="66"/>
    </row>
    <row r="204" spans="1:24" ht="71.25" customHeight="1" x14ac:dyDescent="0.25">
      <c r="A204" s="76"/>
      <c r="B204" s="78" t="s">
        <v>148</v>
      </c>
      <c r="C204" s="26" t="s">
        <v>14</v>
      </c>
      <c r="D204" s="7">
        <v>280</v>
      </c>
      <c r="E204" s="7">
        <v>280</v>
      </c>
      <c r="F204" s="7">
        <v>69.900000000000006</v>
      </c>
      <c r="G204" s="7">
        <v>65</v>
      </c>
      <c r="H204" s="5"/>
      <c r="I204" s="5"/>
      <c r="J204" s="5"/>
      <c r="K204" s="5"/>
      <c r="L204" s="5"/>
      <c r="M204" s="5"/>
      <c r="N204" s="5"/>
      <c r="O204" s="5"/>
      <c r="P204" s="5"/>
      <c r="Q204" s="5"/>
      <c r="R204" s="5"/>
      <c r="S204" s="5"/>
      <c r="T204" s="5"/>
      <c r="U204" s="5"/>
      <c r="V204" s="5"/>
      <c r="W204" s="66" t="s">
        <v>283</v>
      </c>
      <c r="X204" s="66"/>
    </row>
    <row r="205" spans="1:24" ht="32.25" customHeight="1" x14ac:dyDescent="0.25">
      <c r="A205" s="49"/>
      <c r="B205" s="59" t="s">
        <v>15</v>
      </c>
      <c r="C205" s="33" t="s">
        <v>17</v>
      </c>
      <c r="D205" s="9">
        <f>D206</f>
        <v>1312.1</v>
      </c>
      <c r="E205" s="9">
        <f t="shared" ref="E205:G205" si="61">E206</f>
        <v>1312.1</v>
      </c>
      <c r="F205" s="9">
        <f t="shared" si="61"/>
        <v>285.5</v>
      </c>
      <c r="G205" s="9">
        <f t="shared" si="61"/>
        <v>153</v>
      </c>
      <c r="H205" s="9">
        <f t="shared" ref="H205:V205" si="62">H206</f>
        <v>0</v>
      </c>
      <c r="I205" s="9">
        <f t="shared" si="62"/>
        <v>0</v>
      </c>
      <c r="J205" s="9">
        <f t="shared" si="62"/>
        <v>0</v>
      </c>
      <c r="K205" s="9">
        <f t="shared" si="62"/>
        <v>0</v>
      </c>
      <c r="L205" s="9">
        <f t="shared" si="62"/>
        <v>0</v>
      </c>
      <c r="M205" s="9">
        <f t="shared" si="62"/>
        <v>0</v>
      </c>
      <c r="N205" s="9">
        <f t="shared" si="62"/>
        <v>0</v>
      </c>
      <c r="O205" s="9">
        <f t="shared" si="62"/>
        <v>0</v>
      </c>
      <c r="P205" s="9">
        <f t="shared" si="62"/>
        <v>0</v>
      </c>
      <c r="Q205" s="9">
        <f t="shared" si="62"/>
        <v>0</v>
      </c>
      <c r="R205" s="9">
        <f t="shared" si="62"/>
        <v>0</v>
      </c>
      <c r="S205" s="9">
        <f t="shared" si="62"/>
        <v>0</v>
      </c>
      <c r="T205" s="9">
        <f t="shared" si="62"/>
        <v>0</v>
      </c>
      <c r="U205" s="9">
        <f t="shared" si="62"/>
        <v>0</v>
      </c>
      <c r="V205" s="9">
        <f t="shared" si="62"/>
        <v>0</v>
      </c>
      <c r="W205" s="67" t="s">
        <v>284</v>
      </c>
      <c r="X205" s="66"/>
    </row>
    <row r="206" spans="1:24" s="16" customFormat="1" ht="45.75" customHeight="1" x14ac:dyDescent="0.25">
      <c r="A206" s="51"/>
      <c r="B206" s="73"/>
      <c r="C206" s="26" t="s">
        <v>14</v>
      </c>
      <c r="D206" s="7">
        <f>D203+D204</f>
        <v>1312.1</v>
      </c>
      <c r="E206" s="7">
        <f>E203+E204</f>
        <v>1312.1</v>
      </c>
      <c r="F206" s="7">
        <f>F203+F204</f>
        <v>285.5</v>
      </c>
      <c r="G206" s="7">
        <f>G203+G204</f>
        <v>153</v>
      </c>
      <c r="H206" s="25"/>
      <c r="I206" s="25"/>
      <c r="J206" s="25"/>
      <c r="K206" s="25"/>
      <c r="L206" s="25"/>
      <c r="M206" s="25"/>
      <c r="N206" s="25"/>
      <c r="O206" s="25"/>
      <c r="P206" s="25"/>
      <c r="Q206" s="25"/>
      <c r="R206" s="25"/>
      <c r="S206" s="25"/>
      <c r="T206" s="25"/>
      <c r="U206" s="25"/>
      <c r="V206" s="25"/>
      <c r="W206" s="66" t="s">
        <v>284</v>
      </c>
      <c r="X206" s="66"/>
    </row>
    <row r="207" spans="1:24" ht="33" customHeight="1" x14ac:dyDescent="0.25">
      <c r="A207" s="33">
        <v>11</v>
      </c>
      <c r="B207" s="54" t="s">
        <v>118</v>
      </c>
      <c r="C207" s="54"/>
      <c r="D207" s="54"/>
      <c r="E207" s="54"/>
      <c r="F207" s="54"/>
      <c r="G207" s="54"/>
      <c r="H207" s="56"/>
      <c r="I207" s="56"/>
      <c r="J207" s="56"/>
      <c r="K207" s="56"/>
      <c r="L207" s="56"/>
      <c r="M207" s="56"/>
      <c r="N207" s="56"/>
      <c r="O207" s="56"/>
      <c r="P207" s="56"/>
      <c r="Q207" s="56"/>
      <c r="R207" s="56"/>
      <c r="S207" s="56"/>
      <c r="T207" s="56"/>
      <c r="U207" s="56"/>
      <c r="V207" s="56"/>
      <c r="W207" s="56"/>
      <c r="X207" s="56"/>
    </row>
    <row r="208" spans="1:24" ht="47.25" x14ac:dyDescent="0.25">
      <c r="A208" s="95"/>
      <c r="B208" s="96" t="s">
        <v>205</v>
      </c>
      <c r="C208" s="74" t="s">
        <v>16</v>
      </c>
      <c r="D208" s="7">
        <v>6408</v>
      </c>
      <c r="E208" s="7">
        <v>6408</v>
      </c>
      <c r="F208" s="7">
        <v>0</v>
      </c>
      <c r="G208" s="7">
        <v>0</v>
      </c>
      <c r="H208" s="39"/>
      <c r="I208" s="39"/>
      <c r="J208" s="39"/>
      <c r="K208" s="39"/>
      <c r="L208" s="39"/>
      <c r="M208" s="39"/>
      <c r="N208" s="39"/>
      <c r="O208" s="39"/>
      <c r="P208" s="39"/>
      <c r="Q208" s="39"/>
      <c r="R208" s="39"/>
      <c r="S208" s="39"/>
      <c r="T208" s="39"/>
      <c r="U208" s="39"/>
      <c r="V208" s="39"/>
      <c r="W208" s="68" t="s">
        <v>87</v>
      </c>
      <c r="X208" s="69"/>
    </row>
    <row r="209" spans="1:24" ht="63" x14ac:dyDescent="0.25">
      <c r="A209" s="107"/>
      <c r="B209" s="96" t="s">
        <v>88</v>
      </c>
      <c r="C209" s="26" t="s">
        <v>14</v>
      </c>
      <c r="D209" s="7">
        <v>712</v>
      </c>
      <c r="E209" s="7">
        <v>712</v>
      </c>
      <c r="F209" s="7">
        <v>0</v>
      </c>
      <c r="G209" s="7">
        <v>0</v>
      </c>
      <c r="H209" s="39"/>
      <c r="I209" s="39"/>
      <c r="J209" s="39"/>
      <c r="K209" s="39"/>
      <c r="L209" s="39"/>
      <c r="M209" s="39"/>
      <c r="N209" s="39"/>
      <c r="O209" s="39"/>
      <c r="P209" s="39"/>
      <c r="Q209" s="39"/>
      <c r="R209" s="39"/>
      <c r="S209" s="39"/>
      <c r="T209" s="39"/>
      <c r="U209" s="39"/>
      <c r="V209" s="39"/>
      <c r="W209" s="68" t="s">
        <v>87</v>
      </c>
      <c r="X209" s="69"/>
    </row>
    <row r="210" spans="1:24" ht="63" x14ac:dyDescent="0.25">
      <c r="A210" s="107"/>
      <c r="B210" s="108" t="s">
        <v>162</v>
      </c>
      <c r="C210" s="26" t="s">
        <v>14</v>
      </c>
      <c r="D210" s="7">
        <v>6730</v>
      </c>
      <c r="E210" s="7">
        <v>6730</v>
      </c>
      <c r="F210" s="7">
        <v>75</v>
      </c>
      <c r="G210" s="7">
        <v>0</v>
      </c>
      <c r="H210" s="39"/>
      <c r="I210" s="39"/>
      <c r="J210" s="39"/>
      <c r="K210" s="39"/>
      <c r="L210" s="39"/>
      <c r="M210" s="39"/>
      <c r="N210" s="39"/>
      <c r="O210" s="39"/>
      <c r="P210" s="39"/>
      <c r="Q210" s="39"/>
      <c r="R210" s="39"/>
      <c r="S210" s="39"/>
      <c r="T210" s="39"/>
      <c r="U210" s="39"/>
      <c r="V210" s="39"/>
      <c r="W210" s="68" t="s">
        <v>87</v>
      </c>
      <c r="X210" s="69"/>
    </row>
    <row r="211" spans="1:24" ht="47.25" x14ac:dyDescent="0.25">
      <c r="A211" s="107"/>
      <c r="B211" s="96" t="s">
        <v>213</v>
      </c>
      <c r="C211" s="26" t="s">
        <v>14</v>
      </c>
      <c r="D211" s="7">
        <v>1462.6</v>
      </c>
      <c r="E211" s="7">
        <v>1462.6</v>
      </c>
      <c r="F211" s="7">
        <v>40</v>
      </c>
      <c r="G211" s="7">
        <v>0</v>
      </c>
      <c r="H211" s="39"/>
      <c r="I211" s="39"/>
      <c r="J211" s="39"/>
      <c r="K211" s="39"/>
      <c r="L211" s="39"/>
      <c r="M211" s="39"/>
      <c r="N211" s="39"/>
      <c r="O211" s="39"/>
      <c r="P211" s="39"/>
      <c r="Q211" s="39"/>
      <c r="R211" s="39"/>
      <c r="S211" s="39"/>
      <c r="T211" s="39"/>
      <c r="U211" s="39"/>
      <c r="V211" s="39"/>
      <c r="W211" s="68" t="s">
        <v>87</v>
      </c>
      <c r="X211" s="69"/>
    </row>
    <row r="212" spans="1:24" ht="63" x14ac:dyDescent="0.25">
      <c r="A212" s="107"/>
      <c r="B212" s="108" t="s">
        <v>162</v>
      </c>
      <c r="C212" s="26" t="s">
        <v>14</v>
      </c>
      <c r="D212" s="7">
        <v>2191</v>
      </c>
      <c r="E212" s="7">
        <v>2191</v>
      </c>
      <c r="F212" s="7">
        <f>721.6+1683.7</f>
        <v>2405.3000000000002</v>
      </c>
      <c r="G212" s="7">
        <f>721.6+1683.7</f>
        <v>2405.3000000000002</v>
      </c>
      <c r="H212" s="39"/>
      <c r="I212" s="39"/>
      <c r="J212" s="39"/>
      <c r="K212" s="39"/>
      <c r="L212" s="39"/>
      <c r="M212" s="39"/>
      <c r="N212" s="39"/>
      <c r="O212" s="39"/>
      <c r="P212" s="39"/>
      <c r="Q212" s="39"/>
      <c r="R212" s="39"/>
      <c r="S212" s="39"/>
      <c r="T212" s="39"/>
      <c r="U212" s="39"/>
      <c r="V212" s="39"/>
      <c r="W212" s="68" t="s">
        <v>285</v>
      </c>
      <c r="X212" s="69"/>
    </row>
    <row r="213" spans="1:24" ht="63" x14ac:dyDescent="0.25">
      <c r="A213" s="107"/>
      <c r="B213" s="108" t="s">
        <v>162</v>
      </c>
      <c r="C213" s="74" t="s">
        <v>16</v>
      </c>
      <c r="D213" s="7">
        <v>41629.599999999999</v>
      </c>
      <c r="E213" s="7">
        <v>41629.599999999999</v>
      </c>
      <c r="F213" s="7">
        <v>13710.4</v>
      </c>
      <c r="G213" s="7">
        <v>13710.4</v>
      </c>
      <c r="H213" s="39"/>
      <c r="I213" s="39"/>
      <c r="J213" s="39"/>
      <c r="K213" s="39"/>
      <c r="L213" s="39"/>
      <c r="M213" s="39"/>
      <c r="N213" s="39"/>
      <c r="O213" s="39"/>
      <c r="P213" s="39"/>
      <c r="Q213" s="39"/>
      <c r="R213" s="39"/>
      <c r="S213" s="39"/>
      <c r="T213" s="39"/>
      <c r="U213" s="39"/>
      <c r="V213" s="39"/>
      <c r="W213" s="68" t="s">
        <v>286</v>
      </c>
      <c r="X213" s="69"/>
    </row>
    <row r="214" spans="1:24" ht="74.25" customHeight="1" x14ac:dyDescent="0.25">
      <c r="A214" s="107"/>
      <c r="B214" s="108" t="s">
        <v>162</v>
      </c>
      <c r="C214" s="26" t="s">
        <v>173</v>
      </c>
      <c r="D214" s="7">
        <v>107285.1</v>
      </c>
      <c r="E214" s="7">
        <v>107285.1</v>
      </c>
      <c r="F214" s="7">
        <v>30899.8</v>
      </c>
      <c r="G214" s="7">
        <v>30899.8</v>
      </c>
      <c r="H214" s="39"/>
      <c r="I214" s="39"/>
      <c r="J214" s="39"/>
      <c r="K214" s="39"/>
      <c r="L214" s="39"/>
      <c r="M214" s="39"/>
      <c r="N214" s="39"/>
      <c r="O214" s="39"/>
      <c r="P214" s="39"/>
      <c r="Q214" s="39"/>
      <c r="R214" s="39"/>
      <c r="S214" s="39"/>
      <c r="T214" s="39"/>
      <c r="U214" s="39"/>
      <c r="V214" s="39"/>
      <c r="W214" s="68" t="s">
        <v>287</v>
      </c>
      <c r="X214" s="69"/>
    </row>
    <row r="215" spans="1:24" ht="52.5" customHeight="1" x14ac:dyDescent="0.25">
      <c r="A215" s="109"/>
      <c r="B215" s="59" t="s">
        <v>15</v>
      </c>
      <c r="C215" s="33" t="s">
        <v>17</v>
      </c>
      <c r="D215" s="9">
        <f>D217+D218+D216</f>
        <v>166418.29999999999</v>
      </c>
      <c r="E215" s="9">
        <f t="shared" ref="E215:G215" si="63">E217+E218+E216</f>
        <v>166418.29999999999</v>
      </c>
      <c r="F215" s="9">
        <f t="shared" si="63"/>
        <v>47130.5</v>
      </c>
      <c r="G215" s="9">
        <f t="shared" si="63"/>
        <v>47015.5</v>
      </c>
      <c r="H215" s="9" t="e">
        <f t="shared" ref="H215:V215" si="64">H217+H218+H216</f>
        <v>#REF!</v>
      </c>
      <c r="I215" s="9" t="e">
        <f t="shared" si="64"/>
        <v>#REF!</v>
      </c>
      <c r="J215" s="9" t="e">
        <f t="shared" si="64"/>
        <v>#REF!</v>
      </c>
      <c r="K215" s="9" t="e">
        <f t="shared" si="64"/>
        <v>#REF!</v>
      </c>
      <c r="L215" s="9" t="e">
        <f t="shared" si="64"/>
        <v>#REF!</v>
      </c>
      <c r="M215" s="9" t="e">
        <f t="shared" si="64"/>
        <v>#REF!</v>
      </c>
      <c r="N215" s="9" t="e">
        <f t="shared" si="64"/>
        <v>#REF!</v>
      </c>
      <c r="O215" s="9" t="e">
        <f t="shared" si="64"/>
        <v>#REF!</v>
      </c>
      <c r="P215" s="9" t="e">
        <f t="shared" si="64"/>
        <v>#REF!</v>
      </c>
      <c r="Q215" s="9" t="e">
        <f t="shared" si="64"/>
        <v>#REF!</v>
      </c>
      <c r="R215" s="9" t="e">
        <f t="shared" si="64"/>
        <v>#REF!</v>
      </c>
      <c r="S215" s="9" t="e">
        <f t="shared" si="64"/>
        <v>#REF!</v>
      </c>
      <c r="T215" s="9" t="e">
        <f t="shared" si="64"/>
        <v>#REF!</v>
      </c>
      <c r="U215" s="9" t="e">
        <f t="shared" si="64"/>
        <v>#REF!</v>
      </c>
      <c r="V215" s="9" t="e">
        <f t="shared" si="64"/>
        <v>#REF!</v>
      </c>
      <c r="W215" s="64" t="s">
        <v>288</v>
      </c>
      <c r="X215" s="65"/>
    </row>
    <row r="216" spans="1:24" ht="52.5" customHeight="1" x14ac:dyDescent="0.25">
      <c r="A216" s="110"/>
      <c r="B216" s="63"/>
      <c r="C216" s="26" t="s">
        <v>173</v>
      </c>
      <c r="D216" s="7">
        <f>D214</f>
        <v>107285.1</v>
      </c>
      <c r="E216" s="7">
        <f t="shared" ref="E216:G216" si="65">E214</f>
        <v>107285.1</v>
      </c>
      <c r="F216" s="7">
        <f t="shared" si="65"/>
        <v>30899.8</v>
      </c>
      <c r="G216" s="7">
        <f t="shared" si="65"/>
        <v>30899.8</v>
      </c>
      <c r="H216" s="7">
        <f t="shared" ref="H216:V216" si="66">H214</f>
        <v>0</v>
      </c>
      <c r="I216" s="7">
        <f t="shared" si="66"/>
        <v>0</v>
      </c>
      <c r="J216" s="7">
        <f t="shared" si="66"/>
        <v>0</v>
      </c>
      <c r="K216" s="7">
        <f t="shared" si="66"/>
        <v>0</v>
      </c>
      <c r="L216" s="7">
        <f t="shared" si="66"/>
        <v>0</v>
      </c>
      <c r="M216" s="7">
        <f t="shared" si="66"/>
        <v>0</v>
      </c>
      <c r="N216" s="7">
        <f t="shared" si="66"/>
        <v>0</v>
      </c>
      <c r="O216" s="7">
        <f t="shared" si="66"/>
        <v>0</v>
      </c>
      <c r="P216" s="7">
        <f t="shared" si="66"/>
        <v>0</v>
      </c>
      <c r="Q216" s="7">
        <f t="shared" si="66"/>
        <v>0</v>
      </c>
      <c r="R216" s="7">
        <f t="shared" si="66"/>
        <v>0</v>
      </c>
      <c r="S216" s="7">
        <f t="shared" si="66"/>
        <v>0</v>
      </c>
      <c r="T216" s="7">
        <f t="shared" si="66"/>
        <v>0</v>
      </c>
      <c r="U216" s="7">
        <f t="shared" si="66"/>
        <v>0</v>
      </c>
      <c r="V216" s="7">
        <f t="shared" si="66"/>
        <v>0</v>
      </c>
      <c r="W216" s="61" t="s">
        <v>289</v>
      </c>
      <c r="X216" s="61"/>
    </row>
    <row r="217" spans="1:24" ht="40.5" customHeight="1" x14ac:dyDescent="0.25">
      <c r="A217" s="111"/>
      <c r="B217" s="112"/>
      <c r="C217" s="26" t="s">
        <v>14</v>
      </c>
      <c r="D217" s="7">
        <f>D210+D211+D212+D209</f>
        <v>11095.6</v>
      </c>
      <c r="E217" s="7">
        <f t="shared" ref="E217:G217" si="67">E210+E211+E212+E209</f>
        <v>11095.6</v>
      </c>
      <c r="F217" s="7">
        <f t="shared" si="67"/>
        <v>2520.3000000000002</v>
      </c>
      <c r="G217" s="7">
        <f t="shared" si="67"/>
        <v>2405.3000000000002</v>
      </c>
      <c r="H217" s="7" t="e">
        <f>#REF!+H209+H210+H211+H212-0.1</f>
        <v>#REF!</v>
      </c>
      <c r="I217" s="7" t="e">
        <f>#REF!+I209+I210+I211+I212-0.1</f>
        <v>#REF!</v>
      </c>
      <c r="J217" s="7" t="e">
        <f>#REF!+J209+J210+J211+J212-0.1</f>
        <v>#REF!</v>
      </c>
      <c r="K217" s="7" t="e">
        <f>#REF!+K209+K210+K211+K212-0.1</f>
        <v>#REF!</v>
      </c>
      <c r="L217" s="7" t="e">
        <f>#REF!+L209+L210+L211+L212-0.1</f>
        <v>#REF!</v>
      </c>
      <c r="M217" s="7" t="e">
        <f>#REF!+M209+M210+M211+M212-0.1</f>
        <v>#REF!</v>
      </c>
      <c r="N217" s="7" t="e">
        <f>#REF!+N209+N210+N211+N212-0.1</f>
        <v>#REF!</v>
      </c>
      <c r="O217" s="7" t="e">
        <f>#REF!+O209+O210+O211+O212-0.1</f>
        <v>#REF!</v>
      </c>
      <c r="P217" s="7" t="e">
        <f>#REF!+P209+P210+P211+P212-0.1</f>
        <v>#REF!</v>
      </c>
      <c r="Q217" s="7" t="e">
        <f>#REF!+Q209+Q210+Q211+Q212-0.1</f>
        <v>#REF!</v>
      </c>
      <c r="R217" s="7" t="e">
        <f>#REF!+R209+R210+R211+R212-0.1</f>
        <v>#REF!</v>
      </c>
      <c r="S217" s="7" t="e">
        <f>#REF!+S209+S210+S211+S212-0.1</f>
        <v>#REF!</v>
      </c>
      <c r="T217" s="7" t="e">
        <f>#REF!+T209+T210+T211+T212-0.1</f>
        <v>#REF!</v>
      </c>
      <c r="U217" s="7" t="e">
        <f>#REF!+U209+U210+U211+U212-0.1</f>
        <v>#REF!</v>
      </c>
      <c r="V217" s="7" t="e">
        <f>#REF!+V209+V210+V211+V212-0.1</f>
        <v>#REF!</v>
      </c>
      <c r="W217" s="61" t="s">
        <v>277</v>
      </c>
      <c r="X217" s="61"/>
    </row>
    <row r="218" spans="1:24" ht="51.75" customHeight="1" x14ac:dyDescent="0.25">
      <c r="A218" s="113"/>
      <c r="B218" s="114"/>
      <c r="C218" s="26" t="s">
        <v>16</v>
      </c>
      <c r="D218" s="7">
        <f>D208+D213</f>
        <v>48037.599999999999</v>
      </c>
      <c r="E218" s="7">
        <f t="shared" ref="E218:G218" si="68">E208+E213</f>
        <v>48037.599999999999</v>
      </c>
      <c r="F218" s="7">
        <f t="shared" si="68"/>
        <v>13710.4</v>
      </c>
      <c r="G218" s="7">
        <f t="shared" si="68"/>
        <v>13710.4</v>
      </c>
      <c r="H218" s="7">
        <f t="shared" ref="H218:V218" si="69">H208+H213</f>
        <v>0</v>
      </c>
      <c r="I218" s="7">
        <f t="shared" si="69"/>
        <v>0</v>
      </c>
      <c r="J218" s="7">
        <f t="shared" si="69"/>
        <v>0</v>
      </c>
      <c r="K218" s="7">
        <f t="shared" si="69"/>
        <v>0</v>
      </c>
      <c r="L218" s="7">
        <f t="shared" si="69"/>
        <v>0</v>
      </c>
      <c r="M218" s="7">
        <f t="shared" si="69"/>
        <v>0</v>
      </c>
      <c r="N218" s="7">
        <f t="shared" si="69"/>
        <v>0</v>
      </c>
      <c r="O218" s="7">
        <f t="shared" si="69"/>
        <v>0</v>
      </c>
      <c r="P218" s="7">
        <f t="shared" si="69"/>
        <v>0</v>
      </c>
      <c r="Q218" s="7">
        <f t="shared" si="69"/>
        <v>0</v>
      </c>
      <c r="R218" s="7">
        <f t="shared" si="69"/>
        <v>0</v>
      </c>
      <c r="S218" s="7">
        <f t="shared" si="69"/>
        <v>0</v>
      </c>
      <c r="T218" s="7">
        <f t="shared" si="69"/>
        <v>0</v>
      </c>
      <c r="U218" s="7">
        <f t="shared" si="69"/>
        <v>0</v>
      </c>
      <c r="V218" s="7">
        <f t="shared" si="69"/>
        <v>0</v>
      </c>
      <c r="W218" s="68" t="s">
        <v>290</v>
      </c>
      <c r="X218" s="69"/>
    </row>
    <row r="219" spans="1:24" ht="20.25" customHeight="1" x14ac:dyDescent="0.25">
      <c r="A219" s="38">
        <v>12</v>
      </c>
      <c r="B219" s="42" t="s">
        <v>119</v>
      </c>
      <c r="C219" s="42"/>
      <c r="D219" s="42"/>
      <c r="E219" s="42"/>
      <c r="F219" s="42"/>
      <c r="G219" s="42"/>
      <c r="H219" s="43"/>
      <c r="I219" s="43"/>
      <c r="J219" s="43"/>
      <c r="K219" s="43"/>
      <c r="L219" s="43"/>
      <c r="M219" s="43"/>
      <c r="N219" s="43"/>
      <c r="O219" s="43"/>
      <c r="P219" s="43"/>
      <c r="Q219" s="43"/>
      <c r="R219" s="43"/>
      <c r="S219" s="43"/>
      <c r="T219" s="43"/>
      <c r="U219" s="43"/>
      <c r="V219" s="43"/>
      <c r="W219" s="43"/>
      <c r="X219" s="43"/>
    </row>
    <row r="220" spans="1:24" ht="30" customHeight="1" x14ac:dyDescent="0.25">
      <c r="A220" s="38"/>
      <c r="B220" s="42" t="s">
        <v>120</v>
      </c>
      <c r="C220" s="42"/>
      <c r="D220" s="42"/>
      <c r="E220" s="42"/>
      <c r="F220" s="42"/>
      <c r="G220" s="42"/>
      <c r="H220" s="43"/>
      <c r="I220" s="43"/>
      <c r="J220" s="43"/>
      <c r="K220" s="43"/>
      <c r="L220" s="43"/>
      <c r="M220" s="43"/>
      <c r="N220" s="43"/>
      <c r="O220" s="43"/>
      <c r="P220" s="43"/>
      <c r="Q220" s="43"/>
      <c r="R220" s="43"/>
      <c r="S220" s="43"/>
      <c r="T220" s="43"/>
      <c r="U220" s="43"/>
      <c r="V220" s="43"/>
      <c r="W220" s="43"/>
      <c r="X220" s="43"/>
    </row>
    <row r="221" spans="1:24" ht="89.25" customHeight="1" x14ac:dyDescent="0.25">
      <c r="A221" s="38"/>
      <c r="B221" s="26" t="s">
        <v>28</v>
      </c>
      <c r="C221" s="26" t="s">
        <v>14</v>
      </c>
      <c r="D221" s="115">
        <f>68.7+47.7+97.6</f>
        <v>214</v>
      </c>
      <c r="E221" s="115">
        <f>68.7+47.7+97.6</f>
        <v>214</v>
      </c>
      <c r="F221" s="115">
        <f>60.6+0+40</f>
        <v>100.6</v>
      </c>
      <c r="G221" s="115">
        <f>60.6+0+40</f>
        <v>100.6</v>
      </c>
      <c r="H221" s="34"/>
      <c r="I221" s="34"/>
      <c r="J221" s="34"/>
      <c r="K221" s="34"/>
      <c r="L221" s="34"/>
      <c r="M221" s="34"/>
      <c r="N221" s="34"/>
      <c r="O221" s="34"/>
      <c r="P221" s="34"/>
      <c r="Q221" s="34"/>
      <c r="R221" s="34"/>
      <c r="S221" s="34"/>
      <c r="T221" s="34"/>
      <c r="U221" s="34"/>
      <c r="V221" s="34"/>
      <c r="W221" s="66" t="s">
        <v>344</v>
      </c>
      <c r="X221" s="66"/>
    </row>
    <row r="222" spans="1:24" ht="85.5" customHeight="1" x14ac:dyDescent="0.25">
      <c r="A222" s="38"/>
      <c r="B222" s="26" t="s">
        <v>29</v>
      </c>
      <c r="C222" s="26" t="s">
        <v>14</v>
      </c>
      <c r="D222" s="115">
        <f>397+45</f>
        <v>442</v>
      </c>
      <c r="E222" s="115">
        <f>397+45</f>
        <v>442</v>
      </c>
      <c r="F222" s="115">
        <v>0</v>
      </c>
      <c r="G222" s="115">
        <f>0+0</f>
        <v>0</v>
      </c>
      <c r="H222" s="34"/>
      <c r="I222" s="34"/>
      <c r="J222" s="34"/>
      <c r="K222" s="34"/>
      <c r="L222" s="34"/>
      <c r="M222" s="34"/>
      <c r="N222" s="34"/>
      <c r="O222" s="34"/>
      <c r="P222" s="34"/>
      <c r="Q222" s="34"/>
      <c r="R222" s="34"/>
      <c r="S222" s="34"/>
      <c r="T222" s="34"/>
      <c r="U222" s="34"/>
      <c r="V222" s="34"/>
      <c r="W222" s="66" t="s">
        <v>87</v>
      </c>
      <c r="X222" s="66"/>
    </row>
    <row r="223" spans="1:24" ht="63" x14ac:dyDescent="0.25">
      <c r="A223" s="38"/>
      <c r="B223" s="26" t="s">
        <v>90</v>
      </c>
      <c r="C223" s="26" t="s">
        <v>14</v>
      </c>
      <c r="D223" s="115">
        <f>5+2.7</f>
        <v>7.7</v>
      </c>
      <c r="E223" s="115">
        <f t="shared" ref="E223" si="70">5+2.7</f>
        <v>7.7</v>
      </c>
      <c r="F223" s="115">
        <f>0</f>
        <v>0</v>
      </c>
      <c r="G223" s="115">
        <f>0</f>
        <v>0</v>
      </c>
      <c r="H223" s="34"/>
      <c r="I223" s="34"/>
      <c r="J223" s="34"/>
      <c r="K223" s="34"/>
      <c r="L223" s="34"/>
      <c r="M223" s="34"/>
      <c r="N223" s="34"/>
      <c r="O223" s="34"/>
      <c r="P223" s="34"/>
      <c r="Q223" s="34"/>
      <c r="R223" s="34"/>
      <c r="S223" s="34"/>
      <c r="T223" s="34"/>
      <c r="U223" s="34"/>
      <c r="V223" s="34"/>
      <c r="W223" s="66" t="s">
        <v>87</v>
      </c>
      <c r="X223" s="66"/>
    </row>
    <row r="224" spans="1:24" ht="57.75" customHeight="1" x14ac:dyDescent="0.25">
      <c r="A224" s="38"/>
      <c r="B224" s="33" t="s">
        <v>18</v>
      </c>
      <c r="C224" s="26" t="s">
        <v>14</v>
      </c>
      <c r="D224" s="9">
        <f>D221+D222+D223</f>
        <v>663.7</v>
      </c>
      <c r="E224" s="9">
        <f t="shared" ref="E224" si="71">E221+E222+E223</f>
        <v>663.7</v>
      </c>
      <c r="F224" s="9">
        <f>F221+F222+F223</f>
        <v>100.6</v>
      </c>
      <c r="G224" s="9">
        <f>G221+G222+G223</f>
        <v>100.6</v>
      </c>
      <c r="H224" s="34"/>
      <c r="I224" s="34"/>
      <c r="J224" s="34"/>
      <c r="K224" s="34"/>
      <c r="L224" s="34"/>
      <c r="M224" s="34"/>
      <c r="N224" s="34"/>
      <c r="O224" s="34"/>
      <c r="P224" s="34"/>
      <c r="Q224" s="34"/>
      <c r="R224" s="34"/>
      <c r="S224" s="34"/>
      <c r="T224" s="34"/>
      <c r="U224" s="34"/>
      <c r="V224" s="34"/>
      <c r="W224" s="67" t="s">
        <v>345</v>
      </c>
      <c r="X224" s="67"/>
    </row>
    <row r="225" spans="1:24" ht="25.5" customHeight="1" x14ac:dyDescent="0.25">
      <c r="A225" s="38"/>
      <c r="B225" s="42" t="s">
        <v>121</v>
      </c>
      <c r="C225" s="42"/>
      <c r="D225" s="42"/>
      <c r="E225" s="42"/>
      <c r="F225" s="42"/>
      <c r="G225" s="42"/>
      <c r="H225" s="43"/>
      <c r="I225" s="43"/>
      <c r="J225" s="43"/>
      <c r="K225" s="43"/>
      <c r="L225" s="43"/>
      <c r="M225" s="43"/>
      <c r="N225" s="43"/>
      <c r="O225" s="43"/>
      <c r="P225" s="43"/>
      <c r="Q225" s="43"/>
      <c r="R225" s="43"/>
      <c r="S225" s="43"/>
      <c r="T225" s="43"/>
      <c r="U225" s="43"/>
      <c r="V225" s="43"/>
      <c r="W225" s="43"/>
      <c r="X225" s="43"/>
    </row>
    <row r="226" spans="1:24" ht="47.25" x14ac:dyDescent="0.25">
      <c r="A226" s="38"/>
      <c r="B226" s="26" t="s">
        <v>30</v>
      </c>
      <c r="C226" s="26" t="s">
        <v>14</v>
      </c>
      <c r="D226" s="115">
        <v>1.4</v>
      </c>
      <c r="E226" s="115">
        <v>1.4</v>
      </c>
      <c r="F226" s="115">
        <v>0</v>
      </c>
      <c r="G226" s="115">
        <v>0</v>
      </c>
      <c r="H226" s="34"/>
      <c r="I226" s="34"/>
      <c r="J226" s="34"/>
      <c r="K226" s="34"/>
      <c r="L226" s="34"/>
      <c r="M226" s="34"/>
      <c r="N226" s="34"/>
      <c r="O226" s="34"/>
      <c r="P226" s="34"/>
      <c r="Q226" s="34"/>
      <c r="R226" s="34"/>
      <c r="S226" s="34"/>
      <c r="T226" s="34"/>
      <c r="U226" s="34"/>
      <c r="V226" s="34"/>
      <c r="W226" s="66" t="s">
        <v>87</v>
      </c>
      <c r="X226" s="66"/>
    </row>
    <row r="227" spans="1:24" ht="98.25" customHeight="1" x14ac:dyDescent="0.25">
      <c r="A227" s="38"/>
      <c r="B227" s="26" t="s">
        <v>137</v>
      </c>
      <c r="C227" s="26" t="s">
        <v>14</v>
      </c>
      <c r="D227" s="115">
        <f>358.6+95.4</f>
        <v>454</v>
      </c>
      <c r="E227" s="115">
        <f>358.6+95.4</f>
        <v>454</v>
      </c>
      <c r="F227" s="115">
        <v>0</v>
      </c>
      <c r="G227" s="115">
        <v>0</v>
      </c>
      <c r="H227" s="34"/>
      <c r="I227" s="34"/>
      <c r="J227" s="34"/>
      <c r="K227" s="34"/>
      <c r="L227" s="34"/>
      <c r="M227" s="34"/>
      <c r="N227" s="34"/>
      <c r="O227" s="34"/>
      <c r="P227" s="34"/>
      <c r="Q227" s="34"/>
      <c r="R227" s="34"/>
      <c r="S227" s="34"/>
      <c r="T227" s="34"/>
      <c r="U227" s="34"/>
      <c r="V227" s="34"/>
      <c r="W227" s="66" t="s">
        <v>87</v>
      </c>
      <c r="X227" s="66"/>
    </row>
    <row r="228" spans="1:24" ht="71.25" customHeight="1" x14ac:dyDescent="0.25">
      <c r="A228" s="38"/>
      <c r="B228" s="26" t="s">
        <v>96</v>
      </c>
      <c r="C228" s="26" t="s">
        <v>14</v>
      </c>
      <c r="D228" s="115">
        <v>20.7</v>
      </c>
      <c r="E228" s="115">
        <v>20.7</v>
      </c>
      <c r="F228" s="115">
        <v>0</v>
      </c>
      <c r="G228" s="115">
        <v>0</v>
      </c>
      <c r="H228" s="34"/>
      <c r="I228" s="34"/>
      <c r="J228" s="34"/>
      <c r="K228" s="34"/>
      <c r="L228" s="34"/>
      <c r="M228" s="34"/>
      <c r="N228" s="34"/>
      <c r="O228" s="34"/>
      <c r="P228" s="34"/>
      <c r="Q228" s="34"/>
      <c r="R228" s="34"/>
      <c r="S228" s="34"/>
      <c r="T228" s="34"/>
      <c r="U228" s="34"/>
      <c r="V228" s="34"/>
      <c r="W228" s="66" t="s">
        <v>87</v>
      </c>
      <c r="X228" s="66"/>
    </row>
    <row r="229" spans="1:24" ht="47.25" x14ac:dyDescent="0.25">
      <c r="A229" s="38"/>
      <c r="B229" s="33" t="s">
        <v>18</v>
      </c>
      <c r="C229" s="33" t="s">
        <v>14</v>
      </c>
      <c r="D229" s="9">
        <f>D225+D226+E227+D228</f>
        <v>476.09999999999997</v>
      </c>
      <c r="E229" s="9">
        <f>E226+E227+E228</f>
        <v>476.09999999999997</v>
      </c>
      <c r="F229" s="9">
        <f>F225+F226+F227+F228</f>
        <v>0</v>
      </c>
      <c r="G229" s="9">
        <f>G225+G226+G227+G228</f>
        <v>0</v>
      </c>
      <c r="H229" s="116"/>
      <c r="I229" s="116"/>
      <c r="J229" s="116"/>
      <c r="K229" s="116"/>
      <c r="L229" s="116"/>
      <c r="M229" s="116"/>
      <c r="N229" s="116"/>
      <c r="O229" s="116"/>
      <c r="P229" s="116"/>
      <c r="Q229" s="116"/>
      <c r="R229" s="116"/>
      <c r="S229" s="116"/>
      <c r="T229" s="116"/>
      <c r="U229" s="116"/>
      <c r="V229" s="116"/>
      <c r="W229" s="66" t="s">
        <v>87</v>
      </c>
      <c r="X229" s="66"/>
    </row>
    <row r="230" spans="1:24" ht="25.5" customHeight="1" x14ac:dyDescent="0.25">
      <c r="A230" s="38"/>
      <c r="B230" s="42" t="s">
        <v>165</v>
      </c>
      <c r="C230" s="42"/>
      <c r="D230" s="42"/>
      <c r="E230" s="42"/>
      <c r="F230" s="42"/>
      <c r="G230" s="42"/>
      <c r="H230" s="43"/>
      <c r="I230" s="43"/>
      <c r="J230" s="43"/>
      <c r="K230" s="43"/>
      <c r="L230" s="43"/>
      <c r="M230" s="43"/>
      <c r="N230" s="43"/>
      <c r="O230" s="43"/>
      <c r="P230" s="43"/>
      <c r="Q230" s="43"/>
      <c r="R230" s="43"/>
      <c r="S230" s="43"/>
      <c r="T230" s="43"/>
      <c r="U230" s="43"/>
      <c r="V230" s="43"/>
      <c r="W230" s="43"/>
      <c r="X230" s="43"/>
    </row>
    <row r="231" spans="1:24" ht="78.75" x14ac:dyDescent="0.25">
      <c r="A231" s="38"/>
      <c r="B231" s="26" t="s">
        <v>166</v>
      </c>
      <c r="C231" s="26" t="s">
        <v>14</v>
      </c>
      <c r="D231" s="115">
        <v>20</v>
      </c>
      <c r="E231" s="115">
        <v>20</v>
      </c>
      <c r="F231" s="115">
        <v>0</v>
      </c>
      <c r="G231" s="115">
        <v>0</v>
      </c>
      <c r="H231" s="34"/>
      <c r="I231" s="34"/>
      <c r="J231" s="34"/>
      <c r="K231" s="34"/>
      <c r="L231" s="34"/>
      <c r="M231" s="34"/>
      <c r="N231" s="34"/>
      <c r="O231" s="34"/>
      <c r="P231" s="34"/>
      <c r="Q231" s="34"/>
      <c r="R231" s="34"/>
      <c r="S231" s="34"/>
      <c r="T231" s="34"/>
      <c r="U231" s="34"/>
      <c r="V231" s="34"/>
      <c r="W231" s="61" t="s">
        <v>89</v>
      </c>
      <c r="X231" s="61"/>
    </row>
    <row r="232" spans="1:24" ht="91.5" customHeight="1" x14ac:dyDescent="0.25">
      <c r="A232" s="38"/>
      <c r="B232" s="26" t="s">
        <v>167</v>
      </c>
      <c r="C232" s="26" t="s">
        <v>14</v>
      </c>
      <c r="D232" s="115">
        <v>27.6</v>
      </c>
      <c r="E232" s="115">
        <v>27.6</v>
      </c>
      <c r="F232" s="115">
        <v>0</v>
      </c>
      <c r="G232" s="115">
        <v>0</v>
      </c>
      <c r="H232" s="34"/>
      <c r="I232" s="34"/>
      <c r="J232" s="34"/>
      <c r="K232" s="34"/>
      <c r="L232" s="34"/>
      <c r="M232" s="34"/>
      <c r="N232" s="34"/>
      <c r="O232" s="34"/>
      <c r="P232" s="34"/>
      <c r="Q232" s="34"/>
      <c r="R232" s="34"/>
      <c r="S232" s="34"/>
      <c r="T232" s="34"/>
      <c r="U232" s="34"/>
      <c r="V232" s="34"/>
      <c r="W232" s="61" t="s">
        <v>89</v>
      </c>
      <c r="X232" s="61"/>
    </row>
    <row r="233" spans="1:24" ht="47.25" x14ac:dyDescent="0.25">
      <c r="A233" s="38"/>
      <c r="B233" s="33" t="s">
        <v>18</v>
      </c>
      <c r="C233" s="33" t="s">
        <v>14</v>
      </c>
      <c r="D233" s="9">
        <f>D231+D232</f>
        <v>47.6</v>
      </c>
      <c r="E233" s="9">
        <f t="shared" ref="E233:G233" si="72">E231+E232</f>
        <v>47.6</v>
      </c>
      <c r="F233" s="9">
        <f t="shared" si="72"/>
        <v>0</v>
      </c>
      <c r="G233" s="9">
        <f t="shared" si="72"/>
        <v>0</v>
      </c>
      <c r="H233" s="116"/>
      <c r="I233" s="116"/>
      <c r="J233" s="116"/>
      <c r="K233" s="116"/>
      <c r="L233" s="116"/>
      <c r="M233" s="116"/>
      <c r="N233" s="116"/>
      <c r="O233" s="116"/>
      <c r="P233" s="116"/>
      <c r="Q233" s="116"/>
      <c r="R233" s="116"/>
      <c r="S233" s="116"/>
      <c r="T233" s="116"/>
      <c r="U233" s="116"/>
      <c r="V233" s="116"/>
      <c r="W233" s="117" t="s">
        <v>89</v>
      </c>
      <c r="X233" s="117"/>
    </row>
    <row r="234" spans="1:24" ht="47.25" x14ac:dyDescent="0.25">
      <c r="A234" s="38"/>
      <c r="B234" s="33" t="s">
        <v>15</v>
      </c>
      <c r="C234" s="33" t="s">
        <v>14</v>
      </c>
      <c r="D234" s="9">
        <f>D224+D229+D233</f>
        <v>1187.3999999999999</v>
      </c>
      <c r="E234" s="9">
        <f>E224+E229+E233</f>
        <v>1187.3999999999999</v>
      </c>
      <c r="F234" s="9">
        <f>F224+F229+F233</f>
        <v>100.6</v>
      </c>
      <c r="G234" s="9">
        <f>G224+G229+G233</f>
        <v>100.6</v>
      </c>
      <c r="H234" s="5"/>
      <c r="I234" s="5"/>
      <c r="J234" s="5"/>
      <c r="K234" s="5"/>
      <c r="L234" s="5"/>
      <c r="M234" s="5"/>
      <c r="N234" s="5"/>
      <c r="O234" s="5"/>
      <c r="P234" s="5"/>
      <c r="Q234" s="5"/>
      <c r="R234" s="5"/>
      <c r="S234" s="5"/>
      <c r="T234" s="5"/>
      <c r="U234" s="5"/>
      <c r="V234" s="5"/>
      <c r="W234" s="117" t="s">
        <v>346</v>
      </c>
      <c r="X234" s="117"/>
    </row>
    <row r="235" spans="1:24" ht="20.25" customHeight="1" x14ac:dyDescent="0.25">
      <c r="A235" s="38" t="s">
        <v>53</v>
      </c>
      <c r="B235" s="42" t="s">
        <v>93</v>
      </c>
      <c r="C235" s="42"/>
      <c r="D235" s="42"/>
      <c r="E235" s="42"/>
      <c r="F235" s="42"/>
      <c r="G235" s="42"/>
      <c r="H235" s="43"/>
      <c r="I235" s="43"/>
      <c r="J235" s="43"/>
      <c r="K235" s="43"/>
      <c r="L235" s="43"/>
      <c r="M235" s="43"/>
      <c r="N235" s="43"/>
      <c r="O235" s="43"/>
      <c r="P235" s="43"/>
      <c r="Q235" s="43"/>
      <c r="R235" s="43"/>
      <c r="S235" s="43"/>
      <c r="T235" s="43"/>
      <c r="U235" s="43"/>
      <c r="V235" s="43"/>
      <c r="W235" s="43"/>
      <c r="X235" s="43"/>
    </row>
    <row r="236" spans="1:24" ht="25.5" customHeight="1" x14ac:dyDescent="0.25">
      <c r="A236" s="38"/>
      <c r="B236" s="42" t="s">
        <v>54</v>
      </c>
      <c r="C236" s="42"/>
      <c r="D236" s="42"/>
      <c r="E236" s="42"/>
      <c r="F236" s="42"/>
      <c r="G236" s="42"/>
      <c r="H236" s="43"/>
      <c r="I236" s="43"/>
      <c r="J236" s="43"/>
      <c r="K236" s="43"/>
      <c r="L236" s="43"/>
      <c r="M236" s="43"/>
      <c r="N236" s="43"/>
      <c r="O236" s="43"/>
      <c r="P236" s="43"/>
      <c r="Q236" s="43"/>
      <c r="R236" s="43"/>
      <c r="S236" s="43"/>
      <c r="T236" s="43"/>
      <c r="U236" s="43"/>
      <c r="V236" s="43"/>
      <c r="W236" s="43"/>
      <c r="X236" s="43"/>
    </row>
    <row r="237" spans="1:24" ht="31.5" customHeight="1" x14ac:dyDescent="0.25">
      <c r="A237" s="38"/>
      <c r="B237" s="101" t="s">
        <v>55</v>
      </c>
      <c r="C237" s="26" t="s">
        <v>14</v>
      </c>
      <c r="D237" s="118">
        <v>5416.5</v>
      </c>
      <c r="E237" s="118">
        <v>5416.5</v>
      </c>
      <c r="F237" s="118">
        <v>1234.8</v>
      </c>
      <c r="G237" s="118">
        <v>1222.8</v>
      </c>
      <c r="H237" s="37"/>
      <c r="I237" s="37"/>
      <c r="J237" s="37"/>
      <c r="K237" s="37"/>
      <c r="L237" s="37"/>
      <c r="M237" s="37"/>
      <c r="N237" s="37"/>
      <c r="O237" s="37"/>
      <c r="P237" s="37"/>
      <c r="Q237" s="37"/>
      <c r="R237" s="37"/>
      <c r="S237" s="37"/>
      <c r="T237" s="37"/>
      <c r="U237" s="37"/>
      <c r="V237" s="37"/>
      <c r="W237" s="61" t="s">
        <v>376</v>
      </c>
      <c r="X237" s="61"/>
    </row>
    <row r="238" spans="1:24" ht="110.25" customHeight="1" x14ac:dyDescent="0.25">
      <c r="A238" s="38"/>
      <c r="B238" s="101" t="s">
        <v>56</v>
      </c>
      <c r="C238" s="26" t="s">
        <v>14</v>
      </c>
      <c r="D238" s="118">
        <v>94343.2</v>
      </c>
      <c r="E238" s="118">
        <v>94343.2</v>
      </c>
      <c r="F238" s="118">
        <v>31791.200000000001</v>
      </c>
      <c r="G238" s="118">
        <v>26249</v>
      </c>
      <c r="H238" s="37"/>
      <c r="I238" s="37"/>
      <c r="J238" s="37"/>
      <c r="K238" s="37"/>
      <c r="L238" s="37"/>
      <c r="M238" s="37"/>
      <c r="N238" s="37"/>
      <c r="O238" s="37"/>
      <c r="P238" s="37"/>
      <c r="Q238" s="37"/>
      <c r="R238" s="37"/>
      <c r="S238" s="37"/>
      <c r="T238" s="37"/>
      <c r="U238" s="37"/>
      <c r="V238" s="37"/>
      <c r="W238" s="61" t="s">
        <v>226</v>
      </c>
      <c r="X238" s="61"/>
    </row>
    <row r="239" spans="1:24" ht="46.5" customHeight="1" x14ac:dyDescent="0.25">
      <c r="A239" s="38"/>
      <c r="B239" s="101" t="s">
        <v>57</v>
      </c>
      <c r="C239" s="26" t="s">
        <v>14</v>
      </c>
      <c r="D239" s="118">
        <f>5.8+13.7</f>
        <v>19.5</v>
      </c>
      <c r="E239" s="118">
        <f>5.8+13.7</f>
        <v>19.5</v>
      </c>
      <c r="F239" s="118">
        <v>1.5</v>
      </c>
      <c r="G239" s="118">
        <v>0.9</v>
      </c>
      <c r="H239" s="37"/>
      <c r="I239" s="37"/>
      <c r="J239" s="37"/>
      <c r="K239" s="37"/>
      <c r="L239" s="37"/>
      <c r="M239" s="37"/>
      <c r="N239" s="37"/>
      <c r="O239" s="37"/>
      <c r="P239" s="37"/>
      <c r="Q239" s="37"/>
      <c r="R239" s="37"/>
      <c r="S239" s="37"/>
      <c r="T239" s="37"/>
      <c r="U239" s="37"/>
      <c r="V239" s="37"/>
      <c r="W239" s="66" t="s">
        <v>377</v>
      </c>
      <c r="X239" s="66"/>
    </row>
    <row r="240" spans="1:24" ht="65.25" customHeight="1" x14ac:dyDescent="0.25">
      <c r="A240" s="38"/>
      <c r="B240" s="101" t="s">
        <v>136</v>
      </c>
      <c r="C240" s="26" t="s">
        <v>141</v>
      </c>
      <c r="D240" s="118">
        <v>827.5</v>
      </c>
      <c r="E240" s="118">
        <v>827.5</v>
      </c>
      <c r="F240" s="118">
        <v>0</v>
      </c>
      <c r="G240" s="118">
        <v>0</v>
      </c>
      <c r="H240" s="37"/>
      <c r="I240" s="37"/>
      <c r="J240" s="37"/>
      <c r="K240" s="37"/>
      <c r="L240" s="37"/>
      <c r="M240" s="37"/>
      <c r="N240" s="37"/>
      <c r="O240" s="37"/>
      <c r="P240" s="37"/>
      <c r="Q240" s="37"/>
      <c r="R240" s="37"/>
      <c r="S240" s="37"/>
      <c r="T240" s="37"/>
      <c r="U240" s="37"/>
      <c r="V240" s="37"/>
      <c r="W240" s="66" t="s">
        <v>87</v>
      </c>
      <c r="X240" s="66"/>
    </row>
    <row r="241" spans="1:24" ht="102" customHeight="1" x14ac:dyDescent="0.25">
      <c r="A241" s="38"/>
      <c r="B241" s="101" t="s">
        <v>199</v>
      </c>
      <c r="C241" s="26" t="s">
        <v>14</v>
      </c>
      <c r="D241" s="118">
        <v>100</v>
      </c>
      <c r="E241" s="118">
        <v>100</v>
      </c>
      <c r="F241" s="118">
        <v>0</v>
      </c>
      <c r="G241" s="118">
        <v>0</v>
      </c>
      <c r="H241" s="37"/>
      <c r="I241" s="37"/>
      <c r="J241" s="37"/>
      <c r="K241" s="37"/>
      <c r="L241" s="37"/>
      <c r="M241" s="37"/>
      <c r="N241" s="37"/>
      <c r="O241" s="37"/>
      <c r="P241" s="37"/>
      <c r="Q241" s="37"/>
      <c r="R241" s="37"/>
      <c r="S241" s="37"/>
      <c r="T241" s="37"/>
      <c r="U241" s="37"/>
      <c r="V241" s="37"/>
      <c r="W241" s="66" t="s">
        <v>87</v>
      </c>
      <c r="X241" s="66"/>
    </row>
    <row r="242" spans="1:24" ht="78" customHeight="1" x14ac:dyDescent="0.25">
      <c r="A242" s="38"/>
      <c r="B242" s="101" t="s">
        <v>32</v>
      </c>
      <c r="C242" s="26" t="s">
        <v>14</v>
      </c>
      <c r="D242" s="118">
        <v>2039</v>
      </c>
      <c r="E242" s="118">
        <v>2039</v>
      </c>
      <c r="F242" s="118">
        <v>120</v>
      </c>
      <c r="G242" s="118">
        <v>114.8</v>
      </c>
      <c r="H242" s="37"/>
      <c r="I242" s="37"/>
      <c r="J242" s="37"/>
      <c r="K242" s="37"/>
      <c r="L242" s="37"/>
      <c r="M242" s="37"/>
      <c r="N242" s="37"/>
      <c r="O242" s="37"/>
      <c r="P242" s="37"/>
      <c r="Q242" s="37"/>
      <c r="R242" s="37"/>
      <c r="S242" s="37"/>
      <c r="T242" s="37"/>
      <c r="U242" s="37"/>
      <c r="V242" s="37"/>
      <c r="W242" s="66" t="s">
        <v>378</v>
      </c>
      <c r="X242" s="66"/>
    </row>
    <row r="243" spans="1:24" ht="63.75" customHeight="1" x14ac:dyDescent="0.25">
      <c r="A243" s="38"/>
      <c r="B243" s="101" t="s">
        <v>58</v>
      </c>
      <c r="C243" s="26" t="s">
        <v>14</v>
      </c>
      <c r="D243" s="118">
        <v>791</v>
      </c>
      <c r="E243" s="118">
        <v>791</v>
      </c>
      <c r="F243" s="118">
        <v>0</v>
      </c>
      <c r="G243" s="118">
        <v>0</v>
      </c>
      <c r="H243" s="37"/>
      <c r="I243" s="37"/>
      <c r="J243" s="37"/>
      <c r="K243" s="37"/>
      <c r="L243" s="37"/>
      <c r="M243" s="37"/>
      <c r="N243" s="37"/>
      <c r="O243" s="37"/>
      <c r="P243" s="37"/>
      <c r="Q243" s="37"/>
      <c r="R243" s="37"/>
      <c r="S243" s="37"/>
      <c r="T243" s="37"/>
      <c r="U243" s="37"/>
      <c r="V243" s="37"/>
      <c r="W243" s="66" t="s">
        <v>87</v>
      </c>
      <c r="X243" s="66"/>
    </row>
    <row r="244" spans="1:24" ht="51.75" customHeight="1" x14ac:dyDescent="0.25">
      <c r="A244" s="38"/>
      <c r="B244" s="101" t="s">
        <v>98</v>
      </c>
      <c r="C244" s="26" t="s">
        <v>14</v>
      </c>
      <c r="D244" s="118">
        <v>465</v>
      </c>
      <c r="E244" s="118">
        <v>465</v>
      </c>
      <c r="F244" s="118">
        <v>10.9</v>
      </c>
      <c r="G244" s="118">
        <v>10.3</v>
      </c>
      <c r="H244" s="37"/>
      <c r="I244" s="37"/>
      <c r="J244" s="37"/>
      <c r="K244" s="37"/>
      <c r="L244" s="37"/>
      <c r="M244" s="37"/>
      <c r="N244" s="37"/>
      <c r="O244" s="37"/>
      <c r="P244" s="37"/>
      <c r="Q244" s="37"/>
      <c r="R244" s="37"/>
      <c r="S244" s="37"/>
      <c r="T244" s="37"/>
      <c r="U244" s="37"/>
      <c r="V244" s="37"/>
      <c r="W244" s="61" t="s">
        <v>357</v>
      </c>
      <c r="X244" s="61"/>
    </row>
    <row r="245" spans="1:24" ht="51.75" customHeight="1" x14ac:dyDescent="0.25">
      <c r="A245" s="38"/>
      <c r="B245" s="101" t="s">
        <v>99</v>
      </c>
      <c r="C245" s="26" t="s">
        <v>14</v>
      </c>
      <c r="D245" s="118">
        <v>83.7</v>
      </c>
      <c r="E245" s="118">
        <v>83.7</v>
      </c>
      <c r="F245" s="118">
        <v>0</v>
      </c>
      <c r="G245" s="118">
        <v>0</v>
      </c>
      <c r="H245" s="37"/>
      <c r="I245" s="37"/>
      <c r="J245" s="37"/>
      <c r="K245" s="37"/>
      <c r="L245" s="37"/>
      <c r="M245" s="37"/>
      <c r="N245" s="37"/>
      <c r="O245" s="37"/>
      <c r="P245" s="37"/>
      <c r="Q245" s="37"/>
      <c r="R245" s="37"/>
      <c r="S245" s="37"/>
      <c r="T245" s="37"/>
      <c r="U245" s="37"/>
      <c r="V245" s="37"/>
      <c r="W245" s="66" t="s">
        <v>87</v>
      </c>
      <c r="X245" s="66"/>
    </row>
    <row r="246" spans="1:24" ht="83.25" customHeight="1" x14ac:dyDescent="0.25">
      <c r="A246" s="38"/>
      <c r="B246" s="101" t="s">
        <v>144</v>
      </c>
      <c r="C246" s="26" t="s">
        <v>14</v>
      </c>
      <c r="D246" s="118">
        <v>521.9</v>
      </c>
      <c r="E246" s="118">
        <v>521.9</v>
      </c>
      <c r="F246" s="118">
        <v>0</v>
      </c>
      <c r="G246" s="118">
        <v>0</v>
      </c>
      <c r="H246" s="37"/>
      <c r="I246" s="37"/>
      <c r="J246" s="37"/>
      <c r="K246" s="37"/>
      <c r="L246" s="37"/>
      <c r="M246" s="37"/>
      <c r="N246" s="37"/>
      <c r="O246" s="37"/>
      <c r="P246" s="37"/>
      <c r="Q246" s="37"/>
      <c r="R246" s="37"/>
      <c r="S246" s="37"/>
      <c r="T246" s="37"/>
      <c r="U246" s="37"/>
      <c r="V246" s="37"/>
      <c r="W246" s="66" t="s">
        <v>87</v>
      </c>
      <c r="X246" s="66"/>
    </row>
    <row r="247" spans="1:24" ht="83.25" customHeight="1" x14ac:dyDescent="0.25">
      <c r="A247" s="38"/>
      <c r="B247" s="101" t="s">
        <v>145</v>
      </c>
      <c r="C247" s="26" t="s">
        <v>14</v>
      </c>
      <c r="D247" s="118">
        <v>2000</v>
      </c>
      <c r="E247" s="118">
        <v>2000</v>
      </c>
      <c r="F247" s="118">
        <v>0</v>
      </c>
      <c r="G247" s="118">
        <v>0</v>
      </c>
      <c r="H247" s="37"/>
      <c r="I247" s="37"/>
      <c r="J247" s="37"/>
      <c r="K247" s="37"/>
      <c r="L247" s="37"/>
      <c r="M247" s="37"/>
      <c r="N247" s="37"/>
      <c r="O247" s="37"/>
      <c r="P247" s="37"/>
      <c r="Q247" s="37"/>
      <c r="R247" s="37"/>
      <c r="S247" s="37"/>
      <c r="T247" s="37"/>
      <c r="U247" s="37"/>
      <c r="V247" s="37"/>
      <c r="W247" s="66" t="s">
        <v>87</v>
      </c>
      <c r="X247" s="66"/>
    </row>
    <row r="248" spans="1:24" ht="83.25" customHeight="1" x14ac:dyDescent="0.25">
      <c r="A248" s="38"/>
      <c r="B248" s="101" t="s">
        <v>149</v>
      </c>
      <c r="C248" s="26" t="s">
        <v>16</v>
      </c>
      <c r="D248" s="118">
        <v>3.7</v>
      </c>
      <c r="E248" s="118">
        <v>3.7</v>
      </c>
      <c r="F248" s="118">
        <v>0</v>
      </c>
      <c r="G248" s="118">
        <v>0</v>
      </c>
      <c r="H248" s="37"/>
      <c r="I248" s="37"/>
      <c r="J248" s="37"/>
      <c r="K248" s="37"/>
      <c r="L248" s="37"/>
      <c r="M248" s="37"/>
      <c r="N248" s="37"/>
      <c r="O248" s="37"/>
      <c r="P248" s="37"/>
      <c r="Q248" s="37"/>
      <c r="R248" s="37"/>
      <c r="S248" s="37"/>
      <c r="T248" s="37"/>
      <c r="U248" s="37"/>
      <c r="V248" s="37"/>
      <c r="W248" s="66" t="s">
        <v>87</v>
      </c>
      <c r="X248" s="66"/>
    </row>
    <row r="249" spans="1:24" ht="83.25" customHeight="1" x14ac:dyDescent="0.25">
      <c r="A249" s="38"/>
      <c r="B249" s="101" t="s">
        <v>374</v>
      </c>
      <c r="C249" s="26" t="s">
        <v>14</v>
      </c>
      <c r="D249" s="118">
        <v>200</v>
      </c>
      <c r="E249" s="118">
        <v>200</v>
      </c>
      <c r="F249" s="118">
        <v>0</v>
      </c>
      <c r="G249" s="118">
        <v>0</v>
      </c>
      <c r="H249" s="37"/>
      <c r="I249" s="37"/>
      <c r="J249" s="37"/>
      <c r="K249" s="37"/>
      <c r="L249" s="37"/>
      <c r="M249" s="37"/>
      <c r="N249" s="37"/>
      <c r="O249" s="37"/>
      <c r="P249" s="37"/>
      <c r="Q249" s="37"/>
      <c r="R249" s="37"/>
      <c r="S249" s="37"/>
      <c r="T249" s="37"/>
      <c r="U249" s="37"/>
      <c r="V249" s="37"/>
      <c r="W249" s="66" t="s">
        <v>87</v>
      </c>
      <c r="X249" s="66"/>
    </row>
    <row r="250" spans="1:24" ht="126" customHeight="1" x14ac:dyDescent="0.25">
      <c r="A250" s="38"/>
      <c r="B250" s="101" t="s">
        <v>373</v>
      </c>
      <c r="C250" s="26" t="s">
        <v>73</v>
      </c>
      <c r="D250" s="118">
        <v>18.3</v>
      </c>
      <c r="E250" s="118">
        <v>18.3</v>
      </c>
      <c r="F250" s="118">
        <v>0</v>
      </c>
      <c r="G250" s="118">
        <v>0</v>
      </c>
      <c r="H250" s="37"/>
      <c r="I250" s="37"/>
      <c r="J250" s="37"/>
      <c r="K250" s="37"/>
      <c r="L250" s="37"/>
      <c r="M250" s="37"/>
      <c r="N250" s="37"/>
      <c r="O250" s="37"/>
      <c r="P250" s="37"/>
      <c r="Q250" s="37"/>
      <c r="R250" s="37"/>
      <c r="S250" s="37"/>
      <c r="T250" s="37"/>
      <c r="U250" s="37"/>
      <c r="V250" s="37"/>
      <c r="W250" s="66" t="s">
        <v>87</v>
      </c>
      <c r="X250" s="66"/>
    </row>
    <row r="251" spans="1:24" ht="79.5" customHeight="1" x14ac:dyDescent="0.25">
      <c r="A251" s="38"/>
      <c r="B251" s="101" t="s">
        <v>122</v>
      </c>
      <c r="C251" s="26" t="s">
        <v>16</v>
      </c>
      <c r="D251" s="118">
        <v>4.5999999999999996</v>
      </c>
      <c r="E251" s="118">
        <v>0</v>
      </c>
      <c r="F251" s="118">
        <v>0</v>
      </c>
      <c r="G251" s="118">
        <v>0</v>
      </c>
      <c r="H251" s="37"/>
      <c r="I251" s="37"/>
      <c r="J251" s="37"/>
      <c r="K251" s="37"/>
      <c r="L251" s="37"/>
      <c r="M251" s="37"/>
      <c r="N251" s="37"/>
      <c r="O251" s="37"/>
      <c r="P251" s="37"/>
      <c r="Q251" s="37"/>
      <c r="R251" s="37"/>
      <c r="S251" s="37"/>
      <c r="T251" s="37"/>
      <c r="U251" s="37"/>
      <c r="V251" s="37"/>
      <c r="W251" s="66" t="s">
        <v>87</v>
      </c>
      <c r="X251" s="66"/>
    </row>
    <row r="252" spans="1:24" ht="126.75" customHeight="1" x14ac:dyDescent="0.25">
      <c r="A252" s="38"/>
      <c r="B252" s="101" t="s">
        <v>59</v>
      </c>
      <c r="C252" s="26" t="s">
        <v>16</v>
      </c>
      <c r="D252" s="118">
        <v>42.6</v>
      </c>
      <c r="E252" s="118">
        <v>42.6</v>
      </c>
      <c r="F252" s="118">
        <v>10.4</v>
      </c>
      <c r="G252" s="118">
        <v>5</v>
      </c>
      <c r="H252" s="37"/>
      <c r="I252" s="37"/>
      <c r="J252" s="37"/>
      <c r="K252" s="37"/>
      <c r="L252" s="37"/>
      <c r="M252" s="37"/>
      <c r="N252" s="37"/>
      <c r="O252" s="37"/>
      <c r="P252" s="37"/>
      <c r="Q252" s="37"/>
      <c r="R252" s="37"/>
      <c r="S252" s="37"/>
      <c r="T252" s="37"/>
      <c r="U252" s="37"/>
      <c r="V252" s="37"/>
      <c r="W252" s="66" t="s">
        <v>379</v>
      </c>
      <c r="X252" s="66"/>
    </row>
    <row r="253" spans="1:24" ht="122.25" customHeight="1" x14ac:dyDescent="0.25">
      <c r="A253" s="38"/>
      <c r="B253" s="26" t="s">
        <v>60</v>
      </c>
      <c r="C253" s="26" t="s">
        <v>16</v>
      </c>
      <c r="D253" s="7">
        <v>6444</v>
      </c>
      <c r="E253" s="7">
        <v>6444</v>
      </c>
      <c r="F253" s="118">
        <v>1133.0999999999999</v>
      </c>
      <c r="G253" s="118">
        <v>936.7</v>
      </c>
      <c r="H253" s="34"/>
      <c r="I253" s="34"/>
      <c r="J253" s="34"/>
      <c r="K253" s="34"/>
      <c r="L253" s="34"/>
      <c r="M253" s="34"/>
      <c r="N253" s="34"/>
      <c r="O253" s="34"/>
      <c r="P253" s="34"/>
      <c r="Q253" s="34"/>
      <c r="R253" s="34"/>
      <c r="S253" s="34"/>
      <c r="T253" s="34"/>
      <c r="U253" s="34"/>
      <c r="V253" s="34"/>
      <c r="W253" s="61" t="s">
        <v>380</v>
      </c>
      <c r="X253" s="61"/>
    </row>
    <row r="254" spans="1:24" ht="129" customHeight="1" x14ac:dyDescent="0.25">
      <c r="A254" s="38"/>
      <c r="B254" s="26" t="s">
        <v>61</v>
      </c>
      <c r="C254" s="26" t="s">
        <v>16</v>
      </c>
      <c r="D254" s="7">
        <v>1263.0999999999999</v>
      </c>
      <c r="E254" s="7">
        <v>1263.0999999999999</v>
      </c>
      <c r="F254" s="7">
        <v>195.2</v>
      </c>
      <c r="G254" s="7">
        <v>168.7</v>
      </c>
      <c r="H254" s="34"/>
      <c r="I254" s="34"/>
      <c r="J254" s="34"/>
      <c r="K254" s="34"/>
      <c r="L254" s="34"/>
      <c r="M254" s="34"/>
      <c r="N254" s="34"/>
      <c r="O254" s="34"/>
      <c r="P254" s="34"/>
      <c r="Q254" s="34"/>
      <c r="R254" s="34"/>
      <c r="S254" s="34"/>
      <c r="T254" s="34"/>
      <c r="U254" s="34"/>
      <c r="V254" s="34"/>
      <c r="W254" s="68" t="s">
        <v>381</v>
      </c>
      <c r="X254" s="69"/>
    </row>
    <row r="255" spans="1:24" ht="157.5" x14ac:dyDescent="0.25">
      <c r="A255" s="38"/>
      <c r="B255" s="26" t="s">
        <v>62</v>
      </c>
      <c r="C255" s="26" t="s">
        <v>16</v>
      </c>
      <c r="D255" s="7">
        <v>6</v>
      </c>
      <c r="E255" s="7">
        <v>6</v>
      </c>
      <c r="F255" s="7">
        <v>0</v>
      </c>
      <c r="G255" s="7">
        <v>0</v>
      </c>
      <c r="H255" s="34"/>
      <c r="I255" s="34"/>
      <c r="J255" s="34"/>
      <c r="K255" s="34"/>
      <c r="L255" s="34"/>
      <c r="M255" s="34"/>
      <c r="N255" s="34"/>
      <c r="O255" s="34"/>
      <c r="P255" s="34"/>
      <c r="Q255" s="34"/>
      <c r="R255" s="34"/>
      <c r="S255" s="34"/>
      <c r="T255" s="34"/>
      <c r="U255" s="34"/>
      <c r="V255" s="34"/>
      <c r="W255" s="68" t="s">
        <v>87</v>
      </c>
      <c r="X255" s="69"/>
    </row>
    <row r="256" spans="1:24" ht="47.25" x14ac:dyDescent="0.25">
      <c r="A256" s="38"/>
      <c r="B256" s="26" t="s">
        <v>63</v>
      </c>
      <c r="C256" s="26" t="s">
        <v>16</v>
      </c>
      <c r="D256" s="7">
        <v>1033.5</v>
      </c>
      <c r="E256" s="7">
        <v>1033.5</v>
      </c>
      <c r="F256" s="7">
        <v>316.5</v>
      </c>
      <c r="G256" s="7">
        <v>305.3</v>
      </c>
      <c r="H256" s="34"/>
      <c r="I256" s="34"/>
      <c r="J256" s="34"/>
      <c r="K256" s="34"/>
      <c r="L256" s="34"/>
      <c r="M256" s="34"/>
      <c r="N256" s="34"/>
      <c r="O256" s="34"/>
      <c r="P256" s="34"/>
      <c r="Q256" s="34"/>
      <c r="R256" s="34"/>
      <c r="S256" s="34"/>
      <c r="T256" s="34"/>
      <c r="U256" s="34"/>
      <c r="V256" s="34"/>
      <c r="W256" s="61" t="s">
        <v>382</v>
      </c>
      <c r="X256" s="61"/>
    </row>
    <row r="257" spans="1:29" ht="47.25" x14ac:dyDescent="0.25">
      <c r="A257" s="38"/>
      <c r="B257" s="26" t="s">
        <v>64</v>
      </c>
      <c r="C257" s="26" t="s">
        <v>16</v>
      </c>
      <c r="D257" s="7">
        <v>2148</v>
      </c>
      <c r="E257" s="7">
        <v>2148</v>
      </c>
      <c r="F257" s="7">
        <v>423.5</v>
      </c>
      <c r="G257" s="7">
        <v>379.8</v>
      </c>
      <c r="H257" s="34"/>
      <c r="I257" s="34"/>
      <c r="J257" s="34"/>
      <c r="K257" s="34"/>
      <c r="L257" s="34"/>
      <c r="M257" s="34"/>
      <c r="N257" s="34"/>
      <c r="O257" s="34"/>
      <c r="P257" s="34"/>
      <c r="Q257" s="34"/>
      <c r="R257" s="34"/>
      <c r="S257" s="34"/>
      <c r="T257" s="34"/>
      <c r="U257" s="34"/>
      <c r="V257" s="34"/>
      <c r="W257" s="61" t="s">
        <v>327</v>
      </c>
      <c r="X257" s="61"/>
    </row>
    <row r="258" spans="1:29" ht="99.75" customHeight="1" x14ac:dyDescent="0.25">
      <c r="A258" s="38"/>
      <c r="B258" s="26" t="s">
        <v>150</v>
      </c>
      <c r="C258" s="26" t="s">
        <v>16</v>
      </c>
      <c r="D258" s="7">
        <v>64.400000000000006</v>
      </c>
      <c r="E258" s="7">
        <v>64.400000000000006</v>
      </c>
      <c r="F258" s="7">
        <v>0</v>
      </c>
      <c r="G258" s="7">
        <v>0</v>
      </c>
      <c r="H258" s="34"/>
      <c r="I258" s="34"/>
      <c r="J258" s="34"/>
      <c r="K258" s="34"/>
      <c r="L258" s="34"/>
      <c r="M258" s="34"/>
      <c r="N258" s="34"/>
      <c r="O258" s="34"/>
      <c r="P258" s="34"/>
      <c r="Q258" s="34"/>
      <c r="R258" s="34"/>
      <c r="S258" s="34"/>
      <c r="T258" s="34"/>
      <c r="U258" s="34"/>
      <c r="V258" s="34"/>
      <c r="W258" s="61" t="s">
        <v>89</v>
      </c>
      <c r="X258" s="61"/>
    </row>
    <row r="259" spans="1:29" ht="56.25" customHeight="1" x14ac:dyDescent="0.25">
      <c r="A259" s="38"/>
      <c r="B259" s="26" t="s">
        <v>97</v>
      </c>
      <c r="C259" s="26" t="s">
        <v>14</v>
      </c>
      <c r="D259" s="7">
        <v>21764.2</v>
      </c>
      <c r="E259" s="7">
        <v>21764.2</v>
      </c>
      <c r="F259" s="7">
        <v>546.29999999999995</v>
      </c>
      <c r="G259" s="7">
        <v>420.2</v>
      </c>
      <c r="H259" s="34"/>
      <c r="I259" s="34"/>
      <c r="J259" s="34"/>
      <c r="K259" s="34"/>
      <c r="L259" s="34"/>
      <c r="M259" s="34"/>
      <c r="N259" s="34"/>
      <c r="O259" s="34"/>
      <c r="P259" s="34"/>
      <c r="Q259" s="34"/>
      <c r="R259" s="34"/>
      <c r="S259" s="34"/>
      <c r="T259" s="34"/>
      <c r="U259" s="34"/>
      <c r="V259" s="34"/>
      <c r="W259" s="61" t="s">
        <v>383</v>
      </c>
      <c r="X259" s="61"/>
    </row>
    <row r="260" spans="1:29" ht="68.25" customHeight="1" x14ac:dyDescent="0.25">
      <c r="A260" s="38"/>
      <c r="B260" s="26" t="s">
        <v>169</v>
      </c>
      <c r="C260" s="26" t="s">
        <v>14</v>
      </c>
      <c r="D260" s="7">
        <v>568</v>
      </c>
      <c r="E260" s="7">
        <v>568</v>
      </c>
      <c r="F260" s="7">
        <v>0</v>
      </c>
      <c r="G260" s="7">
        <v>0</v>
      </c>
      <c r="H260" s="34"/>
      <c r="I260" s="34"/>
      <c r="J260" s="34"/>
      <c r="K260" s="34"/>
      <c r="L260" s="34"/>
      <c r="M260" s="34"/>
      <c r="N260" s="34"/>
      <c r="O260" s="34"/>
      <c r="P260" s="34"/>
      <c r="Q260" s="34"/>
      <c r="R260" s="34"/>
      <c r="S260" s="34"/>
      <c r="T260" s="34"/>
      <c r="U260" s="34"/>
      <c r="V260" s="34"/>
      <c r="W260" s="61" t="s">
        <v>89</v>
      </c>
      <c r="X260" s="61"/>
    </row>
    <row r="261" spans="1:29" ht="68.25" customHeight="1" x14ac:dyDescent="0.25">
      <c r="A261" s="38"/>
      <c r="B261" s="26" t="s">
        <v>195</v>
      </c>
      <c r="C261" s="26" t="s">
        <v>14</v>
      </c>
      <c r="D261" s="7">
        <f>2000</f>
        <v>2000</v>
      </c>
      <c r="E261" s="7">
        <v>2000</v>
      </c>
      <c r="F261" s="7">
        <v>0</v>
      </c>
      <c r="G261" s="7">
        <v>0</v>
      </c>
      <c r="H261" s="34"/>
      <c r="I261" s="34"/>
      <c r="J261" s="34"/>
      <c r="K261" s="34"/>
      <c r="L261" s="34"/>
      <c r="M261" s="34"/>
      <c r="N261" s="34"/>
      <c r="O261" s="34"/>
      <c r="P261" s="34"/>
      <c r="Q261" s="34"/>
      <c r="R261" s="34"/>
      <c r="S261" s="34"/>
      <c r="T261" s="34"/>
      <c r="U261" s="34"/>
      <c r="V261" s="34"/>
      <c r="W261" s="61" t="s">
        <v>89</v>
      </c>
      <c r="X261" s="61"/>
    </row>
    <row r="262" spans="1:29" ht="81" customHeight="1" x14ac:dyDescent="0.25">
      <c r="A262" s="38"/>
      <c r="B262" s="26" t="s">
        <v>200</v>
      </c>
      <c r="C262" s="26" t="s">
        <v>14</v>
      </c>
      <c r="D262" s="7">
        <v>440</v>
      </c>
      <c r="E262" s="7">
        <v>440</v>
      </c>
      <c r="F262" s="7">
        <v>0</v>
      </c>
      <c r="G262" s="7">
        <v>0</v>
      </c>
      <c r="H262" s="34"/>
      <c r="I262" s="34"/>
      <c r="J262" s="34"/>
      <c r="K262" s="34"/>
      <c r="L262" s="34"/>
      <c r="M262" s="34"/>
      <c r="N262" s="34"/>
      <c r="O262" s="34"/>
      <c r="P262" s="34"/>
      <c r="Q262" s="34"/>
      <c r="R262" s="34"/>
      <c r="S262" s="34"/>
      <c r="T262" s="34"/>
      <c r="U262" s="34"/>
      <c r="V262" s="34"/>
      <c r="W262" s="61" t="s">
        <v>89</v>
      </c>
      <c r="X262" s="61"/>
    </row>
    <row r="263" spans="1:29" ht="81" customHeight="1" x14ac:dyDescent="0.25">
      <c r="A263" s="38"/>
      <c r="B263" s="26" t="s">
        <v>201</v>
      </c>
      <c r="C263" s="26" t="s">
        <v>14</v>
      </c>
      <c r="D263" s="7">
        <v>128</v>
      </c>
      <c r="E263" s="7">
        <v>128</v>
      </c>
      <c r="F263" s="7">
        <v>0</v>
      </c>
      <c r="G263" s="7">
        <v>0</v>
      </c>
      <c r="H263" s="34"/>
      <c r="I263" s="34"/>
      <c r="J263" s="34"/>
      <c r="K263" s="34"/>
      <c r="L263" s="34"/>
      <c r="M263" s="34"/>
      <c r="N263" s="34"/>
      <c r="O263" s="34"/>
      <c r="P263" s="34"/>
      <c r="Q263" s="34"/>
      <c r="R263" s="34"/>
      <c r="S263" s="34"/>
      <c r="T263" s="34"/>
      <c r="U263" s="34"/>
      <c r="V263" s="34"/>
      <c r="W263" s="61" t="s">
        <v>89</v>
      </c>
      <c r="X263" s="61"/>
    </row>
    <row r="264" spans="1:29" ht="81" customHeight="1" x14ac:dyDescent="0.25">
      <c r="A264" s="38"/>
      <c r="B264" s="26" t="s">
        <v>212</v>
      </c>
      <c r="C264" s="26" t="s">
        <v>16</v>
      </c>
      <c r="D264" s="7">
        <v>1868.6</v>
      </c>
      <c r="E264" s="7">
        <v>1868.6</v>
      </c>
      <c r="F264" s="7">
        <v>496.5</v>
      </c>
      <c r="G264" s="7">
        <v>380.7</v>
      </c>
      <c r="H264" s="34"/>
      <c r="I264" s="34"/>
      <c r="J264" s="34"/>
      <c r="K264" s="34"/>
      <c r="L264" s="34"/>
      <c r="M264" s="34"/>
      <c r="N264" s="34"/>
      <c r="O264" s="34"/>
      <c r="P264" s="34"/>
      <c r="Q264" s="34"/>
      <c r="R264" s="34"/>
      <c r="S264" s="34"/>
      <c r="T264" s="34"/>
      <c r="U264" s="34"/>
      <c r="V264" s="34"/>
      <c r="W264" s="61" t="s">
        <v>384</v>
      </c>
      <c r="X264" s="61"/>
    </row>
    <row r="265" spans="1:29" ht="33.75" customHeight="1" x14ac:dyDescent="0.25">
      <c r="A265" s="52"/>
      <c r="B265" s="54" t="s">
        <v>18</v>
      </c>
      <c r="C265" s="33" t="s">
        <v>17</v>
      </c>
      <c r="D265" s="9">
        <f>D266+D267+D268</f>
        <v>144604.29999999999</v>
      </c>
      <c r="E265" s="9">
        <f t="shared" ref="E265:V265" si="73">E266+E267+E268</f>
        <v>144599.70000000001</v>
      </c>
      <c r="F265" s="9">
        <f t="shared" si="73"/>
        <v>36279.9</v>
      </c>
      <c r="G265" s="9">
        <f t="shared" si="73"/>
        <v>30194.2</v>
      </c>
      <c r="H265" s="9">
        <f t="shared" si="73"/>
        <v>0</v>
      </c>
      <c r="I265" s="9">
        <f t="shared" si="73"/>
        <v>0</v>
      </c>
      <c r="J265" s="9">
        <f t="shared" si="73"/>
        <v>0</v>
      </c>
      <c r="K265" s="9">
        <f t="shared" si="73"/>
        <v>0</v>
      </c>
      <c r="L265" s="9">
        <f t="shared" si="73"/>
        <v>0</v>
      </c>
      <c r="M265" s="9">
        <f t="shared" si="73"/>
        <v>0</v>
      </c>
      <c r="N265" s="9">
        <f t="shared" si="73"/>
        <v>0</v>
      </c>
      <c r="O265" s="9">
        <f t="shared" si="73"/>
        <v>0</v>
      </c>
      <c r="P265" s="9">
        <f t="shared" si="73"/>
        <v>0</v>
      </c>
      <c r="Q265" s="9">
        <f t="shared" si="73"/>
        <v>0</v>
      </c>
      <c r="R265" s="9">
        <f t="shared" si="73"/>
        <v>0</v>
      </c>
      <c r="S265" s="9">
        <f t="shared" si="73"/>
        <v>0</v>
      </c>
      <c r="T265" s="9">
        <f t="shared" si="73"/>
        <v>0</v>
      </c>
      <c r="U265" s="9">
        <f t="shared" si="73"/>
        <v>0</v>
      </c>
      <c r="V265" s="9">
        <f t="shared" si="73"/>
        <v>0</v>
      </c>
      <c r="W265" s="67" t="s">
        <v>241</v>
      </c>
      <c r="X265" s="66"/>
    </row>
    <row r="266" spans="1:29" ht="63" customHeight="1" x14ac:dyDescent="0.25">
      <c r="A266" s="52"/>
      <c r="B266" s="75"/>
      <c r="C266" s="26" t="s">
        <v>14</v>
      </c>
      <c r="D266" s="7">
        <f>D237+D238+D239+D241+D242+D243+D244+D245+D246+D247+D259+D260+D261+D262+D263+D249</f>
        <v>130879.99999999999</v>
      </c>
      <c r="E266" s="7">
        <f>E237+E238+E239+E241+E242+E243+E244+E245+E246+E247+E259+E260+E261+E262+E263+E249</f>
        <v>130879.99999999999</v>
      </c>
      <c r="F266" s="7">
        <f>F237+F238+F239+F241+F242+F243+F244+F245+F246+F247+F259+F260+F261+F262+F263+F249</f>
        <v>33704.700000000004</v>
      </c>
      <c r="G266" s="7">
        <f>G237+G238+G239+G241+G242+G243+G244+G245+G246+G247+G259+G260+G261+G262+G263+G249</f>
        <v>28018</v>
      </c>
      <c r="H266" s="7">
        <f t="shared" ref="H266:V266" si="74">H237+H238+H239+H241+H242+H243+H244+H245+H246+H247+H259+H260+H261+H262+H263</f>
        <v>0</v>
      </c>
      <c r="I266" s="7">
        <f t="shared" si="74"/>
        <v>0</v>
      </c>
      <c r="J266" s="7">
        <f t="shared" si="74"/>
        <v>0</v>
      </c>
      <c r="K266" s="7">
        <f t="shared" si="74"/>
        <v>0</v>
      </c>
      <c r="L266" s="7">
        <f t="shared" si="74"/>
        <v>0</v>
      </c>
      <c r="M266" s="7">
        <f t="shared" si="74"/>
        <v>0</v>
      </c>
      <c r="N266" s="7">
        <f t="shared" si="74"/>
        <v>0</v>
      </c>
      <c r="O266" s="7">
        <f t="shared" si="74"/>
        <v>0</v>
      </c>
      <c r="P266" s="7">
        <f t="shared" si="74"/>
        <v>0</v>
      </c>
      <c r="Q266" s="7">
        <f t="shared" si="74"/>
        <v>0</v>
      </c>
      <c r="R266" s="7">
        <f t="shared" si="74"/>
        <v>0</v>
      </c>
      <c r="S266" s="7">
        <f t="shared" si="74"/>
        <v>0</v>
      </c>
      <c r="T266" s="7">
        <f t="shared" si="74"/>
        <v>0</v>
      </c>
      <c r="U266" s="7">
        <f t="shared" si="74"/>
        <v>0</v>
      </c>
      <c r="V266" s="7">
        <f t="shared" si="74"/>
        <v>0</v>
      </c>
      <c r="W266" s="66" t="s">
        <v>385</v>
      </c>
      <c r="X266" s="66"/>
    </row>
    <row r="267" spans="1:29" ht="63" customHeight="1" x14ac:dyDescent="0.25">
      <c r="A267" s="52"/>
      <c r="B267" s="75"/>
      <c r="C267" s="26" t="s">
        <v>73</v>
      </c>
      <c r="D267" s="7">
        <f>D240</f>
        <v>827.5</v>
      </c>
      <c r="E267" s="7">
        <f t="shared" ref="E267:G267" si="75">E240</f>
        <v>827.5</v>
      </c>
      <c r="F267" s="7">
        <f t="shared" si="75"/>
        <v>0</v>
      </c>
      <c r="G267" s="7">
        <f t="shared" si="75"/>
        <v>0</v>
      </c>
      <c r="H267" s="7">
        <f t="shared" ref="H267:V267" si="76">H240</f>
        <v>0</v>
      </c>
      <c r="I267" s="7">
        <f t="shared" si="76"/>
        <v>0</v>
      </c>
      <c r="J267" s="7">
        <f t="shared" si="76"/>
        <v>0</v>
      </c>
      <c r="K267" s="7">
        <f t="shared" si="76"/>
        <v>0</v>
      </c>
      <c r="L267" s="7">
        <f t="shared" si="76"/>
        <v>0</v>
      </c>
      <c r="M267" s="7">
        <f t="shared" si="76"/>
        <v>0</v>
      </c>
      <c r="N267" s="7">
        <f t="shared" si="76"/>
        <v>0</v>
      </c>
      <c r="O267" s="7">
        <f t="shared" si="76"/>
        <v>0</v>
      </c>
      <c r="P267" s="7">
        <f t="shared" si="76"/>
        <v>0</v>
      </c>
      <c r="Q267" s="7">
        <f t="shared" si="76"/>
        <v>0</v>
      </c>
      <c r="R267" s="7">
        <f t="shared" si="76"/>
        <v>0</v>
      </c>
      <c r="S267" s="7">
        <f t="shared" si="76"/>
        <v>0</v>
      </c>
      <c r="T267" s="7">
        <f t="shared" si="76"/>
        <v>0</v>
      </c>
      <c r="U267" s="7">
        <f t="shared" si="76"/>
        <v>0</v>
      </c>
      <c r="V267" s="7">
        <f t="shared" si="76"/>
        <v>0</v>
      </c>
      <c r="W267" s="66" t="s">
        <v>89</v>
      </c>
      <c r="X267" s="66"/>
    </row>
    <row r="268" spans="1:29" ht="47.25" x14ac:dyDescent="0.25">
      <c r="A268" s="52"/>
      <c r="B268" s="75"/>
      <c r="C268" s="26" t="s">
        <v>16</v>
      </c>
      <c r="D268" s="7">
        <f t="shared" ref="D268:V268" si="77">D248+D250+D251+D252+D253+D254+D255+D256+D257+D258+D264</f>
        <v>12896.8</v>
      </c>
      <c r="E268" s="7">
        <f t="shared" si="77"/>
        <v>12892.2</v>
      </c>
      <c r="F268" s="7">
        <f t="shared" si="77"/>
        <v>2575.1999999999998</v>
      </c>
      <c r="G268" s="7">
        <f t="shared" si="77"/>
        <v>2176.1999999999998</v>
      </c>
      <c r="H268" s="7">
        <f t="shared" si="77"/>
        <v>0</v>
      </c>
      <c r="I268" s="7">
        <f t="shared" si="77"/>
        <v>0</v>
      </c>
      <c r="J268" s="7">
        <f t="shared" si="77"/>
        <v>0</v>
      </c>
      <c r="K268" s="7">
        <f t="shared" si="77"/>
        <v>0</v>
      </c>
      <c r="L268" s="7">
        <f t="shared" si="77"/>
        <v>0</v>
      </c>
      <c r="M268" s="7">
        <f t="shared" si="77"/>
        <v>0</v>
      </c>
      <c r="N268" s="7">
        <f t="shared" si="77"/>
        <v>0</v>
      </c>
      <c r="O268" s="7">
        <f t="shared" si="77"/>
        <v>0</v>
      </c>
      <c r="P268" s="7">
        <f t="shared" si="77"/>
        <v>0</v>
      </c>
      <c r="Q268" s="7">
        <f t="shared" si="77"/>
        <v>0</v>
      </c>
      <c r="R268" s="7">
        <f t="shared" si="77"/>
        <v>0</v>
      </c>
      <c r="S268" s="7">
        <f t="shared" si="77"/>
        <v>0</v>
      </c>
      <c r="T268" s="7">
        <f t="shared" si="77"/>
        <v>0</v>
      </c>
      <c r="U268" s="7">
        <f t="shared" si="77"/>
        <v>0</v>
      </c>
      <c r="V268" s="7">
        <f t="shared" si="77"/>
        <v>0</v>
      </c>
      <c r="W268" s="66" t="s">
        <v>386</v>
      </c>
      <c r="X268" s="66"/>
      <c r="AC268" s="1" t="s">
        <v>72</v>
      </c>
    </row>
    <row r="269" spans="1:29" ht="31.5" customHeight="1" x14ac:dyDescent="0.25">
      <c r="A269" s="38"/>
      <c r="B269" s="42" t="s">
        <v>65</v>
      </c>
      <c r="C269" s="42"/>
      <c r="D269" s="42"/>
      <c r="E269" s="42"/>
      <c r="F269" s="42"/>
      <c r="G269" s="42"/>
      <c r="H269" s="43"/>
      <c r="I269" s="43"/>
      <c r="J269" s="43"/>
      <c r="K269" s="43"/>
      <c r="L269" s="43"/>
      <c r="M269" s="43"/>
      <c r="N269" s="43"/>
      <c r="O269" s="43"/>
      <c r="P269" s="43"/>
      <c r="Q269" s="43"/>
      <c r="R269" s="43"/>
      <c r="S269" s="43"/>
      <c r="T269" s="43"/>
      <c r="U269" s="43"/>
      <c r="V269" s="43"/>
      <c r="W269" s="43"/>
      <c r="X269" s="43"/>
    </row>
    <row r="270" spans="1:29" ht="78.75" x14ac:dyDescent="0.25">
      <c r="A270" s="38"/>
      <c r="B270" s="101" t="s">
        <v>32</v>
      </c>
      <c r="C270" s="26" t="s">
        <v>14</v>
      </c>
      <c r="D270" s="7">
        <f>96+192+140+1054+870+211.2</f>
        <v>2563.1999999999998</v>
      </c>
      <c r="E270" s="7">
        <f>96+192+140+1054+870+211.2</f>
        <v>2563.1999999999998</v>
      </c>
      <c r="F270" s="7">
        <f>50+22</f>
        <v>72</v>
      </c>
      <c r="G270" s="7">
        <f>0+21.8</f>
        <v>21.8</v>
      </c>
      <c r="H270" s="34"/>
      <c r="I270" s="34"/>
      <c r="J270" s="34"/>
      <c r="K270" s="34"/>
      <c r="L270" s="34"/>
      <c r="M270" s="34"/>
      <c r="N270" s="34"/>
      <c r="O270" s="34"/>
      <c r="P270" s="34"/>
      <c r="Q270" s="34"/>
      <c r="R270" s="34"/>
      <c r="S270" s="34"/>
      <c r="T270" s="34"/>
      <c r="U270" s="34"/>
      <c r="V270" s="34"/>
      <c r="W270" s="47" t="s">
        <v>358</v>
      </c>
      <c r="X270" s="48"/>
    </row>
    <row r="271" spans="1:29" ht="47.25" x14ac:dyDescent="0.25">
      <c r="A271" s="38"/>
      <c r="B271" s="26" t="s">
        <v>66</v>
      </c>
      <c r="C271" s="26" t="s">
        <v>14</v>
      </c>
      <c r="D271" s="7">
        <v>4606.3</v>
      </c>
      <c r="E271" s="7">
        <v>4606.3</v>
      </c>
      <c r="F271" s="7">
        <v>1167.9000000000001</v>
      </c>
      <c r="G271" s="7">
        <v>980.6</v>
      </c>
      <c r="H271" s="34"/>
      <c r="I271" s="34"/>
      <c r="J271" s="34"/>
      <c r="K271" s="34"/>
      <c r="L271" s="34"/>
      <c r="M271" s="34"/>
      <c r="N271" s="34"/>
      <c r="O271" s="34"/>
      <c r="P271" s="34"/>
      <c r="Q271" s="34"/>
      <c r="R271" s="34"/>
      <c r="S271" s="34"/>
      <c r="T271" s="34"/>
      <c r="U271" s="34"/>
      <c r="V271" s="34"/>
      <c r="W271" s="61" t="s">
        <v>359</v>
      </c>
      <c r="X271" s="61"/>
    </row>
    <row r="272" spans="1:29" ht="51.75" customHeight="1" x14ac:dyDescent="0.25">
      <c r="A272" s="38"/>
      <c r="B272" s="26" t="s">
        <v>67</v>
      </c>
      <c r="C272" s="26" t="s">
        <v>14</v>
      </c>
      <c r="D272" s="7">
        <v>5228.6000000000004</v>
      </c>
      <c r="E272" s="7">
        <v>5228.6000000000004</v>
      </c>
      <c r="F272" s="7">
        <v>1031.0999999999999</v>
      </c>
      <c r="G272" s="7">
        <v>818.9</v>
      </c>
      <c r="H272" s="34"/>
      <c r="I272" s="34"/>
      <c r="J272" s="34"/>
      <c r="K272" s="34"/>
      <c r="L272" s="34"/>
      <c r="M272" s="34"/>
      <c r="N272" s="34"/>
      <c r="O272" s="34"/>
      <c r="P272" s="34"/>
      <c r="Q272" s="34"/>
      <c r="R272" s="34"/>
      <c r="S272" s="34"/>
      <c r="T272" s="34"/>
      <c r="U272" s="34"/>
      <c r="V272" s="34"/>
      <c r="W272" s="68" t="s">
        <v>360</v>
      </c>
      <c r="X272" s="69"/>
    </row>
    <row r="273" spans="1:24" ht="75" customHeight="1" x14ac:dyDescent="0.25">
      <c r="A273" s="38"/>
      <c r="B273" s="26" t="s">
        <v>68</v>
      </c>
      <c r="C273" s="26" t="s">
        <v>14</v>
      </c>
      <c r="D273" s="7">
        <v>10995.2</v>
      </c>
      <c r="E273" s="7">
        <v>10995.2</v>
      </c>
      <c r="F273" s="7">
        <v>2748.6</v>
      </c>
      <c r="G273" s="7">
        <v>2748</v>
      </c>
      <c r="H273" s="34"/>
      <c r="I273" s="34"/>
      <c r="J273" s="34"/>
      <c r="K273" s="34"/>
      <c r="L273" s="34"/>
      <c r="M273" s="34"/>
      <c r="N273" s="34"/>
      <c r="O273" s="34"/>
      <c r="P273" s="34"/>
      <c r="Q273" s="34"/>
      <c r="R273" s="34"/>
      <c r="S273" s="34"/>
      <c r="T273" s="34"/>
      <c r="U273" s="34"/>
      <c r="V273" s="34"/>
      <c r="W273" s="68" t="s">
        <v>361</v>
      </c>
      <c r="X273" s="69"/>
    </row>
    <row r="274" spans="1:24" ht="78" customHeight="1" x14ac:dyDescent="0.25">
      <c r="A274" s="38"/>
      <c r="B274" s="26" t="s">
        <v>69</v>
      </c>
      <c r="C274" s="26" t="s">
        <v>14</v>
      </c>
      <c r="D274" s="7">
        <v>5000</v>
      </c>
      <c r="E274" s="7">
        <v>5000</v>
      </c>
      <c r="F274" s="7">
        <v>1220</v>
      </c>
      <c r="G274" s="7">
        <v>1220</v>
      </c>
      <c r="H274" s="34"/>
      <c r="I274" s="34"/>
      <c r="J274" s="34"/>
      <c r="K274" s="34"/>
      <c r="L274" s="34"/>
      <c r="M274" s="34"/>
      <c r="N274" s="34"/>
      <c r="O274" s="34"/>
      <c r="P274" s="34"/>
      <c r="Q274" s="34"/>
      <c r="R274" s="34"/>
      <c r="S274" s="34"/>
      <c r="T274" s="34"/>
      <c r="U274" s="34"/>
      <c r="V274" s="34"/>
      <c r="W274" s="68" t="s">
        <v>362</v>
      </c>
      <c r="X274" s="69"/>
    </row>
    <row r="275" spans="1:24" ht="76.5" customHeight="1" x14ac:dyDescent="0.25">
      <c r="A275" s="38"/>
      <c r="B275" s="26" t="s">
        <v>70</v>
      </c>
      <c r="C275" s="26" t="s">
        <v>14</v>
      </c>
      <c r="D275" s="7">
        <v>52871.6</v>
      </c>
      <c r="E275" s="7">
        <v>52871.6</v>
      </c>
      <c r="F275" s="7">
        <v>11714.4</v>
      </c>
      <c r="G275" s="7">
        <v>11714.4</v>
      </c>
      <c r="H275" s="34"/>
      <c r="I275" s="34"/>
      <c r="J275" s="34"/>
      <c r="K275" s="34"/>
      <c r="L275" s="34"/>
      <c r="M275" s="34"/>
      <c r="N275" s="34"/>
      <c r="O275" s="34"/>
      <c r="P275" s="34"/>
      <c r="Q275" s="34"/>
      <c r="R275" s="34"/>
      <c r="S275" s="34"/>
      <c r="T275" s="34"/>
      <c r="U275" s="34"/>
      <c r="V275" s="34"/>
      <c r="W275" s="68" t="s">
        <v>363</v>
      </c>
      <c r="X275" s="69"/>
    </row>
    <row r="276" spans="1:24" ht="79.5" customHeight="1" x14ac:dyDescent="0.25">
      <c r="A276" s="38"/>
      <c r="B276" s="26" t="s">
        <v>216</v>
      </c>
      <c r="C276" s="26" t="s">
        <v>223</v>
      </c>
      <c r="D276" s="7">
        <v>91383.2</v>
      </c>
      <c r="E276" s="7">
        <v>91383.2</v>
      </c>
      <c r="F276" s="7">
        <v>19925.3</v>
      </c>
      <c r="G276" s="7">
        <v>11781</v>
      </c>
      <c r="H276" s="34"/>
      <c r="I276" s="34"/>
      <c r="J276" s="34"/>
      <c r="K276" s="34"/>
      <c r="L276" s="34"/>
      <c r="M276" s="34"/>
      <c r="N276" s="34"/>
      <c r="O276" s="34"/>
      <c r="P276" s="34"/>
      <c r="Q276" s="34"/>
      <c r="R276" s="34"/>
      <c r="S276" s="34"/>
      <c r="T276" s="34"/>
      <c r="U276" s="34"/>
      <c r="V276" s="34"/>
      <c r="W276" s="68" t="s">
        <v>364</v>
      </c>
      <c r="X276" s="69"/>
    </row>
    <row r="277" spans="1:24" ht="157.5" x14ac:dyDescent="0.25">
      <c r="A277" s="38"/>
      <c r="B277" s="26" t="s">
        <v>35</v>
      </c>
      <c r="C277" s="26" t="s">
        <v>16</v>
      </c>
      <c r="D277" s="7">
        <v>193.1</v>
      </c>
      <c r="E277" s="7">
        <v>193.1</v>
      </c>
      <c r="F277" s="7">
        <v>48</v>
      </c>
      <c r="G277" s="7">
        <v>48</v>
      </c>
      <c r="H277" s="34"/>
      <c r="I277" s="34"/>
      <c r="J277" s="34"/>
      <c r="K277" s="34"/>
      <c r="L277" s="34"/>
      <c r="M277" s="34"/>
      <c r="N277" s="34"/>
      <c r="O277" s="34"/>
      <c r="P277" s="34"/>
      <c r="Q277" s="34"/>
      <c r="R277" s="34"/>
      <c r="S277" s="34"/>
      <c r="T277" s="34"/>
      <c r="U277" s="34"/>
      <c r="V277" s="34"/>
      <c r="W277" s="68" t="s">
        <v>365</v>
      </c>
      <c r="X277" s="69"/>
    </row>
    <row r="278" spans="1:24" ht="96.75" customHeight="1" x14ac:dyDescent="0.25">
      <c r="A278" s="38"/>
      <c r="B278" s="26" t="s">
        <v>146</v>
      </c>
      <c r="C278" s="26" t="s">
        <v>73</v>
      </c>
      <c r="D278" s="7">
        <v>348.8</v>
      </c>
      <c r="E278" s="7">
        <v>348.8</v>
      </c>
      <c r="F278" s="7">
        <v>0</v>
      </c>
      <c r="G278" s="7">
        <v>0</v>
      </c>
      <c r="H278" s="34"/>
      <c r="I278" s="34"/>
      <c r="J278" s="34"/>
      <c r="K278" s="34"/>
      <c r="L278" s="34"/>
      <c r="M278" s="34"/>
      <c r="N278" s="34"/>
      <c r="O278" s="34"/>
      <c r="P278" s="34"/>
      <c r="Q278" s="34"/>
      <c r="R278" s="34"/>
      <c r="S278" s="34"/>
      <c r="T278" s="34"/>
      <c r="U278" s="34"/>
      <c r="V278" s="34"/>
      <c r="W278" s="61" t="s">
        <v>340</v>
      </c>
      <c r="X278" s="61"/>
    </row>
    <row r="279" spans="1:24" ht="115.5" customHeight="1" x14ac:dyDescent="0.25">
      <c r="A279" s="38"/>
      <c r="B279" s="26" t="s">
        <v>156</v>
      </c>
      <c r="C279" s="26" t="s">
        <v>16</v>
      </c>
      <c r="D279" s="7">
        <v>66.599999999999994</v>
      </c>
      <c r="E279" s="7">
        <v>66.599999999999994</v>
      </c>
      <c r="F279" s="7">
        <v>18</v>
      </c>
      <c r="G279" s="7">
        <v>18</v>
      </c>
      <c r="H279" s="34"/>
      <c r="I279" s="34"/>
      <c r="J279" s="34"/>
      <c r="K279" s="34"/>
      <c r="L279" s="34"/>
      <c r="M279" s="34"/>
      <c r="N279" s="34"/>
      <c r="O279" s="34"/>
      <c r="P279" s="34"/>
      <c r="Q279" s="34"/>
      <c r="R279" s="34"/>
      <c r="S279" s="34"/>
      <c r="T279" s="34"/>
      <c r="U279" s="34"/>
      <c r="V279" s="34"/>
      <c r="W279" s="68" t="s">
        <v>366</v>
      </c>
      <c r="X279" s="69"/>
    </row>
    <row r="280" spans="1:24" ht="132" customHeight="1" x14ac:dyDescent="0.25">
      <c r="A280" s="38"/>
      <c r="B280" s="26" t="s">
        <v>159</v>
      </c>
      <c r="C280" s="26" t="s">
        <v>14</v>
      </c>
      <c r="D280" s="7">
        <f>262.6+234.2</f>
        <v>496.8</v>
      </c>
      <c r="E280" s="7">
        <f>262.6+234.2</f>
        <v>496.8</v>
      </c>
      <c r="F280" s="7">
        <f>65.7+58.6</f>
        <v>124.30000000000001</v>
      </c>
      <c r="G280" s="7">
        <f>65.7+58.6</f>
        <v>124.30000000000001</v>
      </c>
      <c r="H280" s="34"/>
      <c r="I280" s="34"/>
      <c r="J280" s="34"/>
      <c r="K280" s="34"/>
      <c r="L280" s="34"/>
      <c r="M280" s="34"/>
      <c r="N280" s="34"/>
      <c r="O280" s="34"/>
      <c r="P280" s="34"/>
      <c r="Q280" s="34"/>
      <c r="R280" s="34"/>
      <c r="S280" s="34"/>
      <c r="T280" s="34"/>
      <c r="U280" s="34"/>
      <c r="V280" s="34"/>
      <c r="W280" s="68" t="s">
        <v>367</v>
      </c>
      <c r="X280" s="69"/>
    </row>
    <row r="281" spans="1:24" ht="49.5" customHeight="1" x14ac:dyDescent="0.25">
      <c r="A281" s="38"/>
      <c r="B281" s="26" t="s">
        <v>375</v>
      </c>
      <c r="C281" s="26" t="s">
        <v>14</v>
      </c>
      <c r="D281" s="7">
        <v>15268.7</v>
      </c>
      <c r="E281" s="7">
        <v>15268.7</v>
      </c>
      <c r="F281" s="7">
        <v>3065.5</v>
      </c>
      <c r="G281" s="7">
        <v>3031.2</v>
      </c>
      <c r="H281" s="34"/>
      <c r="I281" s="34"/>
      <c r="J281" s="34"/>
      <c r="K281" s="34"/>
      <c r="L281" s="34"/>
      <c r="M281" s="34"/>
      <c r="N281" s="34"/>
      <c r="O281" s="34"/>
      <c r="P281" s="34"/>
      <c r="Q281" s="34"/>
      <c r="R281" s="34"/>
      <c r="S281" s="34"/>
      <c r="T281" s="34"/>
      <c r="U281" s="34"/>
      <c r="V281" s="34"/>
      <c r="W281" s="68" t="s">
        <v>368</v>
      </c>
      <c r="X281" s="69"/>
    </row>
    <row r="282" spans="1:24" ht="48.75" customHeight="1" x14ac:dyDescent="0.25">
      <c r="A282" s="38"/>
      <c r="B282" s="26" t="s">
        <v>217</v>
      </c>
      <c r="C282" s="26" t="s">
        <v>73</v>
      </c>
      <c r="D282" s="7">
        <v>5949.3</v>
      </c>
      <c r="E282" s="7">
        <v>5949.3</v>
      </c>
      <c r="F282" s="7">
        <v>669.2</v>
      </c>
      <c r="G282" s="7">
        <v>537.5</v>
      </c>
      <c r="H282" s="34"/>
      <c r="I282" s="34"/>
      <c r="J282" s="34"/>
      <c r="K282" s="34"/>
      <c r="L282" s="34"/>
      <c r="M282" s="34"/>
      <c r="N282" s="34"/>
      <c r="O282" s="34"/>
      <c r="P282" s="34"/>
      <c r="Q282" s="34"/>
      <c r="R282" s="34"/>
      <c r="S282" s="34"/>
      <c r="T282" s="34"/>
      <c r="U282" s="34"/>
      <c r="V282" s="34"/>
      <c r="W282" s="68" t="s">
        <v>369</v>
      </c>
      <c r="X282" s="69"/>
    </row>
    <row r="283" spans="1:24" ht="48.75" customHeight="1" x14ac:dyDescent="0.25">
      <c r="A283" s="38"/>
      <c r="B283" s="26" t="s">
        <v>210</v>
      </c>
      <c r="C283" s="26" t="s">
        <v>14</v>
      </c>
      <c r="D283" s="7">
        <v>7620</v>
      </c>
      <c r="E283" s="7">
        <v>7620</v>
      </c>
      <c r="F283" s="7">
        <v>0</v>
      </c>
      <c r="G283" s="7">
        <v>0</v>
      </c>
      <c r="H283" s="34"/>
      <c r="I283" s="34"/>
      <c r="J283" s="34"/>
      <c r="K283" s="34"/>
      <c r="L283" s="34"/>
      <c r="M283" s="34"/>
      <c r="N283" s="34"/>
      <c r="O283" s="34"/>
      <c r="P283" s="34"/>
      <c r="Q283" s="34"/>
      <c r="R283" s="34"/>
      <c r="S283" s="34"/>
      <c r="T283" s="34"/>
      <c r="U283" s="34"/>
      <c r="V283" s="34"/>
      <c r="W283" s="47" t="s">
        <v>89</v>
      </c>
      <c r="X283" s="119"/>
    </row>
    <row r="284" spans="1:24" ht="39.75" customHeight="1" x14ac:dyDescent="0.25">
      <c r="A284" s="52"/>
      <c r="B284" s="54" t="s">
        <v>18</v>
      </c>
      <c r="C284" s="33" t="s">
        <v>17</v>
      </c>
      <c r="D284" s="9">
        <f>D285+D286+D287</f>
        <v>202591.4</v>
      </c>
      <c r="E284" s="9">
        <f t="shared" ref="E284:G284" si="78">E285+E286+E287</f>
        <v>202591.4</v>
      </c>
      <c r="F284" s="9">
        <f t="shared" si="78"/>
        <v>41803.600000000006</v>
      </c>
      <c r="G284" s="9">
        <f t="shared" si="78"/>
        <v>33043.5</v>
      </c>
      <c r="H284" s="9" t="e">
        <f t="shared" ref="H284:V284" si="79">H285+H286+H287</f>
        <v>#REF!</v>
      </c>
      <c r="I284" s="9" t="e">
        <f t="shared" si="79"/>
        <v>#REF!</v>
      </c>
      <c r="J284" s="9" t="e">
        <f t="shared" si="79"/>
        <v>#REF!</v>
      </c>
      <c r="K284" s="9" t="e">
        <f t="shared" si="79"/>
        <v>#REF!</v>
      </c>
      <c r="L284" s="9" t="e">
        <f t="shared" si="79"/>
        <v>#REF!</v>
      </c>
      <c r="M284" s="9" t="e">
        <f t="shared" si="79"/>
        <v>#REF!</v>
      </c>
      <c r="N284" s="9" t="e">
        <f t="shared" si="79"/>
        <v>#REF!</v>
      </c>
      <c r="O284" s="9" t="e">
        <f t="shared" si="79"/>
        <v>#REF!</v>
      </c>
      <c r="P284" s="9" t="e">
        <f t="shared" si="79"/>
        <v>#REF!</v>
      </c>
      <c r="Q284" s="9" t="e">
        <f t="shared" si="79"/>
        <v>#REF!</v>
      </c>
      <c r="R284" s="9" t="e">
        <f t="shared" si="79"/>
        <v>#REF!</v>
      </c>
      <c r="S284" s="9" t="e">
        <f t="shared" si="79"/>
        <v>#REF!</v>
      </c>
      <c r="T284" s="9" t="e">
        <f t="shared" si="79"/>
        <v>#REF!</v>
      </c>
      <c r="U284" s="9" t="e">
        <f t="shared" si="79"/>
        <v>#REF!</v>
      </c>
      <c r="V284" s="9" t="e">
        <f t="shared" si="79"/>
        <v>#REF!</v>
      </c>
      <c r="W284" s="67" t="s">
        <v>370</v>
      </c>
      <c r="X284" s="66"/>
    </row>
    <row r="285" spans="1:24" ht="54.75" customHeight="1" x14ac:dyDescent="0.25">
      <c r="A285" s="52"/>
      <c r="B285" s="75"/>
      <c r="C285" s="26" t="s">
        <v>14</v>
      </c>
      <c r="D285" s="7">
        <f>D270+D271+D272+D273+D274+D275+D276+D280+D281+D283</f>
        <v>196033.59999999998</v>
      </c>
      <c r="E285" s="7">
        <f t="shared" ref="E285" si="80">E270+E271+E272+E273+E274+E275+E276+E280+E281+E283</f>
        <v>196033.59999999998</v>
      </c>
      <c r="F285" s="7">
        <f>F270+F271+F272+F273+F274+F275+F276+F280+F281+F283-0.7</f>
        <v>41068.400000000009</v>
      </c>
      <c r="G285" s="7">
        <f>G270+G271+G272+G273+G274+G275+G276+G280+G281+G283-0.2</f>
        <v>32440</v>
      </c>
      <c r="H285" s="7" t="e">
        <f>H270+H271+H272+H273+H274+H275+#REF!+#REF!+#REF!+H280+#REF!+#REF!</f>
        <v>#REF!</v>
      </c>
      <c r="I285" s="7" t="e">
        <f>I270+I271+I272+I273+I274+I275+#REF!+#REF!+#REF!+I280+#REF!+#REF!</f>
        <v>#REF!</v>
      </c>
      <c r="J285" s="7" t="e">
        <f>J270+J271+J272+J273+J274+J275+#REF!+#REF!+#REF!+J280+#REF!+#REF!</f>
        <v>#REF!</v>
      </c>
      <c r="K285" s="7" t="e">
        <f>K270+K271+K272+K273+K274+K275+#REF!+#REF!+#REF!+K280+#REF!+#REF!</f>
        <v>#REF!</v>
      </c>
      <c r="L285" s="7" t="e">
        <f>L270+L271+L272+L273+L274+L275+#REF!+#REF!+#REF!+L280+#REF!+#REF!</f>
        <v>#REF!</v>
      </c>
      <c r="M285" s="7" t="e">
        <f>M270+M271+M272+M273+M274+M275+#REF!+#REF!+#REF!+M280+#REF!+#REF!</f>
        <v>#REF!</v>
      </c>
      <c r="N285" s="7" t="e">
        <f>N270+N271+N272+N273+N274+N275+#REF!+#REF!+#REF!+N280+#REF!+#REF!</f>
        <v>#REF!</v>
      </c>
      <c r="O285" s="7" t="e">
        <f>O270+O271+O272+O273+O274+O275+#REF!+#REF!+#REF!+O280+#REF!+#REF!</f>
        <v>#REF!</v>
      </c>
      <c r="P285" s="7" t="e">
        <f>P270+P271+P272+P273+P274+P275+#REF!+#REF!+#REF!+P280+#REF!+#REF!</f>
        <v>#REF!</v>
      </c>
      <c r="Q285" s="7" t="e">
        <f>Q270+Q271+Q272+Q273+Q274+Q275+#REF!+#REF!+#REF!+Q280+#REF!+#REF!</f>
        <v>#REF!</v>
      </c>
      <c r="R285" s="7" t="e">
        <f>R270+R271+R272+R273+R274+R275+#REF!+#REF!+#REF!+R280+#REF!+#REF!</f>
        <v>#REF!</v>
      </c>
      <c r="S285" s="7" t="e">
        <f>S270+S271+S272+S273+S274+S275+#REF!+#REF!+#REF!+S280+#REF!+#REF!</f>
        <v>#REF!</v>
      </c>
      <c r="T285" s="7" t="e">
        <f>T270+T271+T272+T273+T274+T275+#REF!+#REF!+#REF!+T280+#REF!+#REF!</f>
        <v>#REF!</v>
      </c>
      <c r="U285" s="7" t="e">
        <f>U270+U271+U272+U273+U274+U275+#REF!+#REF!+#REF!+U280+#REF!+#REF!</f>
        <v>#REF!</v>
      </c>
      <c r="V285" s="7" t="e">
        <f>V270+V271+V272+V273+V274+V275+#REF!+#REF!+#REF!+V280+#REF!+#REF!</f>
        <v>#REF!</v>
      </c>
      <c r="W285" s="66" t="s">
        <v>371</v>
      </c>
      <c r="X285" s="66"/>
    </row>
    <row r="286" spans="1:24" ht="68.25" customHeight="1" x14ac:dyDescent="0.25">
      <c r="A286" s="52"/>
      <c r="B286" s="75"/>
      <c r="C286" s="26" t="s">
        <v>73</v>
      </c>
      <c r="D286" s="7">
        <f>D278+D282</f>
        <v>6298.1</v>
      </c>
      <c r="E286" s="7">
        <f t="shared" ref="E286:G286" si="81">E278+E282</f>
        <v>6298.1</v>
      </c>
      <c r="F286" s="7">
        <f t="shared" si="81"/>
        <v>669.2</v>
      </c>
      <c r="G286" s="7">
        <f t="shared" si="81"/>
        <v>537.5</v>
      </c>
      <c r="H286" s="7">
        <f t="shared" ref="H286:V286" si="82">H278+H282</f>
        <v>0</v>
      </c>
      <c r="I286" s="7">
        <f t="shared" si="82"/>
        <v>0</v>
      </c>
      <c r="J286" s="7">
        <f t="shared" si="82"/>
        <v>0</v>
      </c>
      <c r="K286" s="7">
        <f t="shared" si="82"/>
        <v>0</v>
      </c>
      <c r="L286" s="7">
        <f t="shared" si="82"/>
        <v>0</v>
      </c>
      <c r="M286" s="7">
        <f t="shared" si="82"/>
        <v>0</v>
      </c>
      <c r="N286" s="7">
        <f t="shared" si="82"/>
        <v>0</v>
      </c>
      <c r="O286" s="7">
        <f t="shared" si="82"/>
        <v>0</v>
      </c>
      <c r="P286" s="7">
        <f t="shared" si="82"/>
        <v>0</v>
      </c>
      <c r="Q286" s="7">
        <f t="shared" si="82"/>
        <v>0</v>
      </c>
      <c r="R286" s="7">
        <f t="shared" si="82"/>
        <v>0</v>
      </c>
      <c r="S286" s="7">
        <f t="shared" si="82"/>
        <v>0</v>
      </c>
      <c r="T286" s="7">
        <f t="shared" si="82"/>
        <v>0</v>
      </c>
      <c r="U286" s="7">
        <f t="shared" si="82"/>
        <v>0</v>
      </c>
      <c r="V286" s="7">
        <f t="shared" si="82"/>
        <v>0</v>
      </c>
      <c r="W286" s="68" t="s">
        <v>346</v>
      </c>
      <c r="X286" s="69"/>
    </row>
    <row r="287" spans="1:24" ht="47.25" x14ac:dyDescent="0.25">
      <c r="A287" s="52"/>
      <c r="B287" s="75"/>
      <c r="C287" s="26" t="s">
        <v>16</v>
      </c>
      <c r="D287" s="7">
        <f>D277+D279</f>
        <v>259.7</v>
      </c>
      <c r="E287" s="7">
        <f t="shared" ref="E287:G287" si="83">E277+E279</f>
        <v>259.7</v>
      </c>
      <c r="F287" s="7">
        <f t="shared" si="83"/>
        <v>66</v>
      </c>
      <c r="G287" s="7">
        <f t="shared" si="83"/>
        <v>66</v>
      </c>
      <c r="H287" s="39"/>
      <c r="I287" s="39"/>
      <c r="J287" s="39"/>
      <c r="K287" s="39"/>
      <c r="L287" s="39"/>
      <c r="M287" s="39"/>
      <c r="N287" s="39"/>
      <c r="O287" s="39"/>
      <c r="P287" s="39"/>
      <c r="Q287" s="39"/>
      <c r="R287" s="39"/>
      <c r="S287" s="39"/>
      <c r="T287" s="39"/>
      <c r="U287" s="39"/>
      <c r="V287" s="39"/>
      <c r="W287" s="66" t="s">
        <v>372</v>
      </c>
      <c r="X287" s="66"/>
    </row>
    <row r="288" spans="1:24" ht="31.5" customHeight="1" x14ac:dyDescent="0.25">
      <c r="A288" s="38"/>
      <c r="B288" s="42" t="s">
        <v>124</v>
      </c>
      <c r="C288" s="42"/>
      <c r="D288" s="42"/>
      <c r="E288" s="42"/>
      <c r="F288" s="42"/>
      <c r="G288" s="42"/>
      <c r="H288" s="43"/>
      <c r="I288" s="43"/>
      <c r="J288" s="43"/>
      <c r="K288" s="43"/>
      <c r="L288" s="43"/>
      <c r="M288" s="43"/>
      <c r="N288" s="43"/>
      <c r="O288" s="43"/>
      <c r="P288" s="43"/>
      <c r="Q288" s="43"/>
      <c r="R288" s="43"/>
      <c r="S288" s="43"/>
      <c r="T288" s="43"/>
      <c r="U288" s="43"/>
      <c r="V288" s="43"/>
      <c r="W288" s="43"/>
      <c r="X288" s="43"/>
    </row>
    <row r="289" spans="1:24" ht="49.5" customHeight="1" x14ac:dyDescent="0.25">
      <c r="A289" s="38"/>
      <c r="B289" s="26" t="s">
        <v>123</v>
      </c>
      <c r="C289" s="26" t="s">
        <v>14</v>
      </c>
      <c r="D289" s="7">
        <v>388</v>
      </c>
      <c r="E289" s="7">
        <v>388</v>
      </c>
      <c r="F289" s="7">
        <f>49</f>
        <v>49</v>
      </c>
      <c r="G289" s="7">
        <f>49</f>
        <v>49</v>
      </c>
      <c r="H289" s="34"/>
      <c r="I289" s="34"/>
      <c r="J289" s="34"/>
      <c r="K289" s="34"/>
      <c r="L289" s="34"/>
      <c r="M289" s="34"/>
      <c r="N289" s="34"/>
      <c r="O289" s="34"/>
      <c r="P289" s="34"/>
      <c r="Q289" s="34"/>
      <c r="R289" s="34"/>
      <c r="S289" s="34"/>
      <c r="T289" s="34"/>
      <c r="U289" s="34"/>
      <c r="V289" s="34"/>
      <c r="W289" s="66" t="s">
        <v>387</v>
      </c>
      <c r="X289" s="66"/>
    </row>
    <row r="290" spans="1:24" ht="41.25" customHeight="1" x14ac:dyDescent="0.25">
      <c r="A290" s="52"/>
      <c r="B290" s="54" t="s">
        <v>18</v>
      </c>
      <c r="C290" s="33" t="s">
        <v>17</v>
      </c>
      <c r="D290" s="9">
        <f>D289</f>
        <v>388</v>
      </c>
      <c r="E290" s="9">
        <f t="shared" ref="E290:G290" si="84">E291</f>
        <v>388</v>
      </c>
      <c r="F290" s="9">
        <f t="shared" si="84"/>
        <v>49</v>
      </c>
      <c r="G290" s="9">
        <f t="shared" si="84"/>
        <v>49</v>
      </c>
      <c r="H290" s="39"/>
      <c r="I290" s="39"/>
      <c r="J290" s="39"/>
      <c r="K290" s="39"/>
      <c r="L290" s="39"/>
      <c r="M290" s="39"/>
      <c r="N290" s="39"/>
      <c r="O290" s="39"/>
      <c r="P290" s="39"/>
      <c r="Q290" s="39"/>
      <c r="R290" s="39"/>
      <c r="S290" s="39"/>
      <c r="T290" s="39"/>
      <c r="U290" s="39"/>
      <c r="V290" s="39"/>
      <c r="W290" s="66" t="s">
        <v>387</v>
      </c>
      <c r="X290" s="66"/>
    </row>
    <row r="291" spans="1:24" ht="57.75" customHeight="1" x14ac:dyDescent="0.25">
      <c r="A291" s="52"/>
      <c r="B291" s="75"/>
      <c r="C291" s="26" t="s">
        <v>14</v>
      </c>
      <c r="D291" s="7">
        <f>D289</f>
        <v>388</v>
      </c>
      <c r="E291" s="7">
        <f>E289</f>
        <v>388</v>
      </c>
      <c r="F291" s="7">
        <f>F289</f>
        <v>49</v>
      </c>
      <c r="G291" s="7">
        <f>G289</f>
        <v>49</v>
      </c>
      <c r="H291" s="39"/>
      <c r="I291" s="39"/>
      <c r="J291" s="39"/>
      <c r="K291" s="39"/>
      <c r="L291" s="39"/>
      <c r="M291" s="39"/>
      <c r="N291" s="39"/>
      <c r="O291" s="39"/>
      <c r="P291" s="39"/>
      <c r="Q291" s="39"/>
      <c r="R291" s="39"/>
      <c r="S291" s="39"/>
      <c r="T291" s="39"/>
      <c r="U291" s="39"/>
      <c r="V291" s="39"/>
      <c r="W291" s="66" t="s">
        <v>387</v>
      </c>
      <c r="X291" s="66"/>
    </row>
    <row r="292" spans="1:24" s="11" customFormat="1" ht="43.5" customHeight="1" x14ac:dyDescent="0.25">
      <c r="A292" s="52"/>
      <c r="B292" s="54" t="s">
        <v>15</v>
      </c>
      <c r="C292" s="14" t="s">
        <v>17</v>
      </c>
      <c r="D292" s="15">
        <f>D293+D294+D295</f>
        <v>347583.69999999995</v>
      </c>
      <c r="E292" s="15">
        <f t="shared" ref="E292:G292" si="85">E293+E294+E295</f>
        <v>347579.1</v>
      </c>
      <c r="F292" s="15">
        <f t="shared" si="85"/>
        <v>78132.5</v>
      </c>
      <c r="G292" s="15">
        <f t="shared" si="85"/>
        <v>63286.7</v>
      </c>
      <c r="H292" s="15" t="e">
        <f t="shared" ref="H292:V292" si="86">H293+H294+H295</f>
        <v>#REF!</v>
      </c>
      <c r="I292" s="15" t="e">
        <f t="shared" si="86"/>
        <v>#REF!</v>
      </c>
      <c r="J292" s="15" t="e">
        <f t="shared" si="86"/>
        <v>#REF!</v>
      </c>
      <c r="K292" s="15" t="e">
        <f t="shared" si="86"/>
        <v>#REF!</v>
      </c>
      <c r="L292" s="15" t="e">
        <f t="shared" si="86"/>
        <v>#REF!</v>
      </c>
      <c r="M292" s="15" t="e">
        <f t="shared" si="86"/>
        <v>#REF!</v>
      </c>
      <c r="N292" s="15" t="e">
        <f t="shared" si="86"/>
        <v>#REF!</v>
      </c>
      <c r="O292" s="15" t="e">
        <f t="shared" si="86"/>
        <v>#REF!</v>
      </c>
      <c r="P292" s="15" t="e">
        <f t="shared" si="86"/>
        <v>#REF!</v>
      </c>
      <c r="Q292" s="15" t="e">
        <f t="shared" si="86"/>
        <v>#REF!</v>
      </c>
      <c r="R292" s="15" t="e">
        <f t="shared" si="86"/>
        <v>#REF!</v>
      </c>
      <c r="S292" s="15" t="e">
        <f t="shared" si="86"/>
        <v>#REF!</v>
      </c>
      <c r="T292" s="15" t="e">
        <f t="shared" si="86"/>
        <v>#REF!</v>
      </c>
      <c r="U292" s="15" t="e">
        <f t="shared" si="86"/>
        <v>#REF!</v>
      </c>
      <c r="V292" s="15" t="e">
        <f t="shared" si="86"/>
        <v>#REF!</v>
      </c>
      <c r="W292" s="67" t="s">
        <v>388</v>
      </c>
      <c r="X292" s="67"/>
    </row>
    <row r="293" spans="1:24" s="11" customFormat="1" ht="31.5" x14ac:dyDescent="0.25">
      <c r="A293" s="75"/>
      <c r="B293" s="75"/>
      <c r="C293" s="26" t="s">
        <v>14</v>
      </c>
      <c r="D293" s="7">
        <f>D291+D285+D266</f>
        <v>327301.59999999998</v>
      </c>
      <c r="E293" s="7">
        <f t="shared" ref="E293:G293" si="87">E291+E285+E266</f>
        <v>327301.59999999998</v>
      </c>
      <c r="F293" s="7">
        <f t="shared" si="87"/>
        <v>74822.100000000006</v>
      </c>
      <c r="G293" s="7">
        <f t="shared" si="87"/>
        <v>60507</v>
      </c>
      <c r="H293" s="7" t="e">
        <f t="shared" ref="H293:V293" si="88">H266+H285+H291</f>
        <v>#REF!</v>
      </c>
      <c r="I293" s="7" t="e">
        <f t="shared" si="88"/>
        <v>#REF!</v>
      </c>
      <c r="J293" s="7" t="e">
        <f t="shared" si="88"/>
        <v>#REF!</v>
      </c>
      <c r="K293" s="7" t="e">
        <f t="shared" si="88"/>
        <v>#REF!</v>
      </c>
      <c r="L293" s="7" t="e">
        <f t="shared" si="88"/>
        <v>#REF!</v>
      </c>
      <c r="M293" s="7" t="e">
        <f t="shared" si="88"/>
        <v>#REF!</v>
      </c>
      <c r="N293" s="7" t="e">
        <f t="shared" si="88"/>
        <v>#REF!</v>
      </c>
      <c r="O293" s="7" t="e">
        <f t="shared" si="88"/>
        <v>#REF!</v>
      </c>
      <c r="P293" s="7" t="e">
        <f t="shared" si="88"/>
        <v>#REF!</v>
      </c>
      <c r="Q293" s="7" t="e">
        <f t="shared" si="88"/>
        <v>#REF!</v>
      </c>
      <c r="R293" s="7" t="e">
        <f t="shared" si="88"/>
        <v>#REF!</v>
      </c>
      <c r="S293" s="7" t="e">
        <f t="shared" si="88"/>
        <v>#REF!</v>
      </c>
      <c r="T293" s="7" t="e">
        <f t="shared" si="88"/>
        <v>#REF!</v>
      </c>
      <c r="U293" s="7" t="e">
        <f t="shared" si="88"/>
        <v>#REF!</v>
      </c>
      <c r="V293" s="7" t="e">
        <f t="shared" si="88"/>
        <v>#REF!</v>
      </c>
      <c r="W293" s="61" t="s">
        <v>389</v>
      </c>
      <c r="X293" s="61"/>
    </row>
    <row r="294" spans="1:24" s="11" customFormat="1" ht="47.25" x14ac:dyDescent="0.25">
      <c r="A294" s="75"/>
      <c r="B294" s="75"/>
      <c r="C294" s="26" t="s">
        <v>16</v>
      </c>
      <c r="D294" s="7">
        <f>D287+D268</f>
        <v>13156.5</v>
      </c>
      <c r="E294" s="7">
        <f t="shared" ref="E294:G294" si="89">E287+E268</f>
        <v>13151.900000000001</v>
      </c>
      <c r="F294" s="7">
        <f t="shared" si="89"/>
        <v>2641.2</v>
      </c>
      <c r="G294" s="7">
        <f t="shared" si="89"/>
        <v>2242.1999999999998</v>
      </c>
      <c r="H294" s="7">
        <f t="shared" ref="H294:V294" si="90">H268+H287</f>
        <v>0</v>
      </c>
      <c r="I294" s="7">
        <f t="shared" si="90"/>
        <v>0</v>
      </c>
      <c r="J294" s="7">
        <f t="shared" si="90"/>
        <v>0</v>
      </c>
      <c r="K294" s="7">
        <f t="shared" si="90"/>
        <v>0</v>
      </c>
      <c r="L294" s="7">
        <f t="shared" si="90"/>
        <v>0</v>
      </c>
      <c r="M294" s="7">
        <f t="shared" si="90"/>
        <v>0</v>
      </c>
      <c r="N294" s="7">
        <f t="shared" si="90"/>
        <v>0</v>
      </c>
      <c r="O294" s="7">
        <f t="shared" si="90"/>
        <v>0</v>
      </c>
      <c r="P294" s="7">
        <f t="shared" si="90"/>
        <v>0</v>
      </c>
      <c r="Q294" s="7">
        <f t="shared" si="90"/>
        <v>0</v>
      </c>
      <c r="R294" s="7">
        <f t="shared" si="90"/>
        <v>0</v>
      </c>
      <c r="S294" s="7">
        <f t="shared" si="90"/>
        <v>0</v>
      </c>
      <c r="T294" s="7">
        <f t="shared" si="90"/>
        <v>0</v>
      </c>
      <c r="U294" s="7">
        <f t="shared" si="90"/>
        <v>0</v>
      </c>
      <c r="V294" s="7">
        <f t="shared" si="90"/>
        <v>0</v>
      </c>
      <c r="W294" s="61" t="s">
        <v>390</v>
      </c>
      <c r="X294" s="61"/>
    </row>
    <row r="295" spans="1:24" s="11" customFormat="1" ht="47.25" x14ac:dyDescent="0.25">
      <c r="A295" s="120"/>
      <c r="B295" s="120"/>
      <c r="C295" s="26" t="s">
        <v>73</v>
      </c>
      <c r="D295" s="12">
        <f>D286+D267</f>
        <v>7125.6</v>
      </c>
      <c r="E295" s="12">
        <f t="shared" ref="E295:G295" si="91">E286+E267</f>
        <v>7125.6</v>
      </c>
      <c r="F295" s="12">
        <f t="shared" si="91"/>
        <v>669.2</v>
      </c>
      <c r="G295" s="12">
        <f t="shared" si="91"/>
        <v>537.5</v>
      </c>
      <c r="H295" s="12">
        <f t="shared" ref="H295:V295" si="92">H267+H286</f>
        <v>0</v>
      </c>
      <c r="I295" s="12">
        <f t="shared" si="92"/>
        <v>0</v>
      </c>
      <c r="J295" s="12">
        <f t="shared" si="92"/>
        <v>0</v>
      </c>
      <c r="K295" s="12">
        <f t="shared" si="92"/>
        <v>0</v>
      </c>
      <c r="L295" s="12">
        <f t="shared" si="92"/>
        <v>0</v>
      </c>
      <c r="M295" s="12">
        <f t="shared" si="92"/>
        <v>0</v>
      </c>
      <c r="N295" s="12">
        <f t="shared" si="92"/>
        <v>0</v>
      </c>
      <c r="O295" s="12">
        <f t="shared" si="92"/>
        <v>0</v>
      </c>
      <c r="P295" s="12">
        <f t="shared" si="92"/>
        <v>0</v>
      </c>
      <c r="Q295" s="12">
        <f t="shared" si="92"/>
        <v>0</v>
      </c>
      <c r="R295" s="12">
        <f t="shared" si="92"/>
        <v>0</v>
      </c>
      <c r="S295" s="12">
        <f t="shared" si="92"/>
        <v>0</v>
      </c>
      <c r="T295" s="12">
        <f t="shared" si="92"/>
        <v>0</v>
      </c>
      <c r="U295" s="12">
        <f t="shared" si="92"/>
        <v>0</v>
      </c>
      <c r="V295" s="12">
        <f t="shared" si="92"/>
        <v>0</v>
      </c>
      <c r="W295" s="61" t="s">
        <v>391</v>
      </c>
      <c r="X295" s="61"/>
    </row>
    <row r="296" spans="1:24" ht="33" customHeight="1" x14ac:dyDescent="0.25">
      <c r="A296" s="33">
        <v>14</v>
      </c>
      <c r="B296" s="54" t="s">
        <v>140</v>
      </c>
      <c r="C296" s="54"/>
      <c r="D296" s="54"/>
      <c r="E296" s="54"/>
      <c r="F296" s="54"/>
      <c r="G296" s="54"/>
      <c r="H296" s="56"/>
      <c r="I296" s="56"/>
      <c r="J296" s="56"/>
      <c r="K296" s="56"/>
      <c r="L296" s="56"/>
      <c r="M296" s="56"/>
      <c r="N296" s="56"/>
      <c r="O296" s="56"/>
      <c r="P296" s="56"/>
      <c r="Q296" s="56"/>
      <c r="R296" s="56"/>
      <c r="S296" s="56"/>
      <c r="T296" s="56"/>
      <c r="U296" s="56"/>
      <c r="V296" s="56"/>
      <c r="W296" s="56"/>
      <c r="X296" s="56"/>
    </row>
    <row r="297" spans="1:24" ht="63" x14ac:dyDescent="0.25">
      <c r="A297" s="95"/>
      <c r="B297" s="96" t="s">
        <v>26</v>
      </c>
      <c r="C297" s="26" t="s">
        <v>14</v>
      </c>
      <c r="D297" s="7">
        <f>192.2+351.3</f>
        <v>543.5</v>
      </c>
      <c r="E297" s="7">
        <f>192.2+351.3</f>
        <v>543.5</v>
      </c>
      <c r="F297" s="7">
        <f>80.3</f>
        <v>80.3</v>
      </c>
      <c r="G297" s="7">
        <f>80.3</f>
        <v>80.3</v>
      </c>
      <c r="H297" s="39"/>
      <c r="I297" s="39"/>
      <c r="J297" s="39"/>
      <c r="K297" s="39"/>
      <c r="L297" s="39"/>
      <c r="M297" s="39"/>
      <c r="N297" s="39"/>
      <c r="O297" s="39"/>
      <c r="P297" s="39"/>
      <c r="Q297" s="39"/>
      <c r="R297" s="39"/>
      <c r="S297" s="39"/>
      <c r="T297" s="39"/>
      <c r="U297" s="39"/>
      <c r="V297" s="39"/>
      <c r="W297" s="68" t="s">
        <v>292</v>
      </c>
      <c r="X297" s="69"/>
    </row>
    <row r="298" spans="1:24" ht="47.25" x14ac:dyDescent="0.25">
      <c r="A298" s="95"/>
      <c r="B298" s="96" t="s">
        <v>27</v>
      </c>
      <c r="C298" s="26" t="s">
        <v>14</v>
      </c>
      <c r="D298" s="7">
        <f>13.5+1405.3+42.4</f>
        <v>1461.2</v>
      </c>
      <c r="E298" s="7">
        <f>13.5+1405.3+42.4</f>
        <v>1461.2</v>
      </c>
      <c r="F298" s="7">
        <v>0</v>
      </c>
      <c r="G298" s="7">
        <v>0</v>
      </c>
      <c r="H298" s="39"/>
      <c r="I298" s="39"/>
      <c r="J298" s="39"/>
      <c r="K298" s="39"/>
      <c r="L298" s="39"/>
      <c r="M298" s="39"/>
      <c r="N298" s="39"/>
      <c r="O298" s="39"/>
      <c r="P298" s="39"/>
      <c r="Q298" s="39"/>
      <c r="R298" s="39"/>
      <c r="S298" s="39"/>
      <c r="T298" s="39"/>
      <c r="U298" s="39"/>
      <c r="V298" s="39"/>
      <c r="W298" s="68" t="s">
        <v>87</v>
      </c>
      <c r="X298" s="69"/>
    </row>
    <row r="299" spans="1:24" ht="69" customHeight="1" x14ac:dyDescent="0.25">
      <c r="A299" s="107"/>
      <c r="B299" s="108" t="s">
        <v>125</v>
      </c>
      <c r="C299" s="26" t="s">
        <v>14</v>
      </c>
      <c r="D299" s="7">
        <f>88.2+266+177.7</f>
        <v>531.9</v>
      </c>
      <c r="E299" s="7">
        <f>88.2+266+177.7</f>
        <v>531.9</v>
      </c>
      <c r="F299" s="7">
        <v>9.6</v>
      </c>
      <c r="G299" s="7">
        <v>9.6</v>
      </c>
      <c r="H299" s="39"/>
      <c r="I299" s="39"/>
      <c r="J299" s="39"/>
      <c r="K299" s="39"/>
      <c r="L299" s="39"/>
      <c r="M299" s="39"/>
      <c r="N299" s="39"/>
      <c r="O299" s="39"/>
      <c r="P299" s="39"/>
      <c r="Q299" s="39"/>
      <c r="R299" s="39"/>
      <c r="S299" s="39"/>
      <c r="T299" s="39"/>
      <c r="U299" s="39"/>
      <c r="V299" s="39"/>
      <c r="W299" s="68" t="s">
        <v>293</v>
      </c>
      <c r="X299" s="69"/>
    </row>
    <row r="300" spans="1:24" ht="79.5" customHeight="1" x14ac:dyDescent="0.25">
      <c r="A300" s="107"/>
      <c r="B300" s="108" t="s">
        <v>126</v>
      </c>
      <c r="C300" s="26" t="s">
        <v>14</v>
      </c>
      <c r="D300" s="7">
        <f>13.5+12</f>
        <v>25.5</v>
      </c>
      <c r="E300" s="7">
        <f>13.5+12</f>
        <v>25.5</v>
      </c>
      <c r="F300" s="7">
        <v>0</v>
      </c>
      <c r="G300" s="7">
        <v>0</v>
      </c>
      <c r="H300" s="39"/>
      <c r="I300" s="39"/>
      <c r="J300" s="39"/>
      <c r="K300" s="39"/>
      <c r="L300" s="39"/>
      <c r="M300" s="39"/>
      <c r="N300" s="39"/>
      <c r="O300" s="39"/>
      <c r="P300" s="39"/>
      <c r="Q300" s="39"/>
      <c r="R300" s="39"/>
      <c r="S300" s="39"/>
      <c r="T300" s="39"/>
      <c r="U300" s="39"/>
      <c r="V300" s="39"/>
      <c r="W300" s="68" t="s">
        <v>87</v>
      </c>
      <c r="X300" s="69"/>
    </row>
    <row r="301" spans="1:24" ht="53.25" customHeight="1" x14ac:dyDescent="0.25">
      <c r="A301" s="107"/>
      <c r="B301" s="108" t="s">
        <v>174</v>
      </c>
      <c r="C301" s="26" t="s">
        <v>14</v>
      </c>
      <c r="D301" s="7">
        <v>60</v>
      </c>
      <c r="E301" s="7">
        <v>60</v>
      </c>
      <c r="F301" s="7">
        <v>15</v>
      </c>
      <c r="G301" s="7">
        <v>10</v>
      </c>
      <c r="H301" s="39"/>
      <c r="I301" s="39"/>
      <c r="J301" s="39"/>
      <c r="K301" s="39"/>
      <c r="L301" s="39"/>
      <c r="M301" s="39"/>
      <c r="N301" s="39"/>
      <c r="O301" s="39"/>
      <c r="P301" s="39"/>
      <c r="Q301" s="39"/>
      <c r="R301" s="39"/>
      <c r="S301" s="39"/>
      <c r="T301" s="39"/>
      <c r="U301" s="39"/>
      <c r="V301" s="39"/>
      <c r="W301" s="68" t="s">
        <v>294</v>
      </c>
      <c r="X301" s="69"/>
    </row>
    <row r="302" spans="1:24" ht="35.25" customHeight="1" x14ac:dyDescent="0.25">
      <c r="A302" s="109"/>
      <c r="B302" s="59" t="s">
        <v>15</v>
      </c>
      <c r="C302" s="33" t="s">
        <v>17</v>
      </c>
      <c r="D302" s="9">
        <f>D303</f>
        <v>2622.1</v>
      </c>
      <c r="E302" s="9">
        <f t="shared" ref="E302:G302" si="93">E303</f>
        <v>2622.1</v>
      </c>
      <c r="F302" s="9">
        <f t="shared" si="93"/>
        <v>104.89999999999999</v>
      </c>
      <c r="G302" s="9">
        <f t="shared" si="93"/>
        <v>99.899999999999991</v>
      </c>
      <c r="H302" s="14"/>
      <c r="I302" s="14"/>
      <c r="J302" s="14"/>
      <c r="K302" s="14"/>
      <c r="L302" s="14"/>
      <c r="M302" s="14"/>
      <c r="N302" s="14"/>
      <c r="O302" s="14"/>
      <c r="P302" s="14"/>
      <c r="Q302" s="14"/>
      <c r="R302" s="14"/>
      <c r="S302" s="14"/>
      <c r="T302" s="14"/>
      <c r="U302" s="14"/>
      <c r="V302" s="14"/>
      <c r="W302" s="64" t="s">
        <v>194</v>
      </c>
      <c r="X302" s="65"/>
    </row>
    <row r="303" spans="1:24" ht="51.75" customHeight="1" x14ac:dyDescent="0.25">
      <c r="A303" s="111"/>
      <c r="B303" s="112"/>
      <c r="C303" s="26" t="s">
        <v>14</v>
      </c>
      <c r="D303" s="7">
        <f>D297+D298+D299+D300+D301</f>
        <v>2622.1</v>
      </c>
      <c r="E303" s="7">
        <f t="shared" ref="E303:G303" si="94">E297+E298+E299+E300+E301</f>
        <v>2622.1</v>
      </c>
      <c r="F303" s="7">
        <f t="shared" si="94"/>
        <v>104.89999999999999</v>
      </c>
      <c r="G303" s="7">
        <f t="shared" si="94"/>
        <v>99.899999999999991</v>
      </c>
      <c r="H303" s="34"/>
      <c r="I303" s="34"/>
      <c r="J303" s="34"/>
      <c r="K303" s="34"/>
      <c r="L303" s="34"/>
      <c r="M303" s="34"/>
      <c r="N303" s="34"/>
      <c r="O303" s="34"/>
      <c r="P303" s="34"/>
      <c r="Q303" s="34"/>
      <c r="R303" s="34"/>
      <c r="S303" s="34"/>
      <c r="T303" s="34"/>
      <c r="U303" s="34"/>
      <c r="V303" s="34"/>
      <c r="W303" s="61" t="s">
        <v>295</v>
      </c>
      <c r="X303" s="61"/>
    </row>
    <row r="304" spans="1:24" ht="33" customHeight="1" x14ac:dyDescent="0.25">
      <c r="A304" s="33">
        <v>16</v>
      </c>
      <c r="B304" s="54" t="s">
        <v>127</v>
      </c>
      <c r="C304" s="54"/>
      <c r="D304" s="54"/>
      <c r="E304" s="54"/>
      <c r="F304" s="54"/>
      <c r="G304" s="54"/>
      <c r="H304" s="56"/>
      <c r="I304" s="56"/>
      <c r="J304" s="56"/>
      <c r="K304" s="56"/>
      <c r="L304" s="56"/>
      <c r="M304" s="56"/>
      <c r="N304" s="56"/>
      <c r="O304" s="56"/>
      <c r="P304" s="56"/>
      <c r="Q304" s="56"/>
      <c r="R304" s="56"/>
      <c r="S304" s="56"/>
      <c r="T304" s="56"/>
      <c r="U304" s="56"/>
      <c r="V304" s="56"/>
      <c r="W304" s="56"/>
      <c r="X304" s="56"/>
    </row>
    <row r="305" spans="1:27" ht="30" customHeight="1" x14ac:dyDescent="0.25">
      <c r="A305" s="38"/>
      <c r="B305" s="70" t="s">
        <v>128</v>
      </c>
      <c r="C305" s="71"/>
      <c r="D305" s="71"/>
      <c r="E305" s="71"/>
      <c r="F305" s="71"/>
      <c r="G305" s="71"/>
      <c r="H305" s="71"/>
      <c r="I305" s="71"/>
      <c r="J305" s="71"/>
      <c r="K305" s="71"/>
      <c r="L305" s="71"/>
      <c r="M305" s="71"/>
      <c r="N305" s="71"/>
      <c r="O305" s="71"/>
      <c r="P305" s="71"/>
      <c r="Q305" s="71"/>
      <c r="R305" s="71"/>
      <c r="S305" s="71"/>
      <c r="T305" s="71"/>
      <c r="U305" s="71"/>
      <c r="V305" s="71"/>
      <c r="W305" s="71"/>
      <c r="X305" s="72"/>
    </row>
    <row r="306" spans="1:27" ht="87" customHeight="1" x14ac:dyDescent="0.25">
      <c r="A306" s="27"/>
      <c r="B306" s="104" t="s">
        <v>129</v>
      </c>
      <c r="C306" s="26" t="s">
        <v>14</v>
      </c>
      <c r="D306" s="102">
        <v>2121</v>
      </c>
      <c r="E306" s="121">
        <v>2121</v>
      </c>
      <c r="F306" s="102">
        <v>500</v>
      </c>
      <c r="G306" s="102">
        <v>188.4</v>
      </c>
      <c r="H306" s="28"/>
      <c r="I306" s="28"/>
      <c r="J306" s="28"/>
      <c r="K306" s="28"/>
      <c r="L306" s="28"/>
      <c r="M306" s="28"/>
      <c r="N306" s="28"/>
      <c r="O306" s="28"/>
      <c r="P306" s="28"/>
      <c r="Q306" s="28"/>
      <c r="R306" s="28"/>
      <c r="S306" s="28"/>
      <c r="T306" s="28"/>
      <c r="U306" s="28"/>
      <c r="V306" s="28"/>
      <c r="W306" s="66" t="s">
        <v>300</v>
      </c>
      <c r="X306" s="66"/>
    </row>
    <row r="307" spans="1:27" ht="86.25" customHeight="1" x14ac:dyDescent="0.25">
      <c r="A307" s="27"/>
      <c r="B307" s="104" t="s">
        <v>130</v>
      </c>
      <c r="C307" s="26" t="s">
        <v>14</v>
      </c>
      <c r="D307" s="102">
        <v>4253.6000000000004</v>
      </c>
      <c r="E307" s="121">
        <v>4253.6000000000004</v>
      </c>
      <c r="F307" s="102">
        <v>756</v>
      </c>
      <c r="G307" s="102">
        <v>372.4</v>
      </c>
      <c r="H307" s="28"/>
      <c r="I307" s="28"/>
      <c r="J307" s="28"/>
      <c r="K307" s="28"/>
      <c r="L307" s="28"/>
      <c r="M307" s="28"/>
      <c r="N307" s="28"/>
      <c r="O307" s="28"/>
      <c r="P307" s="28"/>
      <c r="Q307" s="28"/>
      <c r="R307" s="28"/>
      <c r="S307" s="28"/>
      <c r="T307" s="28"/>
      <c r="U307" s="28"/>
      <c r="V307" s="28"/>
      <c r="W307" s="66" t="s">
        <v>301</v>
      </c>
      <c r="X307" s="66"/>
    </row>
    <row r="308" spans="1:27" ht="72" customHeight="1" x14ac:dyDescent="0.25">
      <c r="A308" s="27"/>
      <c r="B308" s="104" t="s">
        <v>135</v>
      </c>
      <c r="C308" s="26" t="s">
        <v>14</v>
      </c>
      <c r="D308" s="102">
        <v>380</v>
      </c>
      <c r="E308" s="121">
        <v>380</v>
      </c>
      <c r="F308" s="102">
        <v>40.1</v>
      </c>
      <c r="G308" s="102">
        <v>40.1</v>
      </c>
      <c r="H308" s="28"/>
      <c r="I308" s="28"/>
      <c r="J308" s="28"/>
      <c r="K308" s="28"/>
      <c r="L308" s="28"/>
      <c r="M308" s="28"/>
      <c r="N308" s="28"/>
      <c r="O308" s="28"/>
      <c r="P308" s="28"/>
      <c r="Q308" s="28"/>
      <c r="R308" s="28"/>
      <c r="S308" s="28"/>
      <c r="T308" s="28"/>
      <c r="U308" s="28"/>
      <c r="V308" s="28"/>
      <c r="W308" s="66" t="s">
        <v>302</v>
      </c>
      <c r="X308" s="66"/>
    </row>
    <row r="309" spans="1:27" ht="72" customHeight="1" x14ac:dyDescent="0.25">
      <c r="A309" s="27"/>
      <c r="B309" s="104" t="s">
        <v>134</v>
      </c>
      <c r="C309" s="26" t="s">
        <v>14</v>
      </c>
      <c r="D309" s="102">
        <v>600</v>
      </c>
      <c r="E309" s="121">
        <v>600</v>
      </c>
      <c r="F309" s="102">
        <v>593</v>
      </c>
      <c r="G309" s="102">
        <v>590.20000000000005</v>
      </c>
      <c r="H309" s="28"/>
      <c r="I309" s="28"/>
      <c r="J309" s="28"/>
      <c r="K309" s="28"/>
      <c r="L309" s="28"/>
      <c r="M309" s="28"/>
      <c r="N309" s="28"/>
      <c r="O309" s="28"/>
      <c r="P309" s="28"/>
      <c r="Q309" s="28"/>
      <c r="R309" s="28"/>
      <c r="S309" s="28"/>
      <c r="T309" s="28"/>
      <c r="U309" s="28"/>
      <c r="V309" s="28"/>
      <c r="W309" s="66" t="s">
        <v>218</v>
      </c>
      <c r="X309" s="66"/>
      <c r="AA309" s="1" t="s">
        <v>296</v>
      </c>
    </row>
    <row r="310" spans="1:27" ht="72" customHeight="1" x14ac:dyDescent="0.25">
      <c r="A310" s="27"/>
      <c r="B310" s="104" t="s">
        <v>138</v>
      </c>
      <c r="C310" s="26" t="s">
        <v>14</v>
      </c>
      <c r="D310" s="102">
        <v>2250</v>
      </c>
      <c r="E310" s="121">
        <v>2250</v>
      </c>
      <c r="F310" s="102">
        <v>0</v>
      </c>
      <c r="G310" s="102">
        <v>0</v>
      </c>
      <c r="H310" s="28"/>
      <c r="I310" s="28"/>
      <c r="J310" s="28"/>
      <c r="K310" s="28"/>
      <c r="L310" s="28"/>
      <c r="M310" s="28"/>
      <c r="N310" s="28"/>
      <c r="O310" s="28"/>
      <c r="P310" s="28"/>
      <c r="Q310" s="28"/>
      <c r="R310" s="28"/>
      <c r="S310" s="28"/>
      <c r="T310" s="28"/>
      <c r="U310" s="28"/>
      <c r="V310" s="28"/>
      <c r="W310" s="66" t="s">
        <v>87</v>
      </c>
      <c r="X310" s="66"/>
    </row>
    <row r="311" spans="1:27" ht="72" customHeight="1" x14ac:dyDescent="0.25">
      <c r="A311" s="27"/>
      <c r="B311" s="104" t="s">
        <v>133</v>
      </c>
      <c r="C311" s="26" t="s">
        <v>16</v>
      </c>
      <c r="D311" s="102">
        <v>980.2</v>
      </c>
      <c r="E311" s="121">
        <v>980.2</v>
      </c>
      <c r="F311" s="102">
        <v>227.6</v>
      </c>
      <c r="G311" s="102">
        <v>227.6</v>
      </c>
      <c r="H311" s="28"/>
      <c r="I311" s="28"/>
      <c r="J311" s="28"/>
      <c r="K311" s="28"/>
      <c r="L311" s="28"/>
      <c r="M311" s="28"/>
      <c r="N311" s="28"/>
      <c r="O311" s="28"/>
      <c r="P311" s="28"/>
      <c r="Q311" s="28"/>
      <c r="R311" s="28"/>
      <c r="S311" s="28"/>
      <c r="T311" s="28"/>
      <c r="U311" s="28"/>
      <c r="V311" s="28"/>
      <c r="W311" s="66" t="s">
        <v>303</v>
      </c>
      <c r="X311" s="66"/>
    </row>
    <row r="312" spans="1:27" ht="72" customHeight="1" x14ac:dyDescent="0.25">
      <c r="A312" s="27"/>
      <c r="B312" s="104" t="s">
        <v>298</v>
      </c>
      <c r="C312" s="26" t="s">
        <v>14</v>
      </c>
      <c r="D312" s="102">
        <v>2007.6</v>
      </c>
      <c r="E312" s="121">
        <v>2007.6</v>
      </c>
      <c r="F312" s="102">
        <v>308.7</v>
      </c>
      <c r="G312" s="102">
        <v>308.7</v>
      </c>
      <c r="H312" s="28"/>
      <c r="I312" s="28"/>
      <c r="J312" s="28"/>
      <c r="K312" s="28"/>
      <c r="L312" s="28"/>
      <c r="M312" s="28"/>
      <c r="N312" s="28"/>
      <c r="O312" s="28"/>
      <c r="P312" s="28"/>
      <c r="Q312" s="28"/>
      <c r="R312" s="28"/>
      <c r="S312" s="28"/>
      <c r="T312" s="28"/>
      <c r="U312" s="28"/>
      <c r="V312" s="28"/>
      <c r="W312" s="66" t="s">
        <v>304</v>
      </c>
      <c r="X312" s="66"/>
    </row>
    <row r="313" spans="1:27" ht="72" customHeight="1" x14ac:dyDescent="0.25">
      <c r="A313" s="38"/>
      <c r="B313" s="122" t="s">
        <v>151</v>
      </c>
      <c r="C313" s="26" t="s">
        <v>14</v>
      </c>
      <c r="D313" s="102">
        <v>100</v>
      </c>
      <c r="E313" s="102">
        <v>100</v>
      </c>
      <c r="F313" s="121">
        <v>25</v>
      </c>
      <c r="G313" s="102">
        <v>10.5</v>
      </c>
      <c r="H313" s="28"/>
      <c r="I313" s="28"/>
      <c r="J313" s="28"/>
      <c r="K313" s="28"/>
      <c r="L313" s="28"/>
      <c r="M313" s="28"/>
      <c r="N313" s="28"/>
      <c r="O313" s="28"/>
      <c r="P313" s="28"/>
      <c r="Q313" s="28"/>
      <c r="R313" s="28"/>
      <c r="S313" s="28"/>
      <c r="T313" s="28"/>
      <c r="U313" s="28"/>
      <c r="V313" s="28"/>
      <c r="W313" s="66" t="s">
        <v>305</v>
      </c>
      <c r="X313" s="66"/>
    </row>
    <row r="314" spans="1:27" ht="72" customHeight="1" x14ac:dyDescent="0.25">
      <c r="A314" s="38"/>
      <c r="B314" s="101" t="s">
        <v>152</v>
      </c>
      <c r="C314" s="26" t="s">
        <v>14</v>
      </c>
      <c r="D314" s="102">
        <v>1100</v>
      </c>
      <c r="E314" s="121">
        <v>1100</v>
      </c>
      <c r="F314" s="102">
        <v>120</v>
      </c>
      <c r="G314" s="102">
        <v>87.9</v>
      </c>
      <c r="H314" s="28"/>
      <c r="I314" s="28"/>
      <c r="J314" s="28"/>
      <c r="K314" s="28"/>
      <c r="L314" s="28"/>
      <c r="M314" s="28"/>
      <c r="N314" s="28"/>
      <c r="O314" s="28"/>
      <c r="P314" s="28"/>
      <c r="Q314" s="28"/>
      <c r="R314" s="28"/>
      <c r="S314" s="28"/>
      <c r="T314" s="28"/>
      <c r="U314" s="28"/>
      <c r="V314" s="28"/>
      <c r="W314" s="66" t="s">
        <v>306</v>
      </c>
      <c r="X314" s="66"/>
    </row>
    <row r="315" spans="1:27" ht="98.25" customHeight="1" x14ac:dyDescent="0.25">
      <c r="A315" s="40"/>
      <c r="B315" s="123" t="s">
        <v>155</v>
      </c>
      <c r="C315" s="26" t="s">
        <v>14</v>
      </c>
      <c r="D315" s="102">
        <v>50</v>
      </c>
      <c r="E315" s="121">
        <v>50</v>
      </c>
      <c r="F315" s="102">
        <v>1.5</v>
      </c>
      <c r="G315" s="102">
        <v>1.5</v>
      </c>
      <c r="H315" s="28"/>
      <c r="I315" s="28"/>
      <c r="J315" s="28"/>
      <c r="K315" s="28"/>
      <c r="L315" s="28"/>
      <c r="M315" s="28"/>
      <c r="N315" s="28"/>
      <c r="O315" s="28"/>
      <c r="P315" s="28"/>
      <c r="Q315" s="28"/>
      <c r="R315" s="28"/>
      <c r="S315" s="28"/>
      <c r="T315" s="28"/>
      <c r="U315" s="28"/>
      <c r="V315" s="28"/>
      <c r="W315" s="66" t="s">
        <v>307</v>
      </c>
      <c r="X315" s="66"/>
    </row>
    <row r="316" spans="1:27" ht="98.25" customHeight="1" x14ac:dyDescent="0.25">
      <c r="A316" s="40"/>
      <c r="B316" s="123" t="s">
        <v>297</v>
      </c>
      <c r="C316" s="26" t="s">
        <v>14</v>
      </c>
      <c r="D316" s="102">
        <v>30</v>
      </c>
      <c r="E316" s="121">
        <v>30</v>
      </c>
      <c r="F316" s="102">
        <v>0</v>
      </c>
      <c r="G316" s="102">
        <v>0</v>
      </c>
      <c r="H316" s="28"/>
      <c r="I316" s="28"/>
      <c r="J316" s="28"/>
      <c r="K316" s="28"/>
      <c r="L316" s="28"/>
      <c r="M316" s="28"/>
      <c r="N316" s="28"/>
      <c r="O316" s="28"/>
      <c r="P316" s="28"/>
      <c r="Q316" s="28"/>
      <c r="R316" s="28"/>
      <c r="S316" s="28"/>
      <c r="T316" s="28"/>
      <c r="U316" s="28"/>
      <c r="V316" s="28"/>
      <c r="W316" s="66" t="s">
        <v>87</v>
      </c>
      <c r="X316" s="66"/>
    </row>
    <row r="317" spans="1:27" ht="66" customHeight="1" x14ac:dyDescent="0.25">
      <c r="A317" s="40"/>
      <c r="B317" s="123" t="s">
        <v>175</v>
      </c>
      <c r="C317" s="26" t="s">
        <v>14</v>
      </c>
      <c r="D317" s="102">
        <v>4100</v>
      </c>
      <c r="E317" s="121">
        <v>4100</v>
      </c>
      <c r="F317" s="102">
        <v>100</v>
      </c>
      <c r="G317" s="102">
        <v>84</v>
      </c>
      <c r="H317" s="28"/>
      <c r="I317" s="28"/>
      <c r="J317" s="28"/>
      <c r="K317" s="28"/>
      <c r="L317" s="28"/>
      <c r="M317" s="28"/>
      <c r="N317" s="28"/>
      <c r="O317" s="28"/>
      <c r="P317" s="28"/>
      <c r="Q317" s="28"/>
      <c r="R317" s="28"/>
      <c r="S317" s="28"/>
      <c r="T317" s="28"/>
      <c r="U317" s="28"/>
      <c r="V317" s="28"/>
      <c r="W317" s="66" t="s">
        <v>308</v>
      </c>
      <c r="X317" s="66"/>
    </row>
    <row r="318" spans="1:27" ht="66" customHeight="1" x14ac:dyDescent="0.25">
      <c r="A318" s="40"/>
      <c r="B318" s="123" t="s">
        <v>157</v>
      </c>
      <c r="C318" s="26" t="s">
        <v>14</v>
      </c>
      <c r="D318" s="102">
        <v>5101.5</v>
      </c>
      <c r="E318" s="121">
        <v>5101.5</v>
      </c>
      <c r="F318" s="102">
        <v>0</v>
      </c>
      <c r="G318" s="102">
        <v>0</v>
      </c>
      <c r="H318" s="28"/>
      <c r="I318" s="28"/>
      <c r="J318" s="28"/>
      <c r="K318" s="28"/>
      <c r="L318" s="28"/>
      <c r="M318" s="28"/>
      <c r="N318" s="28"/>
      <c r="O318" s="28"/>
      <c r="P318" s="28"/>
      <c r="Q318" s="28"/>
      <c r="R318" s="28"/>
      <c r="S318" s="28"/>
      <c r="T318" s="28"/>
      <c r="U318" s="28"/>
      <c r="V318" s="28"/>
      <c r="W318" s="66" t="s">
        <v>87</v>
      </c>
      <c r="X318" s="66"/>
    </row>
    <row r="319" spans="1:27" ht="66" customHeight="1" x14ac:dyDescent="0.25">
      <c r="A319" s="40"/>
      <c r="B319" s="101" t="s">
        <v>193</v>
      </c>
      <c r="C319" s="26" t="s">
        <v>14</v>
      </c>
      <c r="D319" s="102">
        <v>865.8</v>
      </c>
      <c r="E319" s="121">
        <v>865.8</v>
      </c>
      <c r="F319" s="102">
        <v>0</v>
      </c>
      <c r="G319" s="102">
        <v>0</v>
      </c>
      <c r="H319" s="28"/>
      <c r="I319" s="28"/>
      <c r="J319" s="28"/>
      <c r="K319" s="28"/>
      <c r="L319" s="28"/>
      <c r="M319" s="28"/>
      <c r="N319" s="28"/>
      <c r="O319" s="28"/>
      <c r="P319" s="28"/>
      <c r="Q319" s="28"/>
      <c r="R319" s="28"/>
      <c r="S319" s="28"/>
      <c r="T319" s="28"/>
      <c r="U319" s="28"/>
      <c r="V319" s="28"/>
      <c r="W319" s="66" t="s">
        <v>87</v>
      </c>
      <c r="X319" s="66"/>
    </row>
    <row r="320" spans="1:27" ht="66" customHeight="1" x14ac:dyDescent="0.25">
      <c r="A320" s="40"/>
      <c r="B320" s="123" t="s">
        <v>203</v>
      </c>
      <c r="C320" s="26" t="s">
        <v>16</v>
      </c>
      <c r="D320" s="102">
        <v>1979.9</v>
      </c>
      <c r="E320" s="121">
        <v>1979.9</v>
      </c>
      <c r="F320" s="102">
        <v>0</v>
      </c>
      <c r="G320" s="102">
        <v>0</v>
      </c>
      <c r="H320" s="28"/>
      <c r="I320" s="28"/>
      <c r="J320" s="28"/>
      <c r="K320" s="28"/>
      <c r="L320" s="28"/>
      <c r="M320" s="28"/>
      <c r="N320" s="28"/>
      <c r="O320" s="28"/>
      <c r="P320" s="28"/>
      <c r="Q320" s="28"/>
      <c r="R320" s="28"/>
      <c r="S320" s="28"/>
      <c r="T320" s="28"/>
      <c r="U320" s="28"/>
      <c r="V320" s="28"/>
      <c r="W320" s="66" t="s">
        <v>253</v>
      </c>
      <c r="X320" s="66"/>
    </row>
    <row r="321" spans="1:24" ht="66" customHeight="1" x14ac:dyDescent="0.25">
      <c r="A321" s="40"/>
      <c r="B321" s="123" t="s">
        <v>299</v>
      </c>
      <c r="C321" s="26" t="s">
        <v>14</v>
      </c>
      <c r="D321" s="102">
        <v>5000</v>
      </c>
      <c r="E321" s="121">
        <v>5000</v>
      </c>
      <c r="F321" s="102">
        <v>0</v>
      </c>
      <c r="G321" s="102">
        <v>0</v>
      </c>
      <c r="H321" s="28"/>
      <c r="I321" s="28"/>
      <c r="J321" s="28"/>
      <c r="K321" s="28"/>
      <c r="L321" s="28"/>
      <c r="M321" s="28"/>
      <c r="N321" s="28"/>
      <c r="O321" s="28"/>
      <c r="P321" s="28"/>
      <c r="Q321" s="28"/>
      <c r="R321" s="28"/>
      <c r="S321" s="28"/>
      <c r="T321" s="28"/>
      <c r="U321" s="28"/>
      <c r="V321" s="28"/>
      <c r="W321" s="66" t="s">
        <v>87</v>
      </c>
      <c r="X321" s="66"/>
    </row>
    <row r="322" spans="1:24" ht="49.5" customHeight="1" x14ac:dyDescent="0.25">
      <c r="A322" s="49"/>
      <c r="B322" s="124" t="s">
        <v>18</v>
      </c>
      <c r="C322" s="36" t="s">
        <v>17</v>
      </c>
      <c r="D322" s="125">
        <f>D324+D323</f>
        <v>30919.599999999999</v>
      </c>
      <c r="E322" s="125">
        <f t="shared" ref="E322:G322" si="95">E324+E323</f>
        <v>30919.599999999999</v>
      </c>
      <c r="F322" s="125">
        <f t="shared" si="95"/>
        <v>2671.8999999999996</v>
      </c>
      <c r="G322" s="125">
        <f t="shared" si="95"/>
        <v>1911.3</v>
      </c>
      <c r="H322" s="125">
        <f t="shared" ref="H322:V322" si="96">H308+H307+H306+H310+H311+H312</f>
        <v>0</v>
      </c>
      <c r="I322" s="125">
        <f t="shared" si="96"/>
        <v>0</v>
      </c>
      <c r="J322" s="125">
        <f t="shared" si="96"/>
        <v>0</v>
      </c>
      <c r="K322" s="125">
        <f t="shared" si="96"/>
        <v>0</v>
      </c>
      <c r="L322" s="125">
        <f t="shared" si="96"/>
        <v>0</v>
      </c>
      <c r="M322" s="125">
        <f t="shared" si="96"/>
        <v>0</v>
      </c>
      <c r="N322" s="125">
        <f t="shared" si="96"/>
        <v>0</v>
      </c>
      <c r="O322" s="125">
        <f t="shared" si="96"/>
        <v>0</v>
      </c>
      <c r="P322" s="125">
        <f t="shared" si="96"/>
        <v>0</v>
      </c>
      <c r="Q322" s="125">
        <f t="shared" si="96"/>
        <v>0</v>
      </c>
      <c r="R322" s="125">
        <f t="shared" si="96"/>
        <v>0</v>
      </c>
      <c r="S322" s="125">
        <f t="shared" si="96"/>
        <v>0</v>
      </c>
      <c r="T322" s="125">
        <f t="shared" si="96"/>
        <v>0</v>
      </c>
      <c r="U322" s="125">
        <f t="shared" si="96"/>
        <v>0</v>
      </c>
      <c r="V322" s="125">
        <f t="shared" si="96"/>
        <v>0</v>
      </c>
      <c r="W322" s="126" t="s">
        <v>309</v>
      </c>
      <c r="X322" s="77"/>
    </row>
    <row r="323" spans="1:24" ht="49.5" customHeight="1" x14ac:dyDescent="0.25">
      <c r="A323" s="51"/>
      <c r="B323" s="127"/>
      <c r="C323" s="26" t="s">
        <v>16</v>
      </c>
      <c r="D323" s="118">
        <f>D320+D311</f>
        <v>2960.1000000000004</v>
      </c>
      <c r="E323" s="118">
        <f t="shared" ref="E323:G323" si="97">E320+E311</f>
        <v>2960.1000000000004</v>
      </c>
      <c r="F323" s="118">
        <f t="shared" si="97"/>
        <v>227.6</v>
      </c>
      <c r="G323" s="118">
        <f t="shared" si="97"/>
        <v>227.6</v>
      </c>
      <c r="H323" s="125"/>
      <c r="I323" s="125"/>
      <c r="J323" s="125"/>
      <c r="K323" s="125"/>
      <c r="L323" s="125"/>
      <c r="M323" s="125"/>
      <c r="N323" s="125"/>
      <c r="O323" s="125"/>
      <c r="P323" s="125"/>
      <c r="Q323" s="125"/>
      <c r="R323" s="125"/>
      <c r="S323" s="125"/>
      <c r="T323" s="125"/>
      <c r="U323" s="125"/>
      <c r="V323" s="125"/>
      <c r="W323" s="66" t="s">
        <v>310</v>
      </c>
      <c r="X323" s="66"/>
    </row>
    <row r="324" spans="1:24" ht="57" customHeight="1" x14ac:dyDescent="0.25">
      <c r="A324" s="51"/>
      <c r="B324" s="128"/>
      <c r="C324" s="26" t="s">
        <v>14</v>
      </c>
      <c r="D324" s="7">
        <f>D306+D307+D308+D309+D310+D312+D313+D314+D315+D316+D317+D318+D319+D321</f>
        <v>27959.5</v>
      </c>
      <c r="E324" s="7">
        <f t="shared" ref="E324:G324" si="98">E306+E307+E308+E309+E310+E312+E313+E314+E315+E316+E317+E318+E319+E321</f>
        <v>27959.5</v>
      </c>
      <c r="F324" s="7">
        <f t="shared" si="98"/>
        <v>2444.2999999999997</v>
      </c>
      <c r="G324" s="7">
        <f t="shared" si="98"/>
        <v>1683.7</v>
      </c>
      <c r="H324" s="39"/>
      <c r="I324" s="39"/>
      <c r="J324" s="39"/>
      <c r="K324" s="39"/>
      <c r="L324" s="39"/>
      <c r="M324" s="39"/>
      <c r="N324" s="39"/>
      <c r="O324" s="39"/>
      <c r="P324" s="39"/>
      <c r="Q324" s="39"/>
      <c r="R324" s="39"/>
      <c r="S324" s="39"/>
      <c r="T324" s="39"/>
      <c r="U324" s="39"/>
      <c r="V324" s="39"/>
      <c r="W324" s="66" t="s">
        <v>311</v>
      </c>
      <c r="X324" s="66"/>
    </row>
    <row r="325" spans="1:24" ht="30" customHeight="1" x14ac:dyDescent="0.25">
      <c r="A325" s="38"/>
      <c r="B325" s="70" t="s">
        <v>312</v>
      </c>
      <c r="C325" s="71"/>
      <c r="D325" s="71"/>
      <c r="E325" s="71"/>
      <c r="F325" s="71"/>
      <c r="G325" s="71"/>
      <c r="H325" s="71"/>
      <c r="I325" s="71"/>
      <c r="J325" s="71"/>
      <c r="K325" s="71"/>
      <c r="L325" s="71"/>
      <c r="M325" s="71"/>
      <c r="N325" s="71"/>
      <c r="O325" s="71"/>
      <c r="P325" s="71"/>
      <c r="Q325" s="71"/>
      <c r="R325" s="71"/>
      <c r="S325" s="71"/>
      <c r="T325" s="71"/>
      <c r="U325" s="71"/>
      <c r="V325" s="71"/>
      <c r="W325" s="71"/>
      <c r="X325" s="72"/>
    </row>
    <row r="326" spans="1:24" ht="132" customHeight="1" x14ac:dyDescent="0.25">
      <c r="A326" s="27"/>
      <c r="B326" s="104" t="s">
        <v>313</v>
      </c>
      <c r="C326" s="26" t="s">
        <v>14</v>
      </c>
      <c r="D326" s="102">
        <v>25710</v>
      </c>
      <c r="E326" s="121">
        <v>25710</v>
      </c>
      <c r="F326" s="102">
        <v>572</v>
      </c>
      <c r="G326" s="102">
        <v>298.8</v>
      </c>
      <c r="H326" s="28"/>
      <c r="I326" s="28"/>
      <c r="J326" s="28"/>
      <c r="K326" s="28"/>
      <c r="L326" s="28"/>
      <c r="M326" s="28"/>
      <c r="N326" s="28"/>
      <c r="O326" s="28"/>
      <c r="P326" s="28"/>
      <c r="Q326" s="28"/>
      <c r="R326" s="28"/>
      <c r="S326" s="28"/>
      <c r="T326" s="28"/>
      <c r="U326" s="28"/>
      <c r="V326" s="28"/>
      <c r="W326" s="66" t="s">
        <v>316</v>
      </c>
      <c r="X326" s="66"/>
    </row>
    <row r="327" spans="1:24" ht="128.25" customHeight="1" x14ac:dyDescent="0.25">
      <c r="A327" s="27"/>
      <c r="B327" s="104" t="s">
        <v>314</v>
      </c>
      <c r="C327" s="26" t="s">
        <v>14</v>
      </c>
      <c r="D327" s="102">
        <v>1730</v>
      </c>
      <c r="E327" s="121">
        <v>1730</v>
      </c>
      <c r="F327" s="102">
        <v>109.5</v>
      </c>
      <c r="G327" s="102">
        <v>109.5</v>
      </c>
      <c r="H327" s="28"/>
      <c r="I327" s="28"/>
      <c r="J327" s="28"/>
      <c r="K327" s="28"/>
      <c r="L327" s="28"/>
      <c r="M327" s="28"/>
      <c r="N327" s="28"/>
      <c r="O327" s="28"/>
      <c r="P327" s="28"/>
      <c r="Q327" s="28"/>
      <c r="R327" s="28"/>
      <c r="S327" s="28"/>
      <c r="T327" s="28"/>
      <c r="U327" s="28"/>
      <c r="V327" s="28"/>
      <c r="W327" s="66" t="s">
        <v>317</v>
      </c>
      <c r="X327" s="66"/>
    </row>
    <row r="328" spans="1:24" ht="65.25" customHeight="1" x14ac:dyDescent="0.25">
      <c r="A328" s="27"/>
      <c r="B328" s="104" t="s">
        <v>315</v>
      </c>
      <c r="C328" s="26" t="s">
        <v>14</v>
      </c>
      <c r="D328" s="102">
        <v>3012</v>
      </c>
      <c r="E328" s="121">
        <v>3012</v>
      </c>
      <c r="F328" s="102">
        <v>200</v>
      </c>
      <c r="G328" s="102">
        <v>98.5</v>
      </c>
      <c r="H328" s="28"/>
      <c r="I328" s="28"/>
      <c r="J328" s="28"/>
      <c r="K328" s="28"/>
      <c r="L328" s="28"/>
      <c r="M328" s="28"/>
      <c r="N328" s="28"/>
      <c r="O328" s="28"/>
      <c r="P328" s="28"/>
      <c r="Q328" s="28"/>
      <c r="R328" s="28"/>
      <c r="S328" s="28"/>
      <c r="T328" s="28"/>
      <c r="U328" s="28"/>
      <c r="V328" s="28"/>
      <c r="W328" s="66" t="s">
        <v>318</v>
      </c>
      <c r="X328" s="66"/>
    </row>
    <row r="329" spans="1:24" ht="65.25" customHeight="1" x14ac:dyDescent="0.25">
      <c r="A329" s="27"/>
      <c r="B329" s="104" t="s">
        <v>202</v>
      </c>
      <c r="C329" s="26" t="s">
        <v>14</v>
      </c>
      <c r="D329" s="102">
        <v>1900</v>
      </c>
      <c r="E329" s="121">
        <v>1900</v>
      </c>
      <c r="F329" s="102">
        <v>0</v>
      </c>
      <c r="G329" s="102">
        <v>0</v>
      </c>
      <c r="H329" s="28"/>
      <c r="I329" s="28"/>
      <c r="J329" s="28"/>
      <c r="K329" s="28"/>
      <c r="L329" s="28"/>
      <c r="M329" s="28"/>
      <c r="N329" s="28"/>
      <c r="O329" s="28"/>
      <c r="P329" s="28"/>
      <c r="Q329" s="28"/>
      <c r="R329" s="28"/>
      <c r="S329" s="28"/>
      <c r="T329" s="28"/>
      <c r="U329" s="28"/>
      <c r="V329" s="28"/>
      <c r="W329" s="66" t="s">
        <v>87</v>
      </c>
      <c r="X329" s="66"/>
    </row>
    <row r="330" spans="1:24" ht="41.25" customHeight="1" x14ac:dyDescent="0.25">
      <c r="A330" s="52"/>
      <c r="B330" s="54" t="s">
        <v>18</v>
      </c>
      <c r="C330" s="33" t="s">
        <v>17</v>
      </c>
      <c r="D330" s="9">
        <f>D331</f>
        <v>32352</v>
      </c>
      <c r="E330" s="9">
        <f t="shared" ref="E330:G330" si="99">E331</f>
        <v>32352</v>
      </c>
      <c r="F330" s="9">
        <f t="shared" si="99"/>
        <v>881.5</v>
      </c>
      <c r="G330" s="9">
        <f t="shared" si="99"/>
        <v>506.8</v>
      </c>
      <c r="H330" s="39"/>
      <c r="I330" s="39"/>
      <c r="J330" s="39"/>
      <c r="K330" s="39"/>
      <c r="L330" s="39"/>
      <c r="M330" s="39"/>
      <c r="N330" s="39"/>
      <c r="O330" s="39"/>
      <c r="P330" s="39"/>
      <c r="Q330" s="39"/>
      <c r="R330" s="39"/>
      <c r="S330" s="39"/>
      <c r="T330" s="39"/>
      <c r="U330" s="39"/>
      <c r="V330" s="39"/>
      <c r="W330" s="67" t="s">
        <v>319</v>
      </c>
      <c r="X330" s="66"/>
    </row>
    <row r="331" spans="1:24" ht="49.5" customHeight="1" x14ac:dyDescent="0.25">
      <c r="A331" s="52"/>
      <c r="B331" s="75"/>
      <c r="C331" s="26" t="s">
        <v>14</v>
      </c>
      <c r="D331" s="7">
        <f>D326+D327+D328+D329</f>
        <v>32352</v>
      </c>
      <c r="E331" s="7">
        <f t="shared" ref="E331:G331" si="100">E326+E327+E328+E329</f>
        <v>32352</v>
      </c>
      <c r="F331" s="7">
        <f t="shared" si="100"/>
        <v>881.5</v>
      </c>
      <c r="G331" s="7">
        <f t="shared" si="100"/>
        <v>506.8</v>
      </c>
      <c r="H331" s="39"/>
      <c r="I331" s="39"/>
      <c r="J331" s="39"/>
      <c r="K331" s="39"/>
      <c r="L331" s="39"/>
      <c r="M331" s="39"/>
      <c r="N331" s="39"/>
      <c r="O331" s="39"/>
      <c r="P331" s="39"/>
      <c r="Q331" s="39"/>
      <c r="R331" s="39"/>
      <c r="S331" s="39"/>
      <c r="T331" s="39"/>
      <c r="U331" s="39"/>
      <c r="V331" s="39"/>
      <c r="W331" s="66" t="s">
        <v>320</v>
      </c>
      <c r="X331" s="66"/>
    </row>
    <row r="332" spans="1:24" ht="30" customHeight="1" x14ac:dyDescent="0.25">
      <c r="A332" s="38"/>
      <c r="B332" s="70" t="s">
        <v>131</v>
      </c>
      <c r="C332" s="71"/>
      <c r="D332" s="71"/>
      <c r="E332" s="71"/>
      <c r="F332" s="71"/>
      <c r="G332" s="71"/>
      <c r="H332" s="71"/>
      <c r="I332" s="71"/>
      <c r="J332" s="71"/>
      <c r="K332" s="71"/>
      <c r="L332" s="71"/>
      <c r="M332" s="71"/>
      <c r="N332" s="71"/>
      <c r="O332" s="71"/>
      <c r="P332" s="71"/>
      <c r="Q332" s="71"/>
      <c r="R332" s="71"/>
      <c r="S332" s="71"/>
      <c r="T332" s="71"/>
      <c r="U332" s="71"/>
      <c r="V332" s="71"/>
      <c r="W332" s="71"/>
      <c r="X332" s="72"/>
    </row>
    <row r="333" spans="1:24" ht="93" customHeight="1" x14ac:dyDescent="0.25">
      <c r="A333" s="95"/>
      <c r="B333" s="32" t="s">
        <v>179</v>
      </c>
      <c r="C333" s="26" t="s">
        <v>14</v>
      </c>
      <c r="D333" s="7">
        <v>40431</v>
      </c>
      <c r="E333" s="7">
        <v>40431</v>
      </c>
      <c r="F333" s="7">
        <v>66</v>
      </c>
      <c r="G333" s="7">
        <v>33.1</v>
      </c>
      <c r="H333" s="34"/>
      <c r="I333" s="34"/>
      <c r="J333" s="34"/>
      <c r="K333" s="34"/>
      <c r="L333" s="34"/>
      <c r="M333" s="34"/>
      <c r="N333" s="34"/>
      <c r="O333" s="34"/>
      <c r="P333" s="34"/>
      <c r="Q333" s="34"/>
      <c r="R333" s="34"/>
      <c r="S333" s="34"/>
      <c r="T333" s="34"/>
      <c r="U333" s="34"/>
      <c r="V333" s="34"/>
      <c r="W333" s="68" t="s">
        <v>336</v>
      </c>
      <c r="X333" s="69"/>
    </row>
    <row r="334" spans="1:24" ht="69" customHeight="1" x14ac:dyDescent="0.25">
      <c r="A334" s="107"/>
      <c r="B334" s="129" t="s">
        <v>322</v>
      </c>
      <c r="C334" s="26" t="s">
        <v>14</v>
      </c>
      <c r="D334" s="7">
        <v>3996.1</v>
      </c>
      <c r="E334" s="7">
        <v>3996.1</v>
      </c>
      <c r="F334" s="7">
        <v>291.3</v>
      </c>
      <c r="G334" s="7">
        <v>103.9</v>
      </c>
      <c r="H334" s="34"/>
      <c r="I334" s="34"/>
      <c r="J334" s="34"/>
      <c r="K334" s="34"/>
      <c r="L334" s="34"/>
      <c r="M334" s="34"/>
      <c r="N334" s="34"/>
      <c r="O334" s="34"/>
      <c r="P334" s="34"/>
      <c r="Q334" s="34"/>
      <c r="R334" s="34"/>
      <c r="S334" s="34"/>
      <c r="T334" s="34"/>
      <c r="U334" s="34"/>
      <c r="V334" s="34"/>
      <c r="W334" s="68" t="s">
        <v>337</v>
      </c>
      <c r="X334" s="69"/>
    </row>
    <row r="335" spans="1:24" ht="96.75" customHeight="1" x14ac:dyDescent="0.25">
      <c r="A335" s="107"/>
      <c r="B335" s="129" t="s">
        <v>221</v>
      </c>
      <c r="C335" s="26" t="s">
        <v>173</v>
      </c>
      <c r="D335" s="7">
        <v>49319.199999999997</v>
      </c>
      <c r="E335" s="7">
        <v>49319.199999999997</v>
      </c>
      <c r="F335" s="7">
        <v>0</v>
      </c>
      <c r="G335" s="7">
        <v>0</v>
      </c>
      <c r="H335" s="34"/>
      <c r="I335" s="34"/>
      <c r="J335" s="34"/>
      <c r="K335" s="34"/>
      <c r="L335" s="34"/>
      <c r="M335" s="34"/>
      <c r="N335" s="34"/>
      <c r="O335" s="34"/>
      <c r="P335" s="34"/>
      <c r="Q335" s="34"/>
      <c r="R335" s="34"/>
      <c r="S335" s="34"/>
      <c r="T335" s="34"/>
      <c r="U335" s="34"/>
      <c r="V335" s="34"/>
      <c r="W335" s="68" t="s">
        <v>87</v>
      </c>
      <c r="X335" s="69"/>
    </row>
    <row r="336" spans="1:24" ht="96.75" customHeight="1" x14ac:dyDescent="0.25">
      <c r="A336" s="107"/>
      <c r="B336" s="129" t="s">
        <v>221</v>
      </c>
      <c r="C336" s="26" t="s">
        <v>16</v>
      </c>
      <c r="D336" s="7">
        <v>2990.6</v>
      </c>
      <c r="E336" s="7">
        <v>2990.6</v>
      </c>
      <c r="F336" s="7">
        <v>0</v>
      </c>
      <c r="G336" s="7">
        <v>0</v>
      </c>
      <c r="H336" s="34"/>
      <c r="I336" s="34"/>
      <c r="J336" s="34"/>
      <c r="K336" s="34"/>
      <c r="L336" s="34"/>
      <c r="M336" s="34"/>
      <c r="N336" s="34"/>
      <c r="O336" s="34"/>
      <c r="P336" s="34"/>
      <c r="Q336" s="34"/>
      <c r="R336" s="34"/>
      <c r="S336" s="34"/>
      <c r="T336" s="34"/>
      <c r="U336" s="34"/>
      <c r="V336" s="34"/>
      <c r="W336" s="68" t="s">
        <v>87</v>
      </c>
      <c r="X336" s="69"/>
    </row>
    <row r="337" spans="1:24" ht="96.75" customHeight="1" x14ac:dyDescent="0.25">
      <c r="A337" s="107"/>
      <c r="B337" s="129" t="s">
        <v>221</v>
      </c>
      <c r="C337" s="26" t="s">
        <v>222</v>
      </c>
      <c r="D337" s="7">
        <v>6597.7</v>
      </c>
      <c r="E337" s="7">
        <v>6597.7</v>
      </c>
      <c r="F337" s="7">
        <v>0</v>
      </c>
      <c r="G337" s="7">
        <v>0</v>
      </c>
      <c r="H337" s="34"/>
      <c r="I337" s="34"/>
      <c r="J337" s="34"/>
      <c r="K337" s="34"/>
      <c r="L337" s="34"/>
      <c r="M337" s="34"/>
      <c r="N337" s="34"/>
      <c r="O337" s="34"/>
      <c r="P337" s="34"/>
      <c r="Q337" s="34"/>
      <c r="R337" s="34"/>
      <c r="S337" s="34"/>
      <c r="T337" s="34"/>
      <c r="U337" s="34"/>
      <c r="V337" s="34"/>
      <c r="W337" s="68" t="s">
        <v>87</v>
      </c>
      <c r="X337" s="69"/>
    </row>
    <row r="338" spans="1:24" ht="69" customHeight="1" x14ac:dyDescent="0.25">
      <c r="A338" s="107"/>
      <c r="B338" s="129" t="s">
        <v>335</v>
      </c>
      <c r="C338" s="26" t="s">
        <v>14</v>
      </c>
      <c r="D338" s="7">
        <v>1070</v>
      </c>
      <c r="E338" s="7">
        <v>1070</v>
      </c>
      <c r="F338" s="7">
        <v>270</v>
      </c>
      <c r="G338" s="7">
        <v>76</v>
      </c>
      <c r="H338" s="34"/>
      <c r="I338" s="34"/>
      <c r="J338" s="34"/>
      <c r="K338" s="34"/>
      <c r="L338" s="34"/>
      <c r="M338" s="34"/>
      <c r="N338" s="34"/>
      <c r="O338" s="34"/>
      <c r="P338" s="34"/>
      <c r="Q338" s="34"/>
      <c r="R338" s="34"/>
      <c r="S338" s="34"/>
      <c r="T338" s="34"/>
      <c r="U338" s="34"/>
      <c r="V338" s="34"/>
      <c r="W338" s="68" t="s">
        <v>338</v>
      </c>
      <c r="X338" s="69"/>
    </row>
    <row r="339" spans="1:24" ht="69" customHeight="1" x14ac:dyDescent="0.25">
      <c r="A339" s="107"/>
      <c r="B339" s="129" t="s">
        <v>321</v>
      </c>
      <c r="C339" s="26" t="s">
        <v>14</v>
      </c>
      <c r="D339" s="7">
        <v>996</v>
      </c>
      <c r="E339" s="7">
        <v>996</v>
      </c>
      <c r="F339" s="7">
        <v>120</v>
      </c>
      <c r="G339" s="7">
        <v>96.6</v>
      </c>
      <c r="H339" s="34"/>
      <c r="I339" s="34"/>
      <c r="J339" s="34"/>
      <c r="K339" s="34"/>
      <c r="L339" s="34"/>
      <c r="M339" s="34"/>
      <c r="N339" s="34"/>
      <c r="O339" s="34"/>
      <c r="P339" s="34"/>
      <c r="Q339" s="34"/>
      <c r="R339" s="34"/>
      <c r="S339" s="34"/>
      <c r="T339" s="34"/>
      <c r="U339" s="34"/>
      <c r="V339" s="34"/>
      <c r="W339" s="68" t="s">
        <v>339</v>
      </c>
      <c r="X339" s="69"/>
    </row>
    <row r="340" spans="1:24" ht="28.5" customHeight="1" x14ac:dyDescent="0.25">
      <c r="A340" s="44"/>
      <c r="B340" s="124" t="s">
        <v>18</v>
      </c>
      <c r="C340" s="33" t="s">
        <v>17</v>
      </c>
      <c r="D340" s="9">
        <f>D343+D341+D342</f>
        <v>105400.6</v>
      </c>
      <c r="E340" s="9">
        <f t="shared" ref="E340:G340" si="101">E343+E341+E342</f>
        <v>105400.6</v>
      </c>
      <c r="F340" s="9">
        <f t="shared" si="101"/>
        <v>747.3</v>
      </c>
      <c r="G340" s="9">
        <f t="shared" si="101"/>
        <v>309.60000000000002</v>
      </c>
      <c r="H340" s="39"/>
      <c r="I340" s="39"/>
      <c r="J340" s="39"/>
      <c r="K340" s="39"/>
      <c r="L340" s="39"/>
      <c r="M340" s="39"/>
      <c r="N340" s="39"/>
      <c r="O340" s="39"/>
      <c r="P340" s="39"/>
      <c r="Q340" s="39"/>
      <c r="R340" s="39"/>
      <c r="S340" s="39"/>
      <c r="T340" s="39"/>
      <c r="U340" s="39"/>
      <c r="V340" s="39"/>
      <c r="W340" s="64" t="s">
        <v>211</v>
      </c>
      <c r="X340" s="65"/>
    </row>
    <row r="341" spans="1:24" ht="52.5" customHeight="1" x14ac:dyDescent="0.25">
      <c r="A341" s="45"/>
      <c r="B341" s="127"/>
      <c r="C341" s="26" t="s">
        <v>173</v>
      </c>
      <c r="D341" s="7">
        <f>D335</f>
        <v>49319.199999999997</v>
      </c>
      <c r="E341" s="7">
        <f t="shared" ref="E341:G341" si="102">E335</f>
        <v>49319.199999999997</v>
      </c>
      <c r="F341" s="7">
        <f t="shared" si="102"/>
        <v>0</v>
      </c>
      <c r="G341" s="7">
        <f t="shared" si="102"/>
        <v>0</v>
      </c>
      <c r="H341" s="39"/>
      <c r="I341" s="39"/>
      <c r="J341" s="39"/>
      <c r="K341" s="39"/>
      <c r="L341" s="39"/>
      <c r="M341" s="39"/>
      <c r="N341" s="39"/>
      <c r="O341" s="39"/>
      <c r="P341" s="39"/>
      <c r="Q341" s="39"/>
      <c r="R341" s="39"/>
      <c r="S341" s="39"/>
      <c r="T341" s="39"/>
      <c r="U341" s="39"/>
      <c r="V341" s="39"/>
      <c r="W341" s="68" t="s">
        <v>87</v>
      </c>
      <c r="X341" s="69"/>
    </row>
    <row r="342" spans="1:24" ht="52.5" customHeight="1" x14ac:dyDescent="0.25">
      <c r="A342" s="45"/>
      <c r="B342" s="127"/>
      <c r="C342" s="26" t="s">
        <v>16</v>
      </c>
      <c r="D342" s="7">
        <f>D336</f>
        <v>2990.6</v>
      </c>
      <c r="E342" s="7">
        <f t="shared" ref="E342:G342" si="103">E336</f>
        <v>2990.6</v>
      </c>
      <c r="F342" s="7">
        <f t="shared" si="103"/>
        <v>0</v>
      </c>
      <c r="G342" s="7">
        <f t="shared" si="103"/>
        <v>0</v>
      </c>
      <c r="H342" s="39"/>
      <c r="I342" s="39"/>
      <c r="J342" s="39"/>
      <c r="K342" s="39"/>
      <c r="L342" s="39"/>
      <c r="M342" s="39"/>
      <c r="N342" s="39"/>
      <c r="O342" s="39"/>
      <c r="P342" s="39"/>
      <c r="Q342" s="39"/>
      <c r="R342" s="39"/>
      <c r="S342" s="39"/>
      <c r="T342" s="39"/>
      <c r="U342" s="39"/>
      <c r="V342" s="39"/>
      <c r="W342" s="68" t="s">
        <v>87</v>
      </c>
      <c r="X342" s="69"/>
    </row>
    <row r="343" spans="1:24" ht="57.75" customHeight="1" x14ac:dyDescent="0.25">
      <c r="A343" s="130"/>
      <c r="B343" s="131"/>
      <c r="C343" s="26" t="s">
        <v>14</v>
      </c>
      <c r="D343" s="7">
        <f>D333+D334+D338+D337+D339</f>
        <v>53090.799999999996</v>
      </c>
      <c r="E343" s="7">
        <f t="shared" ref="E343:G343" si="104">E333+E334+E338+E337+E339</f>
        <v>53090.799999999996</v>
      </c>
      <c r="F343" s="7">
        <f t="shared" si="104"/>
        <v>747.3</v>
      </c>
      <c r="G343" s="7">
        <f t="shared" si="104"/>
        <v>309.60000000000002</v>
      </c>
      <c r="H343" s="7" t="e">
        <f>H333+H334+#REF!+#REF!+H338</f>
        <v>#REF!</v>
      </c>
      <c r="I343" s="7" t="e">
        <f>I333+I334+#REF!+#REF!+I338</f>
        <v>#REF!</v>
      </c>
      <c r="J343" s="7" t="e">
        <f>J333+J334+#REF!+#REF!+J338</f>
        <v>#REF!</v>
      </c>
      <c r="K343" s="7" t="e">
        <f>K333+K334+#REF!+#REF!+K338</f>
        <v>#REF!</v>
      </c>
      <c r="L343" s="7" t="e">
        <f>L333+L334+#REF!+#REF!+L338</f>
        <v>#REF!</v>
      </c>
      <c r="M343" s="7" t="e">
        <f>M333+M334+#REF!+#REF!+M338</f>
        <v>#REF!</v>
      </c>
      <c r="N343" s="7" t="e">
        <f>N333+N334+#REF!+#REF!+N338</f>
        <v>#REF!</v>
      </c>
      <c r="O343" s="7" t="e">
        <f>O333+O334+#REF!+#REF!+O338</f>
        <v>#REF!</v>
      </c>
      <c r="P343" s="7" t="e">
        <f>P333+P334+#REF!+#REF!+P338</f>
        <v>#REF!</v>
      </c>
      <c r="Q343" s="7" t="e">
        <f>Q333+Q334+#REF!+#REF!+Q338</f>
        <v>#REF!</v>
      </c>
      <c r="R343" s="7" t="e">
        <f>R333+R334+#REF!+#REF!+R338</f>
        <v>#REF!</v>
      </c>
      <c r="S343" s="7" t="e">
        <f>S333+S334+#REF!+#REF!+S338</f>
        <v>#REF!</v>
      </c>
      <c r="T343" s="7" t="e">
        <f>T333+T334+#REF!+#REF!+T338</f>
        <v>#REF!</v>
      </c>
      <c r="U343" s="7" t="e">
        <f>U333+U334+#REF!+#REF!+U338</f>
        <v>#REF!</v>
      </c>
      <c r="V343" s="7" t="e">
        <f>V333+V334+#REF!+#REF!+V338</f>
        <v>#REF!</v>
      </c>
      <c r="W343" s="68" t="s">
        <v>341</v>
      </c>
      <c r="X343" s="69"/>
    </row>
    <row r="344" spans="1:24" ht="30" customHeight="1" x14ac:dyDescent="0.25">
      <c r="A344" s="38"/>
      <c r="B344" s="70" t="s">
        <v>332</v>
      </c>
      <c r="C344" s="71"/>
      <c r="D344" s="71"/>
      <c r="E344" s="71"/>
      <c r="F344" s="71"/>
      <c r="G344" s="71"/>
      <c r="H344" s="71"/>
      <c r="I344" s="71"/>
      <c r="J344" s="71"/>
      <c r="K344" s="71"/>
      <c r="L344" s="71"/>
      <c r="M344" s="71"/>
      <c r="N344" s="71"/>
      <c r="O344" s="71"/>
      <c r="P344" s="71"/>
      <c r="Q344" s="71"/>
      <c r="R344" s="71"/>
      <c r="S344" s="71"/>
      <c r="T344" s="71"/>
      <c r="U344" s="71"/>
      <c r="V344" s="71"/>
      <c r="W344" s="71"/>
      <c r="X344" s="72"/>
    </row>
    <row r="345" spans="1:24" ht="132" customHeight="1" x14ac:dyDescent="0.25">
      <c r="A345" s="27"/>
      <c r="B345" s="104" t="s">
        <v>153</v>
      </c>
      <c r="C345" s="26" t="s">
        <v>14</v>
      </c>
      <c r="D345" s="102">
        <v>25000</v>
      </c>
      <c r="E345" s="102">
        <v>25000</v>
      </c>
      <c r="F345" s="102">
        <v>10000</v>
      </c>
      <c r="G345" s="102">
        <v>10000</v>
      </c>
      <c r="H345" s="28"/>
      <c r="I345" s="28"/>
      <c r="J345" s="28"/>
      <c r="K345" s="28"/>
      <c r="L345" s="28"/>
      <c r="M345" s="28"/>
      <c r="N345" s="28"/>
      <c r="O345" s="28"/>
      <c r="P345" s="28"/>
      <c r="Q345" s="28"/>
      <c r="R345" s="28"/>
      <c r="S345" s="28"/>
      <c r="T345" s="28"/>
      <c r="U345" s="28"/>
      <c r="V345" s="28"/>
      <c r="W345" s="68" t="s">
        <v>333</v>
      </c>
      <c r="X345" s="69"/>
    </row>
    <row r="346" spans="1:24" ht="128.25" customHeight="1" x14ac:dyDescent="0.25">
      <c r="A346" s="27"/>
      <c r="B346" s="104" t="s">
        <v>204</v>
      </c>
      <c r="C346" s="26" t="s">
        <v>14</v>
      </c>
      <c r="D346" s="102">
        <v>5000</v>
      </c>
      <c r="E346" s="102">
        <v>5000</v>
      </c>
      <c r="F346" s="102">
        <v>0</v>
      </c>
      <c r="G346" s="102">
        <v>0</v>
      </c>
      <c r="H346" s="28"/>
      <c r="I346" s="28"/>
      <c r="J346" s="28"/>
      <c r="K346" s="28"/>
      <c r="L346" s="28"/>
      <c r="M346" s="28"/>
      <c r="N346" s="28"/>
      <c r="O346" s="28"/>
      <c r="P346" s="28"/>
      <c r="Q346" s="28"/>
      <c r="R346" s="28"/>
      <c r="S346" s="28"/>
      <c r="T346" s="28"/>
      <c r="U346" s="28"/>
      <c r="V346" s="28"/>
      <c r="W346" s="68" t="s">
        <v>87</v>
      </c>
      <c r="X346" s="69"/>
    </row>
    <row r="347" spans="1:24" ht="41.25" customHeight="1" x14ac:dyDescent="0.25">
      <c r="A347" s="52"/>
      <c r="B347" s="54" t="s">
        <v>18</v>
      </c>
      <c r="C347" s="33" t="s">
        <v>17</v>
      </c>
      <c r="D347" s="9">
        <f>D348</f>
        <v>30000</v>
      </c>
      <c r="E347" s="9">
        <f t="shared" ref="E347:G347" si="105">E348</f>
        <v>30000</v>
      </c>
      <c r="F347" s="9">
        <f t="shared" si="105"/>
        <v>10000</v>
      </c>
      <c r="G347" s="9">
        <f t="shared" si="105"/>
        <v>10000</v>
      </c>
      <c r="H347" s="39"/>
      <c r="I347" s="39"/>
      <c r="J347" s="39"/>
      <c r="K347" s="39"/>
      <c r="L347" s="39"/>
      <c r="M347" s="39"/>
      <c r="N347" s="39"/>
      <c r="O347" s="39"/>
      <c r="P347" s="39"/>
      <c r="Q347" s="39"/>
      <c r="R347" s="39"/>
      <c r="S347" s="39"/>
      <c r="T347" s="39"/>
      <c r="U347" s="39"/>
      <c r="V347" s="39"/>
      <c r="W347" s="67" t="s">
        <v>334</v>
      </c>
      <c r="X347" s="66"/>
    </row>
    <row r="348" spans="1:24" ht="49.5" customHeight="1" x14ac:dyDescent="0.25">
      <c r="A348" s="52"/>
      <c r="B348" s="75"/>
      <c r="C348" s="26" t="s">
        <v>14</v>
      </c>
      <c r="D348" s="7">
        <f>D345+D346</f>
        <v>30000</v>
      </c>
      <c r="E348" s="7">
        <f t="shared" ref="E348:G348" si="106">E345+E346</f>
        <v>30000</v>
      </c>
      <c r="F348" s="7">
        <f t="shared" si="106"/>
        <v>10000</v>
      </c>
      <c r="G348" s="7">
        <f t="shared" si="106"/>
        <v>10000</v>
      </c>
      <c r="H348" s="39"/>
      <c r="I348" s="39"/>
      <c r="J348" s="39"/>
      <c r="K348" s="39"/>
      <c r="L348" s="39"/>
      <c r="M348" s="39"/>
      <c r="N348" s="39"/>
      <c r="O348" s="39"/>
      <c r="P348" s="39"/>
      <c r="Q348" s="39"/>
      <c r="R348" s="39"/>
      <c r="S348" s="39"/>
      <c r="T348" s="39"/>
      <c r="U348" s="39"/>
      <c r="V348" s="39"/>
      <c r="W348" s="67" t="s">
        <v>334</v>
      </c>
      <c r="X348" s="66"/>
    </row>
    <row r="349" spans="1:24" ht="30" customHeight="1" x14ac:dyDescent="0.25">
      <c r="A349" s="38"/>
      <c r="B349" s="70" t="s">
        <v>329</v>
      </c>
      <c r="C349" s="71"/>
      <c r="D349" s="71"/>
      <c r="E349" s="71"/>
      <c r="F349" s="71"/>
      <c r="G349" s="71"/>
      <c r="H349" s="71"/>
      <c r="I349" s="71"/>
      <c r="J349" s="71"/>
      <c r="K349" s="71"/>
      <c r="L349" s="71"/>
      <c r="M349" s="71"/>
      <c r="N349" s="71"/>
      <c r="O349" s="71"/>
      <c r="P349" s="71"/>
      <c r="Q349" s="71"/>
      <c r="R349" s="71"/>
      <c r="S349" s="71"/>
      <c r="T349" s="71"/>
      <c r="U349" s="71"/>
      <c r="V349" s="71"/>
      <c r="W349" s="71"/>
      <c r="X349" s="72"/>
    </row>
    <row r="350" spans="1:24" ht="81.75" customHeight="1" x14ac:dyDescent="0.25">
      <c r="A350" s="132"/>
      <c r="B350" s="74" t="s">
        <v>330</v>
      </c>
      <c r="C350" s="26" t="s">
        <v>14</v>
      </c>
      <c r="D350" s="7">
        <v>1484.4</v>
      </c>
      <c r="E350" s="7">
        <v>1484.4</v>
      </c>
      <c r="F350" s="7">
        <v>300</v>
      </c>
      <c r="G350" s="7">
        <v>300</v>
      </c>
      <c r="H350" s="39"/>
      <c r="I350" s="39"/>
      <c r="J350" s="39"/>
      <c r="K350" s="39"/>
      <c r="L350" s="39"/>
      <c r="M350" s="39"/>
      <c r="N350" s="39"/>
      <c r="O350" s="39"/>
      <c r="P350" s="39"/>
      <c r="Q350" s="39"/>
      <c r="R350" s="39"/>
      <c r="S350" s="39"/>
      <c r="T350" s="39"/>
      <c r="U350" s="39"/>
      <c r="V350" s="39"/>
      <c r="W350" s="66" t="s">
        <v>331</v>
      </c>
      <c r="X350" s="66"/>
    </row>
    <row r="351" spans="1:24" ht="15" customHeight="1" x14ac:dyDescent="0.25">
      <c r="A351" s="44"/>
      <c r="B351" s="59" t="s">
        <v>18</v>
      </c>
      <c r="C351" s="33" t="s">
        <v>17</v>
      </c>
      <c r="D351" s="9">
        <f>D352</f>
        <v>1484.4</v>
      </c>
      <c r="E351" s="9">
        <f t="shared" ref="E351:G351" si="107">E352</f>
        <v>1484.4</v>
      </c>
      <c r="F351" s="9">
        <f t="shared" si="107"/>
        <v>300</v>
      </c>
      <c r="G351" s="9">
        <f t="shared" si="107"/>
        <v>300</v>
      </c>
      <c r="H351" s="39"/>
      <c r="I351" s="39"/>
      <c r="J351" s="39"/>
      <c r="K351" s="39"/>
      <c r="L351" s="39"/>
      <c r="M351" s="39"/>
      <c r="N351" s="39"/>
      <c r="O351" s="39"/>
      <c r="P351" s="39"/>
      <c r="Q351" s="39"/>
      <c r="R351" s="39"/>
      <c r="S351" s="39"/>
      <c r="T351" s="39"/>
      <c r="U351" s="39"/>
      <c r="V351" s="39"/>
      <c r="W351" s="66" t="s">
        <v>331</v>
      </c>
      <c r="X351" s="66"/>
    </row>
    <row r="352" spans="1:24" ht="57.75" customHeight="1" x14ac:dyDescent="0.25">
      <c r="A352" s="133"/>
      <c r="B352" s="50"/>
      <c r="C352" s="26" t="s">
        <v>14</v>
      </c>
      <c r="D352" s="7">
        <f>D350</f>
        <v>1484.4</v>
      </c>
      <c r="E352" s="7">
        <f>E350</f>
        <v>1484.4</v>
      </c>
      <c r="F352" s="7">
        <f>F350</f>
        <v>300</v>
      </c>
      <c r="G352" s="7">
        <f>G350</f>
        <v>300</v>
      </c>
      <c r="H352" s="7" t="e">
        <f>#REF!+H350</f>
        <v>#REF!</v>
      </c>
      <c r="I352" s="7" t="e">
        <f>#REF!+I350</f>
        <v>#REF!</v>
      </c>
      <c r="J352" s="7" t="e">
        <f>#REF!+J350</f>
        <v>#REF!</v>
      </c>
      <c r="K352" s="7" t="e">
        <f>#REF!+K350</f>
        <v>#REF!</v>
      </c>
      <c r="L352" s="7" t="e">
        <f>#REF!+L350</f>
        <v>#REF!</v>
      </c>
      <c r="M352" s="7" t="e">
        <f>#REF!+M350</f>
        <v>#REF!</v>
      </c>
      <c r="N352" s="7" t="e">
        <f>#REF!+N350</f>
        <v>#REF!</v>
      </c>
      <c r="O352" s="7" t="e">
        <f>#REF!+O350</f>
        <v>#REF!</v>
      </c>
      <c r="P352" s="7" t="e">
        <f>#REF!+P350</f>
        <v>#REF!</v>
      </c>
      <c r="Q352" s="7" t="e">
        <f>#REF!+Q350</f>
        <v>#REF!</v>
      </c>
      <c r="R352" s="7" t="e">
        <f>#REF!+R350</f>
        <v>#REF!</v>
      </c>
      <c r="S352" s="7" t="e">
        <f>#REF!+S350</f>
        <v>#REF!</v>
      </c>
      <c r="T352" s="7" t="e">
        <f>#REF!+T350</f>
        <v>#REF!</v>
      </c>
      <c r="U352" s="7" t="e">
        <f>#REF!+U350</f>
        <v>#REF!</v>
      </c>
      <c r="V352" s="7" t="e">
        <f>#REF!+V350</f>
        <v>#REF!</v>
      </c>
      <c r="W352" s="66" t="s">
        <v>331</v>
      </c>
      <c r="X352" s="66"/>
    </row>
    <row r="353" spans="1:28" ht="30" customHeight="1" x14ac:dyDescent="0.25">
      <c r="A353" s="38"/>
      <c r="B353" s="70" t="s">
        <v>328</v>
      </c>
      <c r="C353" s="71"/>
      <c r="D353" s="71"/>
      <c r="E353" s="71"/>
      <c r="F353" s="71"/>
      <c r="G353" s="71"/>
      <c r="H353" s="71"/>
      <c r="I353" s="71"/>
      <c r="J353" s="71"/>
      <c r="K353" s="71"/>
      <c r="L353" s="71"/>
      <c r="M353" s="71"/>
      <c r="N353" s="71"/>
      <c r="O353" s="71"/>
      <c r="P353" s="71"/>
      <c r="Q353" s="71"/>
      <c r="R353" s="71"/>
      <c r="S353" s="71"/>
      <c r="T353" s="71"/>
      <c r="U353" s="71"/>
      <c r="V353" s="71"/>
      <c r="W353" s="71"/>
      <c r="X353" s="72"/>
    </row>
    <row r="354" spans="1:28" ht="93.75" customHeight="1" x14ac:dyDescent="0.25">
      <c r="A354" s="134"/>
      <c r="B354" s="26" t="s">
        <v>219</v>
      </c>
      <c r="C354" s="26" t="s">
        <v>14</v>
      </c>
      <c r="D354" s="7">
        <v>25000</v>
      </c>
      <c r="E354" s="7">
        <v>25000</v>
      </c>
      <c r="F354" s="7">
        <v>0</v>
      </c>
      <c r="G354" s="7">
        <v>0</v>
      </c>
      <c r="H354" s="39"/>
      <c r="I354" s="39"/>
      <c r="J354" s="39"/>
      <c r="K354" s="39"/>
      <c r="L354" s="39"/>
      <c r="M354" s="39"/>
      <c r="N354" s="39"/>
      <c r="O354" s="39"/>
      <c r="P354" s="39"/>
      <c r="Q354" s="39"/>
      <c r="R354" s="39"/>
      <c r="S354" s="39"/>
      <c r="T354" s="39"/>
      <c r="U354" s="39"/>
      <c r="V354" s="39"/>
      <c r="W354" s="68" t="s">
        <v>89</v>
      </c>
      <c r="X354" s="135"/>
    </row>
    <row r="355" spans="1:28" ht="60.75" customHeight="1" x14ac:dyDescent="0.25">
      <c r="A355" s="134"/>
      <c r="B355" s="33" t="s">
        <v>18</v>
      </c>
      <c r="C355" s="33" t="s">
        <v>14</v>
      </c>
      <c r="D355" s="9">
        <f>D354</f>
        <v>25000</v>
      </c>
      <c r="E355" s="9">
        <f t="shared" ref="E355:V355" si="108">E354</f>
        <v>25000</v>
      </c>
      <c r="F355" s="9">
        <f t="shared" si="108"/>
        <v>0</v>
      </c>
      <c r="G355" s="9">
        <f t="shared" si="108"/>
        <v>0</v>
      </c>
      <c r="H355" s="7">
        <f t="shared" si="108"/>
        <v>0</v>
      </c>
      <c r="I355" s="7">
        <f t="shared" si="108"/>
        <v>0</v>
      </c>
      <c r="J355" s="7">
        <f t="shared" si="108"/>
        <v>0</v>
      </c>
      <c r="K355" s="7">
        <f t="shared" si="108"/>
        <v>0</v>
      </c>
      <c r="L355" s="7">
        <f t="shared" si="108"/>
        <v>0</v>
      </c>
      <c r="M355" s="7">
        <f t="shared" si="108"/>
        <v>0</v>
      </c>
      <c r="N355" s="7">
        <f t="shared" si="108"/>
        <v>0</v>
      </c>
      <c r="O355" s="7">
        <f t="shared" si="108"/>
        <v>0</v>
      </c>
      <c r="P355" s="7">
        <f t="shared" si="108"/>
        <v>0</v>
      </c>
      <c r="Q355" s="7">
        <f t="shared" si="108"/>
        <v>0</v>
      </c>
      <c r="R355" s="7">
        <f t="shared" si="108"/>
        <v>0</v>
      </c>
      <c r="S355" s="7">
        <f t="shared" si="108"/>
        <v>0</v>
      </c>
      <c r="T355" s="7">
        <f t="shared" si="108"/>
        <v>0</v>
      </c>
      <c r="U355" s="7">
        <f t="shared" si="108"/>
        <v>0</v>
      </c>
      <c r="V355" s="7">
        <f t="shared" si="108"/>
        <v>0</v>
      </c>
      <c r="W355" s="68" t="s">
        <v>89</v>
      </c>
      <c r="X355" s="135"/>
    </row>
    <row r="356" spans="1:28" ht="33.75" customHeight="1" x14ac:dyDescent="0.25">
      <c r="A356" s="38"/>
      <c r="B356" s="70" t="s">
        <v>326</v>
      </c>
      <c r="C356" s="71"/>
      <c r="D356" s="71"/>
      <c r="E356" s="71"/>
      <c r="F356" s="71"/>
      <c r="G356" s="71"/>
      <c r="H356" s="71"/>
      <c r="I356" s="71"/>
      <c r="J356" s="71"/>
      <c r="K356" s="71"/>
      <c r="L356" s="71"/>
      <c r="M356" s="71"/>
      <c r="N356" s="71"/>
      <c r="O356" s="71"/>
      <c r="P356" s="71"/>
      <c r="Q356" s="71"/>
      <c r="R356" s="71"/>
      <c r="S356" s="71"/>
      <c r="T356" s="71"/>
      <c r="U356" s="71"/>
      <c r="V356" s="71"/>
      <c r="W356" s="71"/>
      <c r="X356" s="72"/>
    </row>
    <row r="357" spans="1:28" ht="120" customHeight="1" x14ac:dyDescent="0.25">
      <c r="A357" s="134"/>
      <c r="B357" s="26" t="s">
        <v>170</v>
      </c>
      <c r="C357" s="26" t="s">
        <v>14</v>
      </c>
      <c r="D357" s="7">
        <v>620</v>
      </c>
      <c r="E357" s="7">
        <v>620</v>
      </c>
      <c r="F357" s="7">
        <v>110</v>
      </c>
      <c r="G357" s="7">
        <v>110</v>
      </c>
      <c r="H357" s="39"/>
      <c r="I357" s="39"/>
      <c r="J357" s="39"/>
      <c r="K357" s="39"/>
      <c r="L357" s="39"/>
      <c r="M357" s="39"/>
      <c r="N357" s="39"/>
      <c r="O357" s="39"/>
      <c r="P357" s="39"/>
      <c r="Q357" s="39"/>
      <c r="R357" s="39"/>
      <c r="S357" s="39"/>
      <c r="T357" s="39"/>
      <c r="U357" s="39"/>
      <c r="V357" s="39"/>
      <c r="W357" s="68" t="s">
        <v>327</v>
      </c>
      <c r="X357" s="135"/>
    </row>
    <row r="358" spans="1:28" ht="60.75" customHeight="1" x14ac:dyDescent="0.25">
      <c r="A358" s="134"/>
      <c r="B358" s="33" t="s">
        <v>18</v>
      </c>
      <c r="C358" s="33" t="s">
        <v>14</v>
      </c>
      <c r="D358" s="9">
        <f>D357</f>
        <v>620</v>
      </c>
      <c r="E358" s="9">
        <f>E357</f>
        <v>620</v>
      </c>
      <c r="F358" s="9">
        <f>F357</f>
        <v>110</v>
      </c>
      <c r="G358" s="9">
        <f>G357</f>
        <v>110</v>
      </c>
      <c r="H358" s="14"/>
      <c r="I358" s="14"/>
      <c r="J358" s="14"/>
      <c r="K358" s="14"/>
      <c r="L358" s="14"/>
      <c r="M358" s="14"/>
      <c r="N358" s="14"/>
      <c r="O358" s="14"/>
      <c r="P358" s="14"/>
      <c r="Q358" s="14"/>
      <c r="R358" s="14"/>
      <c r="S358" s="14"/>
      <c r="T358" s="14"/>
      <c r="U358" s="14"/>
      <c r="V358" s="14"/>
      <c r="W358" s="64" t="s">
        <v>327</v>
      </c>
      <c r="X358" s="136"/>
    </row>
    <row r="359" spans="1:28" ht="29.25" customHeight="1" x14ac:dyDescent="0.25">
      <c r="A359" s="137"/>
      <c r="B359" s="42" t="s">
        <v>15</v>
      </c>
      <c r="C359" s="36" t="s">
        <v>17</v>
      </c>
      <c r="D359" s="125">
        <f>D360+D362+D361</f>
        <v>225776.59999999998</v>
      </c>
      <c r="E359" s="125">
        <f t="shared" ref="E359:G359" si="109">E360+E362+E361</f>
        <v>225776.59999999998</v>
      </c>
      <c r="F359" s="125">
        <f t="shared" si="109"/>
        <v>14710.699999999999</v>
      </c>
      <c r="G359" s="125">
        <f t="shared" si="109"/>
        <v>13137.7</v>
      </c>
      <c r="H359" s="138"/>
      <c r="I359" s="138"/>
      <c r="J359" s="138"/>
      <c r="K359" s="138"/>
      <c r="L359" s="138"/>
      <c r="M359" s="138"/>
      <c r="N359" s="138"/>
      <c r="O359" s="138"/>
      <c r="P359" s="138"/>
      <c r="Q359" s="138"/>
      <c r="R359" s="138"/>
      <c r="S359" s="138"/>
      <c r="T359" s="138"/>
      <c r="U359" s="138"/>
      <c r="V359" s="138"/>
      <c r="W359" s="126" t="s">
        <v>342</v>
      </c>
      <c r="X359" s="77"/>
    </row>
    <row r="360" spans="1:28" ht="60" customHeight="1" x14ac:dyDescent="0.25">
      <c r="A360" s="137"/>
      <c r="B360" s="42"/>
      <c r="C360" s="101" t="s">
        <v>16</v>
      </c>
      <c r="D360" s="118">
        <f>D323+D342</f>
        <v>5950.7000000000007</v>
      </c>
      <c r="E360" s="118">
        <f t="shared" ref="E360:G360" si="110">E323+E342</f>
        <v>5950.7000000000007</v>
      </c>
      <c r="F360" s="118">
        <f t="shared" si="110"/>
        <v>227.6</v>
      </c>
      <c r="G360" s="118">
        <f t="shared" si="110"/>
        <v>227.6</v>
      </c>
      <c r="H360" s="118" t="e">
        <f>#REF!+#REF!+#REF!</f>
        <v>#REF!</v>
      </c>
      <c r="I360" s="118" t="e">
        <f>#REF!+#REF!+#REF!</f>
        <v>#REF!</v>
      </c>
      <c r="J360" s="118" t="e">
        <f>#REF!+#REF!+#REF!</f>
        <v>#REF!</v>
      </c>
      <c r="K360" s="118" t="e">
        <f>#REF!+#REF!+#REF!</f>
        <v>#REF!</v>
      </c>
      <c r="L360" s="118" t="e">
        <f>#REF!+#REF!+#REF!</f>
        <v>#REF!</v>
      </c>
      <c r="M360" s="118" t="e">
        <f>#REF!+#REF!+#REF!</f>
        <v>#REF!</v>
      </c>
      <c r="N360" s="118" t="e">
        <f>#REF!+#REF!+#REF!</f>
        <v>#REF!</v>
      </c>
      <c r="O360" s="118" t="e">
        <f>#REF!+#REF!+#REF!</f>
        <v>#REF!</v>
      </c>
      <c r="P360" s="118" t="e">
        <f>#REF!+#REF!+#REF!</f>
        <v>#REF!</v>
      </c>
      <c r="Q360" s="118" t="e">
        <f>#REF!+#REF!+#REF!</f>
        <v>#REF!</v>
      </c>
      <c r="R360" s="118" t="e">
        <f>#REF!+#REF!+#REF!</f>
        <v>#REF!</v>
      </c>
      <c r="S360" s="118" t="e">
        <f>#REF!+#REF!+#REF!</f>
        <v>#REF!</v>
      </c>
      <c r="T360" s="118" t="e">
        <f>#REF!+#REF!+#REF!</f>
        <v>#REF!</v>
      </c>
      <c r="U360" s="118" t="e">
        <f>#REF!+#REF!+#REF!</f>
        <v>#REF!</v>
      </c>
      <c r="V360" s="118" t="e">
        <f>#REF!+#REF!+#REF!</f>
        <v>#REF!</v>
      </c>
      <c r="W360" s="77" t="s">
        <v>295</v>
      </c>
      <c r="X360" s="77"/>
    </row>
    <row r="361" spans="1:28" ht="60" customHeight="1" x14ac:dyDescent="0.25">
      <c r="A361" s="137"/>
      <c r="B361" s="42"/>
      <c r="C361" s="101" t="s">
        <v>173</v>
      </c>
      <c r="D361" s="118">
        <f>D341</f>
        <v>49319.199999999997</v>
      </c>
      <c r="E361" s="118">
        <f t="shared" ref="E361:G361" si="111">E341</f>
        <v>49319.199999999997</v>
      </c>
      <c r="F361" s="118">
        <f t="shared" si="111"/>
        <v>0</v>
      </c>
      <c r="G361" s="118">
        <f t="shared" si="111"/>
        <v>0</v>
      </c>
      <c r="H361" s="118"/>
      <c r="I361" s="118"/>
      <c r="J361" s="118"/>
      <c r="K361" s="118"/>
      <c r="L361" s="118"/>
      <c r="M361" s="118"/>
      <c r="N361" s="118"/>
      <c r="O361" s="118"/>
      <c r="P361" s="118"/>
      <c r="Q361" s="118"/>
      <c r="R361" s="118"/>
      <c r="S361" s="118"/>
      <c r="T361" s="118"/>
      <c r="U361" s="118"/>
      <c r="V361" s="118"/>
      <c r="W361" s="77" t="s">
        <v>343</v>
      </c>
      <c r="X361" s="77"/>
    </row>
    <row r="362" spans="1:28" ht="57.75" customHeight="1" x14ac:dyDescent="0.25">
      <c r="A362" s="137"/>
      <c r="B362" s="139"/>
      <c r="C362" s="101" t="s">
        <v>14</v>
      </c>
      <c r="D362" s="118">
        <f>D324+D331+D343+D348+D352+D355+D358</f>
        <v>170506.69999999998</v>
      </c>
      <c r="E362" s="118">
        <f t="shared" ref="E362:G362" si="112">E324+E331+E343+E348+E352+E355+E358</f>
        <v>170506.69999999998</v>
      </c>
      <c r="F362" s="118">
        <f t="shared" si="112"/>
        <v>14483.099999999999</v>
      </c>
      <c r="G362" s="118">
        <f t="shared" si="112"/>
        <v>12910.1</v>
      </c>
      <c r="H362" s="118" t="e">
        <f>H324+H348+H343+#REF!+#REF!+H352+H355+H358</f>
        <v>#REF!</v>
      </c>
      <c r="I362" s="118" t="e">
        <f>I324+I348+I343+#REF!+#REF!+I352+I355+I358</f>
        <v>#REF!</v>
      </c>
      <c r="J362" s="118" t="e">
        <f>J324+J348+J343+#REF!+#REF!+J352+J355+J358</f>
        <v>#REF!</v>
      </c>
      <c r="K362" s="118" t="e">
        <f>K324+K348+K343+#REF!+#REF!+K352+K355+K358</f>
        <v>#REF!</v>
      </c>
      <c r="L362" s="118" t="e">
        <f>L324+L348+L343+#REF!+#REF!+L352+L355+L358</f>
        <v>#REF!</v>
      </c>
      <c r="M362" s="118" t="e">
        <f>M324+M348+M343+#REF!+#REF!+M352+M355+M358</f>
        <v>#REF!</v>
      </c>
      <c r="N362" s="118" t="e">
        <f>N324+N348+N343+#REF!+#REF!+N352+N355+N358</f>
        <v>#REF!</v>
      </c>
      <c r="O362" s="118" t="e">
        <f>O324+O348+O343+#REF!+#REF!+O352+O355+O358</f>
        <v>#REF!</v>
      </c>
      <c r="P362" s="118" t="e">
        <f>P324+P348+P343+#REF!+#REF!+P352+P355+P358</f>
        <v>#REF!</v>
      </c>
      <c r="Q362" s="118" t="e">
        <f>Q324+Q348+Q343+#REF!+#REF!+Q352+Q355+Q358</f>
        <v>#REF!</v>
      </c>
      <c r="R362" s="118" t="e">
        <f>R324+R348+R343+#REF!+#REF!+R352+R355+R358</f>
        <v>#REF!</v>
      </c>
      <c r="S362" s="118" t="e">
        <f>S324+S348+S343+#REF!+#REF!+S352+S355+S358</f>
        <v>#REF!</v>
      </c>
      <c r="T362" s="118" t="e">
        <f>T324+T348+T343+#REF!+#REF!+T352+T355+T358</f>
        <v>#REF!</v>
      </c>
      <c r="U362" s="118" t="e">
        <f>U324+U348+U343+#REF!+#REF!+U352+U355+U358</f>
        <v>#REF!</v>
      </c>
      <c r="V362" s="118" t="e">
        <f>V324+V348+V343+#REF!+#REF!+V352+V355+V358</f>
        <v>#REF!</v>
      </c>
      <c r="W362" s="77" t="s">
        <v>343</v>
      </c>
      <c r="X362" s="77"/>
    </row>
    <row r="363" spans="1:28" ht="15.75" customHeight="1" x14ac:dyDescent="0.25">
      <c r="A363" s="38">
        <v>17</v>
      </c>
      <c r="B363" s="54" t="s">
        <v>190</v>
      </c>
      <c r="C363" s="56"/>
      <c r="D363" s="56"/>
      <c r="E363" s="56"/>
      <c r="F363" s="56"/>
      <c r="G363" s="56"/>
      <c r="H363" s="56"/>
      <c r="I363" s="56"/>
      <c r="J363" s="56"/>
      <c r="K363" s="56"/>
      <c r="L363" s="56"/>
      <c r="M363" s="56"/>
      <c r="N363" s="56"/>
      <c r="O363" s="56"/>
      <c r="P363" s="56"/>
      <c r="Q363" s="56"/>
      <c r="R363" s="56"/>
      <c r="S363" s="56"/>
      <c r="T363" s="56"/>
      <c r="U363" s="56"/>
      <c r="V363" s="56"/>
      <c r="W363" s="56"/>
      <c r="X363" s="56"/>
    </row>
    <row r="364" spans="1:28" ht="63" customHeight="1" x14ac:dyDescent="0.25">
      <c r="A364" s="76"/>
      <c r="B364" s="78" t="s">
        <v>191</v>
      </c>
      <c r="C364" s="26" t="s">
        <v>14</v>
      </c>
      <c r="D364" s="7">
        <v>755</v>
      </c>
      <c r="E364" s="7">
        <v>755</v>
      </c>
      <c r="F364" s="7">
        <v>0</v>
      </c>
      <c r="G364" s="7">
        <v>0</v>
      </c>
      <c r="H364" s="5"/>
      <c r="I364" s="5"/>
      <c r="J364" s="5"/>
      <c r="K364" s="5"/>
      <c r="L364" s="5"/>
      <c r="M364" s="5"/>
      <c r="N364" s="5"/>
      <c r="O364" s="5"/>
      <c r="P364" s="5"/>
      <c r="Q364" s="5"/>
      <c r="R364" s="5"/>
      <c r="S364" s="5"/>
      <c r="T364" s="5"/>
      <c r="U364" s="5"/>
      <c r="V364" s="5"/>
      <c r="W364" s="66" t="s">
        <v>324</v>
      </c>
      <c r="X364" s="66"/>
    </row>
    <row r="365" spans="1:28" ht="80.25" customHeight="1" x14ac:dyDescent="0.25">
      <c r="A365" s="140"/>
      <c r="B365" s="91" t="s">
        <v>323</v>
      </c>
      <c r="C365" s="26" t="s">
        <v>14</v>
      </c>
      <c r="D365" s="7">
        <v>10988.8</v>
      </c>
      <c r="E365" s="7">
        <v>10988.8</v>
      </c>
      <c r="F365" s="7">
        <v>10988.8</v>
      </c>
      <c r="G365" s="7">
        <v>0</v>
      </c>
      <c r="H365" s="5"/>
      <c r="I365" s="5"/>
      <c r="J365" s="5"/>
      <c r="K365" s="5"/>
      <c r="L365" s="5"/>
      <c r="M365" s="5"/>
      <c r="N365" s="5"/>
      <c r="O365" s="5"/>
      <c r="P365" s="5"/>
      <c r="Q365" s="5"/>
      <c r="R365" s="5"/>
      <c r="S365" s="5"/>
      <c r="T365" s="5"/>
      <c r="U365" s="5"/>
      <c r="V365" s="5"/>
      <c r="W365" s="66" t="s">
        <v>324</v>
      </c>
      <c r="X365" s="66"/>
    </row>
    <row r="366" spans="1:28" ht="32.25" customHeight="1" x14ac:dyDescent="0.25">
      <c r="A366" s="49"/>
      <c r="B366" s="59" t="s">
        <v>15</v>
      </c>
      <c r="C366" s="33" t="s">
        <v>17</v>
      </c>
      <c r="D366" s="9">
        <f>D367</f>
        <v>11743.8</v>
      </c>
      <c r="E366" s="9">
        <f t="shared" ref="E366:G366" si="113">E367</f>
        <v>11743.8</v>
      </c>
      <c r="F366" s="9">
        <f t="shared" si="113"/>
        <v>10988.8</v>
      </c>
      <c r="G366" s="9">
        <f t="shared" si="113"/>
        <v>0</v>
      </c>
      <c r="H366" s="9">
        <f t="shared" ref="H366:V366" si="114">H367</f>
        <v>0</v>
      </c>
      <c r="I366" s="9">
        <f t="shared" si="114"/>
        <v>0</v>
      </c>
      <c r="J366" s="9">
        <f t="shared" si="114"/>
        <v>0</v>
      </c>
      <c r="K366" s="9">
        <f t="shared" si="114"/>
        <v>0</v>
      </c>
      <c r="L366" s="9">
        <f t="shared" si="114"/>
        <v>0</v>
      </c>
      <c r="M366" s="9">
        <f t="shared" si="114"/>
        <v>0</v>
      </c>
      <c r="N366" s="9">
        <f t="shared" si="114"/>
        <v>0</v>
      </c>
      <c r="O366" s="9">
        <f t="shared" si="114"/>
        <v>0</v>
      </c>
      <c r="P366" s="9">
        <f t="shared" si="114"/>
        <v>0</v>
      </c>
      <c r="Q366" s="9">
        <f t="shared" si="114"/>
        <v>0</v>
      </c>
      <c r="R366" s="9">
        <f t="shared" si="114"/>
        <v>0</v>
      </c>
      <c r="S366" s="9">
        <f t="shared" si="114"/>
        <v>0</v>
      </c>
      <c r="T366" s="9">
        <f t="shared" si="114"/>
        <v>0</v>
      </c>
      <c r="U366" s="9">
        <f t="shared" si="114"/>
        <v>0</v>
      </c>
      <c r="V366" s="9">
        <f t="shared" si="114"/>
        <v>0</v>
      </c>
      <c r="W366" s="67" t="s">
        <v>325</v>
      </c>
      <c r="X366" s="66"/>
    </row>
    <row r="367" spans="1:28" s="16" customFormat="1" ht="45.75" customHeight="1" x14ac:dyDescent="0.25">
      <c r="A367" s="51"/>
      <c r="B367" s="73"/>
      <c r="C367" s="26" t="s">
        <v>14</v>
      </c>
      <c r="D367" s="7">
        <f>D364+D365</f>
        <v>11743.8</v>
      </c>
      <c r="E367" s="7">
        <f t="shared" ref="E367:G367" si="115">E364+E365</f>
        <v>11743.8</v>
      </c>
      <c r="F367" s="7">
        <f t="shared" si="115"/>
        <v>10988.8</v>
      </c>
      <c r="G367" s="7">
        <f t="shared" si="115"/>
        <v>0</v>
      </c>
      <c r="H367" s="25"/>
      <c r="I367" s="25"/>
      <c r="J367" s="25"/>
      <c r="K367" s="25"/>
      <c r="L367" s="25"/>
      <c r="M367" s="25"/>
      <c r="N367" s="25"/>
      <c r="O367" s="25"/>
      <c r="P367" s="25"/>
      <c r="Q367" s="25"/>
      <c r="R367" s="25"/>
      <c r="S367" s="25"/>
      <c r="T367" s="25"/>
      <c r="U367" s="25"/>
      <c r="V367" s="25"/>
      <c r="W367" s="66" t="s">
        <v>325</v>
      </c>
      <c r="X367" s="66"/>
    </row>
    <row r="368" spans="1:28" s="11" customFormat="1" ht="43.5" customHeight="1" x14ac:dyDescent="0.25">
      <c r="A368" s="49"/>
      <c r="B368" s="59" t="s">
        <v>71</v>
      </c>
      <c r="C368" s="14" t="s">
        <v>17</v>
      </c>
      <c r="D368" s="15">
        <f>D370+D371+D372+D369</f>
        <v>3299137.4</v>
      </c>
      <c r="E368" s="15">
        <f t="shared" ref="E368:G368" si="116">E370+E371+E372+E369</f>
        <v>3264645.0999999996</v>
      </c>
      <c r="F368" s="15">
        <f t="shared" si="116"/>
        <v>611554</v>
      </c>
      <c r="G368" s="15">
        <f t="shared" si="116"/>
        <v>569643.5</v>
      </c>
      <c r="H368" s="15" t="e">
        <f t="shared" ref="H368:V368" si="117">H370+H371+H372</f>
        <v>#REF!</v>
      </c>
      <c r="I368" s="15" t="e">
        <f t="shared" si="117"/>
        <v>#REF!</v>
      </c>
      <c r="J368" s="15" t="e">
        <f t="shared" si="117"/>
        <v>#REF!</v>
      </c>
      <c r="K368" s="15" t="e">
        <f t="shared" si="117"/>
        <v>#REF!</v>
      </c>
      <c r="L368" s="15" t="e">
        <f t="shared" si="117"/>
        <v>#REF!</v>
      </c>
      <c r="M368" s="15" t="e">
        <f t="shared" si="117"/>
        <v>#REF!</v>
      </c>
      <c r="N368" s="15" t="e">
        <f t="shared" si="117"/>
        <v>#REF!</v>
      </c>
      <c r="O368" s="15" t="e">
        <f t="shared" si="117"/>
        <v>#REF!</v>
      </c>
      <c r="P368" s="15" t="e">
        <f t="shared" si="117"/>
        <v>#REF!</v>
      </c>
      <c r="Q368" s="15" t="e">
        <f t="shared" si="117"/>
        <v>#REF!</v>
      </c>
      <c r="R368" s="15" t="e">
        <f t="shared" si="117"/>
        <v>#REF!</v>
      </c>
      <c r="S368" s="15" t="e">
        <f t="shared" si="117"/>
        <v>#REF!</v>
      </c>
      <c r="T368" s="15" t="e">
        <f t="shared" si="117"/>
        <v>#REF!</v>
      </c>
      <c r="U368" s="15" t="e">
        <f t="shared" si="117"/>
        <v>#REF!</v>
      </c>
      <c r="V368" s="15" t="e">
        <f t="shared" si="117"/>
        <v>#REF!</v>
      </c>
      <c r="W368" s="64" t="s">
        <v>276</v>
      </c>
      <c r="X368" s="65"/>
      <c r="Y368" s="17"/>
      <c r="Z368" s="17"/>
      <c r="AA368" s="17"/>
      <c r="AB368" s="17"/>
    </row>
    <row r="369" spans="1:28" s="11" customFormat="1" ht="43.5" customHeight="1" x14ac:dyDescent="0.25">
      <c r="A369" s="51"/>
      <c r="B369" s="63"/>
      <c r="C369" s="26" t="s">
        <v>173</v>
      </c>
      <c r="D369" s="12">
        <f>D79+D139+D216+D361</f>
        <v>261610.8</v>
      </c>
      <c r="E369" s="12">
        <f t="shared" ref="E369:G369" si="118">E79+E139+E216+E361</f>
        <v>260934</v>
      </c>
      <c r="F369" s="12">
        <f t="shared" si="118"/>
        <v>47154.7</v>
      </c>
      <c r="G369" s="12">
        <f t="shared" si="118"/>
        <v>47064.800000000003</v>
      </c>
      <c r="H369" s="12" t="e">
        <f>H79+H139+#REF!+H361</f>
        <v>#REF!</v>
      </c>
      <c r="I369" s="12" t="e">
        <f>I79+I139+#REF!+I361</f>
        <v>#REF!</v>
      </c>
      <c r="J369" s="12" t="e">
        <f>J79+J139+#REF!+J361</f>
        <v>#REF!</v>
      </c>
      <c r="K369" s="12" t="e">
        <f>K79+K139+#REF!+K361</f>
        <v>#REF!</v>
      </c>
      <c r="L369" s="12" t="e">
        <f>L79+L139+#REF!+L361</f>
        <v>#REF!</v>
      </c>
      <c r="M369" s="12" t="e">
        <f>M79+M139+#REF!+M361</f>
        <v>#REF!</v>
      </c>
      <c r="N369" s="12" t="e">
        <f>N79+N139+#REF!+N361</f>
        <v>#REF!</v>
      </c>
      <c r="O369" s="12" t="e">
        <f>O79+O139+#REF!+O361</f>
        <v>#REF!</v>
      </c>
      <c r="P369" s="12" t="e">
        <f>P79+P139+#REF!+P361</f>
        <v>#REF!</v>
      </c>
      <c r="Q369" s="12" t="e">
        <f>Q79+Q139+#REF!+Q361</f>
        <v>#REF!</v>
      </c>
      <c r="R369" s="12" t="e">
        <f>R79+R139+#REF!+R361</f>
        <v>#REF!</v>
      </c>
      <c r="S369" s="12" t="e">
        <f>S79+S139+#REF!+S361</f>
        <v>#REF!</v>
      </c>
      <c r="T369" s="12" t="e">
        <f>T79+T139+#REF!+T361</f>
        <v>#REF!</v>
      </c>
      <c r="U369" s="12" t="e">
        <f>U79+U139+#REF!+U361</f>
        <v>#REF!</v>
      </c>
      <c r="V369" s="12" t="e">
        <f>V79+V139+#REF!+V361</f>
        <v>#REF!</v>
      </c>
      <c r="W369" s="68" t="s">
        <v>351</v>
      </c>
      <c r="X369" s="69"/>
      <c r="Y369" s="17"/>
      <c r="Z369" s="17"/>
      <c r="AA369" s="17"/>
      <c r="AB369" s="17"/>
    </row>
    <row r="370" spans="1:28" s="11" customFormat="1" ht="46.5" customHeight="1" x14ac:dyDescent="0.25">
      <c r="A370" s="51"/>
      <c r="B370" s="63"/>
      <c r="C370" s="26" t="s">
        <v>14</v>
      </c>
      <c r="D370" s="7">
        <f>D77+D87+D100+D106+D137+D143+D163+D182+D200+D206+D217+D234+D293+D303+D362+D367+0.3</f>
        <v>1745726.3</v>
      </c>
      <c r="E370" s="7">
        <f>E77+E87+E100+E106+E137+E143+E163+E182+E200+E206+E217+E234+E293+E303+E362+E367+0.4</f>
        <v>1745726.4</v>
      </c>
      <c r="F370" s="7">
        <f t="shared" ref="E370:G370" si="119">F77+F87+F100+F106+F137+F143+F163+F182+F200+F206+F217+F234+F293+F303+F362+F367</f>
        <v>306454.89999999997</v>
      </c>
      <c r="G370" s="7">
        <f>G77+G87+G100+G106+G137+G143+G163+G182+G200+G206+G217+G234+G293+G303+G362+0.2</f>
        <v>275062.59999999998</v>
      </c>
      <c r="H370" s="7" t="e">
        <f>H77+H87+H100+#REF!+H137+H143+H163+H182+H200+H206+H217+H234+H293+H303+H362+H367</f>
        <v>#REF!</v>
      </c>
      <c r="I370" s="7" t="e">
        <f>I77+I87+I100+#REF!+I137+I143+I163+I182+I200+I206+I217+I234+I293+I303+I362+I367</f>
        <v>#REF!</v>
      </c>
      <c r="J370" s="7" t="e">
        <f>J77+J87+J100+#REF!+J137+J143+J163+J182+J200+J206+J217+J234+J293+J303+J362+J367</f>
        <v>#REF!</v>
      </c>
      <c r="K370" s="7" t="e">
        <f>K77+K87+K100+#REF!+K137+K143+K163+K182+K200+K206+K217+K234+K293+K303+K362+K367</f>
        <v>#REF!</v>
      </c>
      <c r="L370" s="7" t="e">
        <f>L77+L87+L100+#REF!+L137+L143+L163+L182+L200+L206+L217+L234+L293+L303+L362+L367</f>
        <v>#REF!</v>
      </c>
      <c r="M370" s="7" t="e">
        <f>M77+M87+M100+#REF!+M137+M143+M163+M182+M200+M206+M217+M234+M293+M303+M362+M367</f>
        <v>#REF!</v>
      </c>
      <c r="N370" s="7" t="e">
        <f>N77+N87+N100+#REF!+N137+N143+N163+N182+N200+N206+N217+N234+N293+N303+N362+N367</f>
        <v>#REF!</v>
      </c>
      <c r="O370" s="7" t="e">
        <f>O77+O87+O100+#REF!+O137+O143+O163+O182+O200+O206+O217+O234+O293+O303+O362+O367</f>
        <v>#REF!</v>
      </c>
      <c r="P370" s="7" t="e">
        <f>P77+P87+P100+#REF!+P137+P143+P163+P182+P200+P206+P217+P234+P293+P303+P362+P367</f>
        <v>#REF!</v>
      </c>
      <c r="Q370" s="7" t="e">
        <f>Q77+Q87+Q100+#REF!+Q137+Q143+Q163+Q182+Q200+Q206+Q217+Q234+Q293+Q303+Q362+Q367</f>
        <v>#REF!</v>
      </c>
      <c r="R370" s="7" t="e">
        <f>R77+R87+R100+#REF!+R137+R143+R163+R182+R200+R206+R217+R234+R293+R303+R362+R367</f>
        <v>#REF!</v>
      </c>
      <c r="S370" s="7" t="e">
        <f>S77+S87+S100+#REF!+S137+S143+S163+S182+S200+S206+S217+S234+S293+S303+S362+S367</f>
        <v>#REF!</v>
      </c>
      <c r="T370" s="7" t="e">
        <f>T77+T87+T100+#REF!+T137+T143+T163+T182+T200+T206+T217+T234+T293+T303+T362+T367</f>
        <v>#REF!</v>
      </c>
      <c r="U370" s="7" t="e">
        <f>U77+U87+U100+#REF!+U137+U143+U163+U182+U200+U206+U217+U234+U293+U303+U362+U367</f>
        <v>#REF!</v>
      </c>
      <c r="V370" s="7" t="e">
        <f>V77+V87+V100+#REF!+V137+V143+V163+V182+V200+V206+V217+V234+V293+V303+V362+V367</f>
        <v>#REF!</v>
      </c>
      <c r="W370" s="47" t="s">
        <v>426</v>
      </c>
      <c r="X370" s="48"/>
    </row>
    <row r="371" spans="1:28" s="11" customFormat="1" ht="52.5" customHeight="1" x14ac:dyDescent="0.25">
      <c r="A371" s="51"/>
      <c r="B371" s="63"/>
      <c r="C371" s="26" t="s">
        <v>73</v>
      </c>
      <c r="D371" s="7">
        <f>D295</f>
        <v>7125.6</v>
      </c>
      <c r="E371" s="7">
        <f t="shared" ref="E371:G371" si="120">E295</f>
        <v>7125.6</v>
      </c>
      <c r="F371" s="7">
        <f t="shared" si="120"/>
        <v>669.2</v>
      </c>
      <c r="G371" s="7">
        <f t="shared" si="120"/>
        <v>537.5</v>
      </c>
      <c r="H371" s="7">
        <f t="shared" ref="H371:V371" si="121">H295</f>
        <v>0</v>
      </c>
      <c r="I371" s="7">
        <f t="shared" si="121"/>
        <v>0</v>
      </c>
      <c r="J371" s="7">
        <f t="shared" si="121"/>
        <v>0</v>
      </c>
      <c r="K371" s="7">
        <f t="shared" si="121"/>
        <v>0</v>
      </c>
      <c r="L371" s="7">
        <f t="shared" si="121"/>
        <v>0</v>
      </c>
      <c r="M371" s="7">
        <f t="shared" si="121"/>
        <v>0</v>
      </c>
      <c r="N371" s="7">
        <f t="shared" si="121"/>
        <v>0</v>
      </c>
      <c r="O371" s="7">
        <f t="shared" si="121"/>
        <v>0</v>
      </c>
      <c r="P371" s="7">
        <f t="shared" si="121"/>
        <v>0</v>
      </c>
      <c r="Q371" s="7">
        <f t="shared" si="121"/>
        <v>0</v>
      </c>
      <c r="R371" s="7">
        <f t="shared" si="121"/>
        <v>0</v>
      </c>
      <c r="S371" s="7">
        <f t="shared" si="121"/>
        <v>0</v>
      </c>
      <c r="T371" s="7">
        <f t="shared" si="121"/>
        <v>0</v>
      </c>
      <c r="U371" s="7">
        <f t="shared" si="121"/>
        <v>0</v>
      </c>
      <c r="V371" s="7">
        <f t="shared" si="121"/>
        <v>0</v>
      </c>
      <c r="W371" s="47" t="s">
        <v>391</v>
      </c>
      <c r="X371" s="48"/>
    </row>
    <row r="372" spans="1:28" s="11" customFormat="1" ht="47.25" x14ac:dyDescent="0.25">
      <c r="A372" s="62"/>
      <c r="B372" s="60"/>
      <c r="C372" s="26" t="s">
        <v>16</v>
      </c>
      <c r="D372" s="7">
        <f>D78+D88+D101+D138+D164+D201+D218+D294+D360</f>
        <v>1284674.7</v>
      </c>
      <c r="E372" s="7">
        <f t="shared" ref="E372:G372" si="122">E78+E88+E101+E138+E164+E201+E218+E294+E360</f>
        <v>1250859.0999999999</v>
      </c>
      <c r="F372" s="7">
        <f t="shared" si="122"/>
        <v>257275.2</v>
      </c>
      <c r="G372" s="7">
        <f t="shared" si="122"/>
        <v>246978.60000000003</v>
      </c>
      <c r="H372" s="7" t="e">
        <f>H78+H88+H101+H106+H138+H164+H201+#REF!+H218+H360</f>
        <v>#REF!</v>
      </c>
      <c r="I372" s="7" t="e">
        <f>I78+I88+I101+I106+I138+I164+I201+#REF!+I218+I360</f>
        <v>#REF!</v>
      </c>
      <c r="J372" s="7" t="e">
        <f>J78+J88+J101+J106+J138+J164+J201+#REF!+J218+J360</f>
        <v>#REF!</v>
      </c>
      <c r="K372" s="7" t="e">
        <f>K78+K88+K101+K106+K138+K164+K201+#REF!+K218+K360</f>
        <v>#REF!</v>
      </c>
      <c r="L372" s="7" t="e">
        <f>L78+L88+L101+L106+L138+L164+L201+#REF!+L218+L360</f>
        <v>#REF!</v>
      </c>
      <c r="M372" s="7" t="e">
        <f>M78+M88+M101+M106+M138+M164+M201+#REF!+M218+M360</f>
        <v>#REF!</v>
      </c>
      <c r="N372" s="7" t="e">
        <f>N78+N88+N101+N106+N138+N164+N201+#REF!+N218+N360</f>
        <v>#REF!</v>
      </c>
      <c r="O372" s="7" t="e">
        <f>O78+O88+O101+O106+O138+O164+O201+#REF!+O218+O360</f>
        <v>#REF!</v>
      </c>
      <c r="P372" s="7" t="e">
        <f>P78+P88+P101+P106+P138+P164+P201+#REF!+P218+P360</f>
        <v>#REF!</v>
      </c>
      <c r="Q372" s="7" t="e">
        <f>Q78+Q88+Q101+Q106+Q138+Q164+Q201+#REF!+Q218+Q360</f>
        <v>#REF!</v>
      </c>
      <c r="R372" s="7" t="e">
        <f>R78+R88+R101+R106+R138+R164+R201+#REF!+R218+R360</f>
        <v>#REF!</v>
      </c>
      <c r="S372" s="7" t="e">
        <f>S78+S88+S101+S106+S138+S164+S201+#REF!+S218+S360</f>
        <v>#REF!</v>
      </c>
      <c r="T372" s="7" t="e">
        <f>T78+T88+T101+T106+T138+T164+T201+#REF!+T218+T360</f>
        <v>#REF!</v>
      </c>
      <c r="U372" s="7" t="e">
        <f>U78+U88+U101+U106+U138+U164+U201+#REF!+U218+U360</f>
        <v>#REF!</v>
      </c>
      <c r="V372" s="7" t="e">
        <f>V78+V88+V101+V106+V138+V164+V201+#REF!+V218+V360</f>
        <v>#REF!</v>
      </c>
      <c r="W372" s="47" t="s">
        <v>427</v>
      </c>
      <c r="X372" s="48"/>
    </row>
    <row r="373" spans="1:28" s="11" customFormat="1" x14ac:dyDescent="0.25">
      <c r="A373" s="18"/>
      <c r="B373" s="19"/>
      <c r="C373" s="20"/>
      <c r="D373" s="21"/>
      <c r="E373" s="21"/>
      <c r="F373" s="21"/>
      <c r="G373" s="21"/>
      <c r="H373" s="22"/>
      <c r="I373" s="22"/>
      <c r="J373" s="22"/>
      <c r="K373" s="22"/>
      <c r="L373" s="22"/>
      <c r="M373" s="22"/>
      <c r="N373" s="22"/>
      <c r="O373" s="22"/>
      <c r="P373" s="22"/>
      <c r="Q373" s="22"/>
      <c r="R373" s="22"/>
      <c r="S373" s="22"/>
      <c r="T373" s="22"/>
      <c r="U373" s="22"/>
      <c r="V373" s="22"/>
      <c r="W373" s="23"/>
      <c r="X373" s="23"/>
    </row>
    <row r="374" spans="1:28" s="11" customFormat="1" x14ac:dyDescent="0.25">
      <c r="A374" s="18"/>
      <c r="B374" s="19"/>
      <c r="C374" s="20"/>
      <c r="D374" s="21"/>
      <c r="E374" s="21"/>
      <c r="F374" s="21"/>
      <c r="G374" s="21"/>
      <c r="H374" s="22"/>
      <c r="I374" s="22"/>
      <c r="J374" s="22"/>
      <c r="K374" s="22"/>
      <c r="L374" s="22"/>
      <c r="M374" s="22"/>
      <c r="N374" s="22"/>
      <c r="O374" s="22"/>
      <c r="P374" s="22"/>
      <c r="Q374" s="22"/>
      <c r="R374" s="22"/>
      <c r="S374" s="22"/>
      <c r="T374" s="22"/>
      <c r="U374" s="22"/>
      <c r="V374" s="22"/>
      <c r="W374" s="23"/>
      <c r="X374" s="23"/>
    </row>
    <row r="375" spans="1:28" s="11" customFormat="1" x14ac:dyDescent="0.25">
      <c r="A375" s="18"/>
      <c r="B375" s="19"/>
      <c r="C375" s="20"/>
      <c r="D375" s="21"/>
      <c r="E375" s="21"/>
      <c r="F375" s="21"/>
      <c r="G375" s="21"/>
      <c r="H375" s="22"/>
      <c r="I375" s="22"/>
      <c r="J375" s="22"/>
      <c r="K375" s="22"/>
      <c r="L375" s="22"/>
      <c r="M375" s="22"/>
      <c r="N375" s="22"/>
      <c r="O375" s="22"/>
      <c r="P375" s="22"/>
      <c r="Q375" s="22"/>
      <c r="R375" s="22"/>
      <c r="S375" s="22"/>
      <c r="T375" s="22"/>
      <c r="U375" s="22"/>
      <c r="V375" s="22"/>
      <c r="W375" s="23"/>
      <c r="X375" s="23"/>
    </row>
    <row r="376" spans="1:28" x14ac:dyDescent="0.25">
      <c r="D376" s="11"/>
      <c r="E376" s="11"/>
      <c r="F376" s="11"/>
      <c r="G376" s="11"/>
    </row>
  </sheetData>
  <mergeCells count="451">
    <mergeCell ref="W365:X365"/>
    <mergeCell ref="W249:X249"/>
    <mergeCell ref="W240:X240"/>
    <mergeCell ref="W242:X242"/>
    <mergeCell ref="W284:X284"/>
    <mergeCell ref="W285:X285"/>
    <mergeCell ref="W294:X294"/>
    <mergeCell ref="W307:X307"/>
    <mergeCell ref="W308:X308"/>
    <mergeCell ref="W310:X310"/>
    <mergeCell ref="W350:X350"/>
    <mergeCell ref="W312:X312"/>
    <mergeCell ref="W334:X334"/>
    <mergeCell ref="W335:X335"/>
    <mergeCell ref="W341:X341"/>
    <mergeCell ref="W298:X298"/>
    <mergeCell ref="W360:X360"/>
    <mergeCell ref="W355:X355"/>
    <mergeCell ref="W323:X323"/>
    <mergeCell ref="A136:A138"/>
    <mergeCell ref="B136:B138"/>
    <mergeCell ref="A133:A135"/>
    <mergeCell ref="B133:B135"/>
    <mergeCell ref="W192:X192"/>
    <mergeCell ref="W90:X90"/>
    <mergeCell ref="W194:X194"/>
    <mergeCell ref="A127:X127"/>
    <mergeCell ref="W133:X133"/>
    <mergeCell ref="A142:A143"/>
    <mergeCell ref="W159:X159"/>
    <mergeCell ref="A145:X145"/>
    <mergeCell ref="B148:B150"/>
    <mergeCell ref="W130:X130"/>
    <mergeCell ref="W182:X182"/>
    <mergeCell ref="W193:X193"/>
    <mergeCell ref="A162:A164"/>
    <mergeCell ref="A125:A126"/>
    <mergeCell ref="A114:A116"/>
    <mergeCell ref="W114:X114"/>
    <mergeCell ref="W113:X113"/>
    <mergeCell ref="W120:X120"/>
    <mergeCell ref="W124:X124"/>
    <mergeCell ref="A99:A101"/>
    <mergeCell ref="W49:X49"/>
    <mergeCell ref="W50:X50"/>
    <mergeCell ref="W51:X51"/>
    <mergeCell ref="W52:X52"/>
    <mergeCell ref="W126:X126"/>
    <mergeCell ref="W121:X121"/>
    <mergeCell ref="W115:X115"/>
    <mergeCell ref="W116:X116"/>
    <mergeCell ref="W119:X119"/>
    <mergeCell ref="W112:X112"/>
    <mergeCell ref="W105:X105"/>
    <mergeCell ref="W93:X93"/>
    <mergeCell ref="W96:X96"/>
    <mergeCell ref="W118:X118"/>
    <mergeCell ref="B89:X89"/>
    <mergeCell ref="W99:X99"/>
    <mergeCell ref="W100:X100"/>
    <mergeCell ref="W101:X101"/>
    <mergeCell ref="B114:B116"/>
    <mergeCell ref="W106:X106"/>
    <mergeCell ref="W122:X122"/>
    <mergeCell ref="W61:X61"/>
    <mergeCell ref="A108:X108"/>
    <mergeCell ref="B86:B88"/>
    <mergeCell ref="W86:X86"/>
    <mergeCell ref="W87:X87"/>
    <mergeCell ref="W97:X97"/>
    <mergeCell ref="W104:X104"/>
    <mergeCell ref="A68:A70"/>
    <mergeCell ref="W75:X75"/>
    <mergeCell ref="W76:X76"/>
    <mergeCell ref="W88:X88"/>
    <mergeCell ref="B80:X80"/>
    <mergeCell ref="W91:X91"/>
    <mergeCell ref="W94:X94"/>
    <mergeCell ref="W103:X103"/>
    <mergeCell ref="W95:X95"/>
    <mergeCell ref="W98:X98"/>
    <mergeCell ref="W132:X132"/>
    <mergeCell ref="B107:X107"/>
    <mergeCell ref="W125:X125"/>
    <mergeCell ref="A117:X117"/>
    <mergeCell ref="W123:X123"/>
    <mergeCell ref="W92:X92"/>
    <mergeCell ref="W83:X83"/>
    <mergeCell ref="W84:X84"/>
    <mergeCell ref="W85:X85"/>
    <mergeCell ref="W224:X224"/>
    <mergeCell ref="B102:X102"/>
    <mergeCell ref="W148:X148"/>
    <mergeCell ref="W146:X146"/>
    <mergeCell ref="W149:X149"/>
    <mergeCell ref="B99:B101"/>
    <mergeCell ref="W226:X226"/>
    <mergeCell ref="W212:X212"/>
    <mergeCell ref="W201:X201"/>
    <mergeCell ref="W213:X213"/>
    <mergeCell ref="W109:X109"/>
    <mergeCell ref="W223:X223"/>
    <mergeCell ref="A151:X151"/>
    <mergeCell ref="W152:X153"/>
    <mergeCell ref="W171:X171"/>
    <mergeCell ref="A154:X154"/>
    <mergeCell ref="W168:X168"/>
    <mergeCell ref="W169:X169"/>
    <mergeCell ref="A148:A150"/>
    <mergeCell ref="A175:A176"/>
    <mergeCell ref="W155:X155"/>
    <mergeCell ref="W157:X157"/>
    <mergeCell ref="W161:X161"/>
    <mergeCell ref="W167:X167"/>
    <mergeCell ref="B202:X202"/>
    <mergeCell ref="W131:X131"/>
    <mergeCell ref="W319:X319"/>
    <mergeCell ref="W261:X261"/>
    <mergeCell ref="W135:X135"/>
    <mergeCell ref="W297:X297"/>
    <mergeCell ref="W227:X227"/>
    <mergeCell ref="W239:X239"/>
    <mergeCell ref="W175:X175"/>
    <mergeCell ref="W195:X195"/>
    <mergeCell ref="W283:X283"/>
    <mergeCell ref="W264:X264"/>
    <mergeCell ref="W210:X210"/>
    <mergeCell ref="W216:X216"/>
    <mergeCell ref="A166:X166"/>
    <mergeCell ref="B196:B198"/>
    <mergeCell ref="W281:X281"/>
    <mergeCell ref="B207:X207"/>
    <mergeCell ref="W139:X139"/>
    <mergeCell ref="W203:X203"/>
    <mergeCell ref="B142:B143"/>
    <mergeCell ref="W142:X142"/>
    <mergeCell ref="W158:X158"/>
    <mergeCell ref="W172:X172"/>
    <mergeCell ref="W147:X147"/>
    <mergeCell ref="W129:X129"/>
    <mergeCell ref="B125:B126"/>
    <mergeCell ref="W188:X188"/>
    <mergeCell ref="W189:X189"/>
    <mergeCell ref="W217:X217"/>
    <mergeCell ref="W369:X369"/>
    <mergeCell ref="W318:X318"/>
    <mergeCell ref="W173:X173"/>
    <mergeCell ref="W164:X164"/>
    <mergeCell ref="W143:X143"/>
    <mergeCell ref="W141:X141"/>
    <mergeCell ref="W128:X128"/>
    <mergeCell ref="W163:X163"/>
    <mergeCell ref="W162:X162"/>
    <mergeCell ref="W190:X190"/>
    <mergeCell ref="B187:X187"/>
    <mergeCell ref="B183:X183"/>
    <mergeCell ref="W150:X150"/>
    <mergeCell ref="B170:X170"/>
    <mergeCell ref="B165:X165"/>
    <mergeCell ref="W345:X345"/>
    <mergeCell ref="W320:X320"/>
    <mergeCell ref="B230:X230"/>
    <mergeCell ref="A290:A291"/>
    <mergeCell ref="B290:B291"/>
    <mergeCell ref="A368:A372"/>
    <mergeCell ref="B368:B372"/>
    <mergeCell ref="W368:X368"/>
    <mergeCell ref="W366:X366"/>
    <mergeCell ref="W299:X299"/>
    <mergeCell ref="A302:A303"/>
    <mergeCell ref="B302:B303"/>
    <mergeCell ref="W302:X302"/>
    <mergeCell ref="W303:X303"/>
    <mergeCell ref="W300:X300"/>
    <mergeCell ref="W306:X306"/>
    <mergeCell ref="A322:A324"/>
    <mergeCell ref="A359:A362"/>
    <mergeCell ref="W301:X301"/>
    <mergeCell ref="W317:X317"/>
    <mergeCell ref="W333:X333"/>
    <mergeCell ref="W322:X322"/>
    <mergeCell ref="W362:X362"/>
    <mergeCell ref="B305:X305"/>
    <mergeCell ref="W370:X370"/>
    <mergeCell ref="A330:A331"/>
    <mergeCell ref="B330:B331"/>
    <mergeCell ref="W278:X278"/>
    <mergeCell ref="A284:A287"/>
    <mergeCell ref="A265:A268"/>
    <mergeCell ref="W268:X268"/>
    <mergeCell ref="W282:X282"/>
    <mergeCell ref="W287:X287"/>
    <mergeCell ref="W286:X286"/>
    <mergeCell ref="W279:X279"/>
    <mergeCell ref="W277:X277"/>
    <mergeCell ref="B265:B268"/>
    <mergeCell ref="W265:X265"/>
    <mergeCell ref="W266:X266"/>
    <mergeCell ref="W274:X274"/>
    <mergeCell ref="W275:X275"/>
    <mergeCell ref="W272:X272"/>
    <mergeCell ref="W273:X273"/>
    <mergeCell ref="W270:X270"/>
    <mergeCell ref="W271:X271"/>
    <mergeCell ref="W276:X276"/>
    <mergeCell ref="B284:B287"/>
    <mergeCell ref="W11:X11"/>
    <mergeCell ref="W12:X12"/>
    <mergeCell ref="W14:X14"/>
    <mergeCell ref="W15:X15"/>
    <mergeCell ref="B25:X25"/>
    <mergeCell ref="W26:X26"/>
    <mergeCell ref="A1:G1"/>
    <mergeCell ref="A2:G2"/>
    <mergeCell ref="A3:G3"/>
    <mergeCell ref="A4:G4"/>
    <mergeCell ref="A6:A7"/>
    <mergeCell ref="B6:B7"/>
    <mergeCell ref="C6:C7"/>
    <mergeCell ref="D6:D7"/>
    <mergeCell ref="E6:E7"/>
    <mergeCell ref="F6:G6"/>
    <mergeCell ref="W22:X22"/>
    <mergeCell ref="W16:X16"/>
    <mergeCell ref="A21:A24"/>
    <mergeCell ref="W17:X17"/>
    <mergeCell ref="W18:X18"/>
    <mergeCell ref="W19:X19"/>
    <mergeCell ref="W20:X20"/>
    <mergeCell ref="W13:X13"/>
    <mergeCell ref="W38:X38"/>
    <mergeCell ref="W56:X56"/>
    <mergeCell ref="W58:X58"/>
    <mergeCell ref="W74:X74"/>
    <mergeCell ref="B68:B70"/>
    <mergeCell ref="W79:X79"/>
    <mergeCell ref="W6:X7"/>
    <mergeCell ref="B39:B41"/>
    <mergeCell ref="B42:X42"/>
    <mergeCell ref="W44:X44"/>
    <mergeCell ref="W28:X28"/>
    <mergeCell ref="W37:X37"/>
    <mergeCell ref="W27:X27"/>
    <mergeCell ref="B32:X32"/>
    <mergeCell ref="W33:X33"/>
    <mergeCell ref="W34:X34"/>
    <mergeCell ref="B29:B31"/>
    <mergeCell ref="W29:X29"/>
    <mergeCell ref="W30:X30"/>
    <mergeCell ref="W31:X31"/>
    <mergeCell ref="W35:X35"/>
    <mergeCell ref="B8:X8"/>
    <mergeCell ref="B9:X9"/>
    <mergeCell ref="W10:X10"/>
    <mergeCell ref="W53:X53"/>
    <mergeCell ref="B21:B24"/>
    <mergeCell ref="W41:X41"/>
    <mergeCell ref="A74:A75"/>
    <mergeCell ref="W77:X77"/>
    <mergeCell ref="W78:X78"/>
    <mergeCell ref="W72:X72"/>
    <mergeCell ref="W68:X68"/>
    <mergeCell ref="W69:X69"/>
    <mergeCell ref="W62:X62"/>
    <mergeCell ref="W63:X63"/>
    <mergeCell ref="W64:X64"/>
    <mergeCell ref="W55:X55"/>
    <mergeCell ref="B71:X71"/>
    <mergeCell ref="B74:B75"/>
    <mergeCell ref="B59:X59"/>
    <mergeCell ref="A29:A31"/>
    <mergeCell ref="W21:X21"/>
    <mergeCell ref="W23:X23"/>
    <mergeCell ref="W24:X24"/>
    <mergeCell ref="A76:A79"/>
    <mergeCell ref="B76:B79"/>
    <mergeCell ref="W66:X66"/>
    <mergeCell ref="W65:X65"/>
    <mergeCell ref="W232:X232"/>
    <mergeCell ref="W234:X234"/>
    <mergeCell ref="W233:X233"/>
    <mergeCell ref="W229:X229"/>
    <mergeCell ref="W222:X222"/>
    <mergeCell ref="W208:X208"/>
    <mergeCell ref="W243:X243"/>
    <mergeCell ref="W253:X253"/>
    <mergeCell ref="W73:X73"/>
    <mergeCell ref="B219:X219"/>
    <mergeCell ref="W110:X110"/>
    <mergeCell ref="B144:X144"/>
    <mergeCell ref="W136:X136"/>
    <mergeCell ref="W134:X134"/>
    <mergeCell ref="B140:X140"/>
    <mergeCell ref="W111:X111"/>
    <mergeCell ref="W218:X218"/>
    <mergeCell ref="W137:X137"/>
    <mergeCell ref="W138:X138"/>
    <mergeCell ref="B184:X184"/>
    <mergeCell ref="W191:X191"/>
    <mergeCell ref="B215:B218"/>
    <mergeCell ref="W209:X209"/>
    <mergeCell ref="W211:X211"/>
    <mergeCell ref="A159:A161"/>
    <mergeCell ref="B159:B161"/>
    <mergeCell ref="A196:A198"/>
    <mergeCell ref="B175:B176"/>
    <mergeCell ref="W176:X176"/>
    <mergeCell ref="W178:X178"/>
    <mergeCell ref="B162:B164"/>
    <mergeCell ref="W36:X36"/>
    <mergeCell ref="W206:X206"/>
    <mergeCell ref="W205:X205"/>
    <mergeCell ref="A39:A41"/>
    <mergeCell ref="A55:A58"/>
    <mergeCell ref="W39:X39"/>
    <mergeCell ref="W40:X40"/>
    <mergeCell ref="W47:X47"/>
    <mergeCell ref="W48:X48"/>
    <mergeCell ref="B55:B58"/>
    <mergeCell ref="W70:X70"/>
    <mergeCell ref="W60:X60"/>
    <mergeCell ref="W43:X43"/>
    <mergeCell ref="W45:X45"/>
    <mergeCell ref="W46:X46"/>
    <mergeCell ref="W57:X57"/>
    <mergeCell ref="W54:X54"/>
    <mergeCell ref="B199:B201"/>
    <mergeCell ref="W156:X156"/>
    <mergeCell ref="W160:X160"/>
    <mergeCell ref="W185:X185"/>
    <mergeCell ref="W198:X198"/>
    <mergeCell ref="W196:X196"/>
    <mergeCell ref="W197:X197"/>
    <mergeCell ref="W199:X199"/>
    <mergeCell ref="W200:X200"/>
    <mergeCell ref="A86:A88"/>
    <mergeCell ref="W371:X371"/>
    <mergeCell ref="W372:X372"/>
    <mergeCell ref="W367:X367"/>
    <mergeCell ref="B363:X363"/>
    <mergeCell ref="B366:B367"/>
    <mergeCell ref="W364:X364"/>
    <mergeCell ref="A105:A106"/>
    <mergeCell ref="B105:B106"/>
    <mergeCell ref="B177:X177"/>
    <mergeCell ref="W179:X179"/>
    <mergeCell ref="W180:X180"/>
    <mergeCell ref="W181:X181"/>
    <mergeCell ref="A205:A206"/>
    <mergeCell ref="B205:B206"/>
    <mergeCell ref="W357:X357"/>
    <mergeCell ref="W309:X309"/>
    <mergeCell ref="A215:A218"/>
    <mergeCell ref="W346:X346"/>
    <mergeCell ref="A366:A367"/>
    <mergeCell ref="W338:X338"/>
    <mergeCell ref="A347:A348"/>
    <mergeCell ref="A168:A169"/>
    <mergeCell ref="B168:B169"/>
    <mergeCell ref="A340:A343"/>
    <mergeCell ref="B340:B343"/>
    <mergeCell ref="W348:X348"/>
    <mergeCell ref="B349:X349"/>
    <mergeCell ref="B356:X356"/>
    <mergeCell ref="W361:X361"/>
    <mergeCell ref="B359:B362"/>
    <mergeCell ref="W358:X358"/>
    <mergeCell ref="B353:X353"/>
    <mergeCell ref="W354:X354"/>
    <mergeCell ref="B351:B352"/>
    <mergeCell ref="W351:X351"/>
    <mergeCell ref="W352:X352"/>
    <mergeCell ref="W359:X359"/>
    <mergeCell ref="A351:A352"/>
    <mergeCell ref="W343:X343"/>
    <mergeCell ref="W311:X311"/>
    <mergeCell ref="W313:X313"/>
    <mergeCell ref="W336:X336"/>
    <mergeCell ref="W337:X337"/>
    <mergeCell ref="W342:X342"/>
    <mergeCell ref="B322:B324"/>
    <mergeCell ref="B332:X332"/>
    <mergeCell ref="B347:B348"/>
    <mergeCell ref="W316:X316"/>
    <mergeCell ref="W321:X321"/>
    <mergeCell ref="B325:X325"/>
    <mergeCell ref="W326:X326"/>
    <mergeCell ref="W327:X327"/>
    <mergeCell ref="W328:X328"/>
    <mergeCell ref="W330:X330"/>
    <mergeCell ref="W331:X331"/>
    <mergeCell ref="W329:X329"/>
    <mergeCell ref="A181:A182"/>
    <mergeCell ref="B181:B182"/>
    <mergeCell ref="W186:X186"/>
    <mergeCell ref="B296:X296"/>
    <mergeCell ref="B344:X344"/>
    <mergeCell ref="W324:X324"/>
    <mergeCell ref="W347:X347"/>
    <mergeCell ref="W340:X340"/>
    <mergeCell ref="A199:A201"/>
    <mergeCell ref="A292:A295"/>
    <mergeCell ref="B292:B295"/>
    <mergeCell ref="W292:X292"/>
    <mergeCell ref="W293:X293"/>
    <mergeCell ref="W267:X267"/>
    <mergeCell ref="W280:X280"/>
    <mergeCell ref="W290:X290"/>
    <mergeCell ref="W291:X291"/>
    <mergeCell ref="W289:X289"/>
    <mergeCell ref="B288:X288"/>
    <mergeCell ref="W295:X295"/>
    <mergeCell ref="B304:X304"/>
    <mergeCell ref="W314:X314"/>
    <mergeCell ref="W315:X315"/>
    <mergeCell ref="W339:X339"/>
    <mergeCell ref="W262:X262"/>
    <mergeCell ref="W263:X263"/>
    <mergeCell ref="W255:X255"/>
    <mergeCell ref="W256:X256"/>
    <mergeCell ref="W257:X257"/>
    <mergeCell ref="B269:X269"/>
    <mergeCell ref="W259:X259"/>
    <mergeCell ref="W260:X260"/>
    <mergeCell ref="W250:X250"/>
    <mergeCell ref="W251:X251"/>
    <mergeCell ref="W254:X254"/>
    <mergeCell ref="W246:X246"/>
    <mergeCell ref="W247:X247"/>
    <mergeCell ref="W248:X248"/>
    <mergeCell ref="W174:X174"/>
    <mergeCell ref="W258:X258"/>
    <mergeCell ref="W252:X252"/>
    <mergeCell ref="W204:X204"/>
    <mergeCell ref="W214:X214"/>
    <mergeCell ref="W67:X67"/>
    <mergeCell ref="W241:X241"/>
    <mergeCell ref="W81:X81"/>
    <mergeCell ref="W82:X82"/>
    <mergeCell ref="W215:X215"/>
    <mergeCell ref="W221:X221"/>
    <mergeCell ref="B220:X220"/>
    <mergeCell ref="W237:X237"/>
    <mergeCell ref="W228:X228"/>
    <mergeCell ref="W244:X244"/>
    <mergeCell ref="W245:X245"/>
    <mergeCell ref="B225:X225"/>
    <mergeCell ref="B235:X235"/>
    <mergeCell ref="B236:X236"/>
    <mergeCell ref="W238:X238"/>
    <mergeCell ref="W231:X231"/>
  </mergeCells>
  <pageMargins left="0.78740157480314965" right="0.39370078740157483" top="0.39370078740157483" bottom="0.39370078740157483" header="0.31496062992125984" footer="0.31496062992125984"/>
  <pageSetup paperSize="9" scale="80" fitToHeight="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отчёт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2021-05-27T07:22:00Z</dcterms:modified>
</cp:coreProperties>
</file>