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029"/>
  <workbookPr filterPrivacy="1" defaultThemeVersion="124226"/>
  <xr:revisionPtr revIDLastSave="0" documentId="13_ncr:1_{2D523316-0B72-48A8-BD86-BEBFF55A247A}" xr6:coauthVersionLast="40" xr6:coauthVersionMax="40" xr10:uidLastSave="{00000000-0000-0000-0000-000000000000}"/>
  <bookViews>
    <workbookView xWindow="0" yWindow="0" windowWidth="24000" windowHeight="9525" xr2:uid="{00000000-000D-0000-FFFF-FFFF00000000}"/>
  </bookViews>
  <sheets>
    <sheet name="отчёт" sheetId="12" r:id="rId1"/>
  </sheets>
  <calcPr calcId="191029"/>
</workbook>
</file>

<file path=xl/calcChain.xml><?xml version="1.0" encoding="utf-8"?>
<calcChain xmlns="http://schemas.openxmlformats.org/spreadsheetml/2006/main">
  <c r="F106" i="12" l="1"/>
  <c r="G292" i="12"/>
  <c r="G311" i="12" s="1"/>
  <c r="F292" i="12"/>
  <c r="G312" i="12"/>
  <c r="F312" i="12"/>
  <c r="D312" i="12"/>
  <c r="E312" i="12"/>
  <c r="E311" i="12"/>
  <c r="D311" i="12"/>
  <c r="F290" i="12"/>
  <c r="F288" i="12"/>
  <c r="D290" i="12"/>
  <c r="E290" i="12"/>
  <c r="E288" i="12"/>
  <c r="G182" i="12"/>
  <c r="F182" i="12"/>
  <c r="F158" i="12"/>
  <c r="G398" i="12"/>
  <c r="G222" i="12"/>
  <c r="G350" i="12" l="1"/>
  <c r="E395" i="12" l="1"/>
  <c r="F395" i="12"/>
  <c r="G395" i="12"/>
  <c r="E391" i="12"/>
  <c r="F391" i="12"/>
  <c r="G391" i="12"/>
  <c r="D391" i="12"/>
  <c r="E393" i="12"/>
  <c r="F393" i="12"/>
  <c r="G393" i="12"/>
  <c r="D393" i="12"/>
  <c r="E392" i="12"/>
  <c r="F392" i="12"/>
  <c r="G392" i="12"/>
  <c r="D392" i="12"/>
  <c r="G152" i="12" l="1"/>
  <c r="F152" i="12"/>
  <c r="E152" i="12"/>
  <c r="E153" i="12"/>
  <c r="F153" i="12"/>
  <c r="G153" i="12"/>
  <c r="E154" i="12"/>
  <c r="F154" i="12"/>
  <c r="G154" i="12"/>
  <c r="G319" i="12"/>
  <c r="E319" i="12"/>
  <c r="E320" i="12"/>
  <c r="E398" i="12" s="1"/>
  <c r="F320" i="12"/>
  <c r="G320" i="12"/>
  <c r="E321" i="12"/>
  <c r="E397" i="12" s="1"/>
  <c r="F321" i="12"/>
  <c r="F397" i="12" s="1"/>
  <c r="G321" i="12"/>
  <c r="G397" i="12" s="1"/>
  <c r="D319" i="12"/>
  <c r="F311" i="12"/>
  <c r="F310" i="12" s="1"/>
  <c r="E310" i="12"/>
  <c r="G310" i="12"/>
  <c r="E313" i="12"/>
  <c r="F313" i="12"/>
  <c r="G313" i="12"/>
  <c r="E309" i="12"/>
  <c r="D309" i="12"/>
  <c r="G302" i="12"/>
  <c r="F302" i="12"/>
  <c r="E292" i="12"/>
  <c r="D292" i="12"/>
  <c r="G288" i="12"/>
  <c r="G290" i="12"/>
  <c r="E287" i="12"/>
  <c r="G287" i="12"/>
  <c r="E289" i="12"/>
  <c r="F289" i="12"/>
  <c r="F287" i="12" s="1"/>
  <c r="G289" i="12"/>
  <c r="D289" i="12"/>
  <c r="D288" i="12"/>
  <c r="H289" i="12"/>
  <c r="I289" i="12"/>
  <c r="J289" i="12"/>
  <c r="K289" i="12"/>
  <c r="L289" i="12"/>
  <c r="M289" i="12"/>
  <c r="N289" i="12"/>
  <c r="O289" i="12"/>
  <c r="P289" i="12"/>
  <c r="Q289" i="12"/>
  <c r="R289" i="12"/>
  <c r="S289" i="12"/>
  <c r="T289" i="12"/>
  <c r="U289" i="12"/>
  <c r="V289" i="12"/>
  <c r="E373" i="12"/>
  <c r="E372" i="12" s="1"/>
  <c r="F373" i="12"/>
  <c r="F372" i="12" s="1"/>
  <c r="G373" i="12"/>
  <c r="G372" i="12" s="1"/>
  <c r="D373" i="12"/>
  <c r="F350" i="12"/>
  <c r="E349" i="12"/>
  <c r="F349" i="12"/>
  <c r="G349" i="12"/>
  <c r="H349" i="12"/>
  <c r="I349" i="12"/>
  <c r="J349" i="12"/>
  <c r="K349" i="12"/>
  <c r="L349" i="12"/>
  <c r="M349" i="12"/>
  <c r="N349" i="12"/>
  <c r="O349" i="12"/>
  <c r="P349" i="12"/>
  <c r="Q349" i="12"/>
  <c r="R349" i="12"/>
  <c r="S349" i="12"/>
  <c r="T349" i="12"/>
  <c r="U349" i="12"/>
  <c r="V349" i="12"/>
  <c r="E350" i="12"/>
  <c r="E348" i="12" s="1"/>
  <c r="H350" i="12"/>
  <c r="I350" i="12"/>
  <c r="J350" i="12"/>
  <c r="K350" i="12"/>
  <c r="L350" i="12"/>
  <c r="M350" i="12"/>
  <c r="N350" i="12"/>
  <c r="O350" i="12"/>
  <c r="P350" i="12"/>
  <c r="Q350" i="12"/>
  <c r="R350" i="12"/>
  <c r="S350" i="12"/>
  <c r="T350" i="12"/>
  <c r="U350" i="12"/>
  <c r="V350" i="12"/>
  <c r="D350" i="12"/>
  <c r="G324" i="12"/>
  <c r="G325" i="12"/>
  <c r="F325" i="12"/>
  <c r="G328" i="12"/>
  <c r="F328" i="12"/>
  <c r="G326" i="12"/>
  <c r="F326" i="12"/>
  <c r="F324" i="12"/>
  <c r="G323" i="12"/>
  <c r="F323" i="12"/>
  <c r="E249" i="12"/>
  <c r="F249" i="12"/>
  <c r="G249" i="12"/>
  <c r="E245" i="12"/>
  <c r="F245" i="12"/>
  <c r="G245" i="12"/>
  <c r="G244" i="12"/>
  <c r="F244" i="12"/>
  <c r="F243" i="12"/>
  <c r="G243" i="12"/>
  <c r="G239" i="12"/>
  <c r="G228" i="12"/>
  <c r="F219" i="12"/>
  <c r="G219" i="12"/>
  <c r="H219" i="12"/>
  <c r="I219" i="12"/>
  <c r="J219" i="12"/>
  <c r="K219" i="12"/>
  <c r="L219" i="12"/>
  <c r="M219" i="12"/>
  <c r="N219" i="12"/>
  <c r="O219" i="12"/>
  <c r="P219" i="12"/>
  <c r="Q219" i="12"/>
  <c r="R219" i="12"/>
  <c r="S219" i="12"/>
  <c r="T219" i="12"/>
  <c r="U219" i="12"/>
  <c r="V219" i="12"/>
  <c r="H220" i="12"/>
  <c r="I220" i="12"/>
  <c r="J220" i="12"/>
  <c r="K220" i="12"/>
  <c r="L220" i="12"/>
  <c r="M220" i="12"/>
  <c r="N220" i="12"/>
  <c r="O220" i="12"/>
  <c r="P220" i="12"/>
  <c r="Q220" i="12"/>
  <c r="R220" i="12"/>
  <c r="S220" i="12"/>
  <c r="T220" i="12"/>
  <c r="U220" i="12"/>
  <c r="V220" i="12"/>
  <c r="F216" i="12"/>
  <c r="F220" i="12" s="1"/>
  <c r="F218" i="12" s="1"/>
  <c r="G216" i="12"/>
  <c r="G220" i="12" s="1"/>
  <c r="G204" i="12"/>
  <c r="E204" i="12"/>
  <c r="D204" i="12"/>
  <c r="F204" i="12"/>
  <c r="F207" i="12" s="1"/>
  <c r="F160" i="12"/>
  <c r="G160" i="12"/>
  <c r="F319" i="12" l="1"/>
  <c r="G318" i="12"/>
  <c r="F318" i="12"/>
  <c r="F398" i="12"/>
  <c r="E318" i="12"/>
  <c r="F348" i="12"/>
  <c r="U348" i="12"/>
  <c r="S348" i="12"/>
  <c r="Q348" i="12"/>
  <c r="O348" i="12"/>
  <c r="M348" i="12"/>
  <c r="K348" i="12"/>
  <c r="I348" i="12"/>
  <c r="G348" i="12"/>
  <c r="G207" i="12"/>
  <c r="F246" i="12"/>
  <c r="G330" i="12"/>
  <c r="G329" i="12" s="1"/>
  <c r="V348" i="12"/>
  <c r="T348" i="12"/>
  <c r="R348" i="12"/>
  <c r="P348" i="12"/>
  <c r="N348" i="12"/>
  <c r="L348" i="12"/>
  <c r="J348" i="12"/>
  <c r="H348" i="12"/>
  <c r="F330" i="12"/>
  <c r="F329" i="12" s="1"/>
  <c r="U218" i="12"/>
  <c r="S218" i="12"/>
  <c r="Q218" i="12"/>
  <c r="O218" i="12"/>
  <c r="M218" i="12"/>
  <c r="K218" i="12"/>
  <c r="I218" i="12"/>
  <c r="G246" i="12"/>
  <c r="G218" i="12"/>
  <c r="V218" i="12"/>
  <c r="T218" i="12"/>
  <c r="R218" i="12"/>
  <c r="P218" i="12"/>
  <c r="N218" i="12"/>
  <c r="L218" i="12"/>
  <c r="J218" i="12"/>
  <c r="H218" i="12"/>
  <c r="E62" i="12"/>
  <c r="F62" i="12"/>
  <c r="G62" i="12"/>
  <c r="H62" i="12"/>
  <c r="I62" i="12"/>
  <c r="J62" i="12"/>
  <c r="K62" i="12"/>
  <c r="L62" i="12"/>
  <c r="M62" i="12"/>
  <c r="N62" i="12"/>
  <c r="O62" i="12"/>
  <c r="P62" i="12"/>
  <c r="Q62" i="12"/>
  <c r="R62" i="12"/>
  <c r="S62" i="12"/>
  <c r="T62" i="12"/>
  <c r="U62" i="12"/>
  <c r="V62" i="12"/>
  <c r="E63" i="12"/>
  <c r="F63" i="12"/>
  <c r="G63" i="12"/>
  <c r="H63" i="12"/>
  <c r="I63" i="12"/>
  <c r="J63" i="12"/>
  <c r="K63" i="12"/>
  <c r="L63" i="12"/>
  <c r="M63" i="12"/>
  <c r="N63" i="12"/>
  <c r="O63" i="12"/>
  <c r="P63" i="12"/>
  <c r="Q63" i="12"/>
  <c r="R63" i="12"/>
  <c r="S63" i="12"/>
  <c r="T63" i="12"/>
  <c r="U63" i="12"/>
  <c r="V63" i="12"/>
  <c r="E64" i="12"/>
  <c r="F64" i="12"/>
  <c r="G64" i="12"/>
  <c r="H64" i="12"/>
  <c r="I64" i="12"/>
  <c r="J64" i="12"/>
  <c r="K64" i="12"/>
  <c r="L64" i="12"/>
  <c r="M64" i="12"/>
  <c r="N64" i="12"/>
  <c r="O64" i="12"/>
  <c r="P64" i="12"/>
  <c r="Q64" i="12"/>
  <c r="R64" i="12"/>
  <c r="S64" i="12"/>
  <c r="T64" i="12"/>
  <c r="U64" i="12"/>
  <c r="V64" i="12"/>
  <c r="D62" i="12"/>
  <c r="D63" i="12"/>
  <c r="E158" i="12"/>
  <c r="G158" i="12"/>
  <c r="D152" i="12"/>
  <c r="D154" i="12"/>
  <c r="D153" i="12"/>
  <c r="H152" i="12"/>
  <c r="I152" i="12"/>
  <c r="J152" i="12"/>
  <c r="K152" i="12"/>
  <c r="L152" i="12"/>
  <c r="M152" i="12"/>
  <c r="N152" i="12"/>
  <c r="O152" i="12"/>
  <c r="P152" i="12"/>
  <c r="Q152" i="12"/>
  <c r="R152" i="12"/>
  <c r="S152" i="12"/>
  <c r="T152" i="12"/>
  <c r="U152" i="12"/>
  <c r="V152" i="12"/>
  <c r="E140" i="12"/>
  <c r="F140" i="12"/>
  <c r="G140" i="12"/>
  <c r="D140" i="12"/>
  <c r="E130" i="12"/>
  <c r="F130" i="12"/>
  <c r="G130" i="12"/>
  <c r="D130" i="12"/>
  <c r="G128" i="12"/>
  <c r="H128" i="12"/>
  <c r="I128" i="12"/>
  <c r="J128" i="12"/>
  <c r="K128" i="12"/>
  <c r="L128" i="12"/>
  <c r="M128" i="12"/>
  <c r="N128" i="12"/>
  <c r="O128" i="12"/>
  <c r="P128" i="12"/>
  <c r="Q128" i="12"/>
  <c r="R128" i="12"/>
  <c r="S128" i="12"/>
  <c r="T128" i="12"/>
  <c r="U128" i="12"/>
  <c r="V128" i="12"/>
  <c r="F128" i="12"/>
  <c r="E128" i="12"/>
  <c r="D128" i="12"/>
  <c r="F127" i="12"/>
  <c r="G127" i="12"/>
  <c r="G139" i="12" s="1"/>
  <c r="G138" i="12" s="1"/>
  <c r="D151" i="12" l="1"/>
  <c r="F151" i="12"/>
  <c r="G151" i="12"/>
  <c r="E151" i="12"/>
  <c r="U61" i="12"/>
  <c r="S61" i="12"/>
  <c r="Q61" i="12"/>
  <c r="O61" i="12"/>
  <c r="M61" i="12"/>
  <c r="K61" i="12"/>
  <c r="I61" i="12"/>
  <c r="G61" i="12"/>
  <c r="E61" i="12"/>
  <c r="V61" i="12"/>
  <c r="T61" i="12"/>
  <c r="R61" i="12"/>
  <c r="P61" i="12"/>
  <c r="N61" i="12"/>
  <c r="L61" i="12"/>
  <c r="J61" i="12"/>
  <c r="H61" i="12"/>
  <c r="F61" i="12"/>
  <c r="F139" i="12"/>
  <c r="F138" i="12" s="1"/>
  <c r="H115" i="12"/>
  <c r="I115" i="12"/>
  <c r="J115" i="12"/>
  <c r="K115" i="12"/>
  <c r="L115" i="12"/>
  <c r="M115" i="12"/>
  <c r="N115" i="12"/>
  <c r="O115" i="12"/>
  <c r="P115" i="12"/>
  <c r="Q115" i="12"/>
  <c r="R115" i="12"/>
  <c r="S115" i="12"/>
  <c r="T115" i="12"/>
  <c r="U115" i="12"/>
  <c r="V115" i="12"/>
  <c r="G109" i="12"/>
  <c r="G115" i="12" s="1"/>
  <c r="F109" i="12"/>
  <c r="F115" i="12" s="1"/>
  <c r="G106" i="12"/>
  <c r="F75" i="12" l="1"/>
  <c r="E75" i="12"/>
  <c r="D75" i="12"/>
  <c r="E45" i="12" l="1"/>
  <c r="F45" i="12"/>
  <c r="G45" i="12"/>
  <c r="D45" i="12"/>
  <c r="E26" i="12"/>
  <c r="F26" i="12"/>
  <c r="G26" i="12"/>
  <c r="E27" i="12"/>
  <c r="F27" i="12"/>
  <c r="G27" i="12"/>
  <c r="E28" i="12"/>
  <c r="F28" i="12"/>
  <c r="G28" i="12"/>
  <c r="D27" i="12"/>
  <c r="D207" i="12" l="1"/>
  <c r="H249" i="12"/>
  <c r="I249" i="12"/>
  <c r="J249" i="12"/>
  <c r="K249" i="12"/>
  <c r="L249" i="12"/>
  <c r="M249" i="12"/>
  <c r="N249" i="12"/>
  <c r="O249" i="12"/>
  <c r="P249" i="12"/>
  <c r="Q249" i="12"/>
  <c r="R249" i="12"/>
  <c r="S249" i="12"/>
  <c r="T249" i="12"/>
  <c r="U249" i="12"/>
  <c r="V249" i="12"/>
  <c r="E244" i="12"/>
  <c r="D244" i="12"/>
  <c r="E127" i="12" l="1"/>
  <c r="E139" i="12" s="1"/>
  <c r="E138" i="12" s="1"/>
  <c r="D127" i="12"/>
  <c r="D139" i="12" s="1"/>
  <c r="D138" i="12" s="1"/>
  <c r="G162" i="12" l="1"/>
  <c r="G161" i="12" s="1"/>
  <c r="H162" i="12"/>
  <c r="H161" i="12" s="1"/>
  <c r="I162" i="12"/>
  <c r="I161" i="12" s="1"/>
  <c r="J162" i="12"/>
  <c r="J161" i="12" s="1"/>
  <c r="K162" i="12"/>
  <c r="K161" i="12" s="1"/>
  <c r="L162" i="12"/>
  <c r="L161" i="12" s="1"/>
  <c r="M162" i="12"/>
  <c r="M161" i="12" s="1"/>
  <c r="N162" i="12"/>
  <c r="N161" i="12" s="1"/>
  <c r="O162" i="12"/>
  <c r="O161" i="12" s="1"/>
  <c r="P162" i="12"/>
  <c r="P161" i="12" s="1"/>
  <c r="Q162" i="12"/>
  <c r="Q161" i="12" s="1"/>
  <c r="R162" i="12"/>
  <c r="R161" i="12" s="1"/>
  <c r="S162" i="12"/>
  <c r="S161" i="12" s="1"/>
  <c r="T162" i="12"/>
  <c r="T161" i="12" s="1"/>
  <c r="U162" i="12"/>
  <c r="U161" i="12" s="1"/>
  <c r="V162" i="12"/>
  <c r="V161" i="12" s="1"/>
  <c r="G114" i="12"/>
  <c r="F114" i="12"/>
  <c r="E356" i="12" l="1"/>
  <c r="F356" i="12"/>
  <c r="G356" i="12"/>
  <c r="D356" i="12"/>
  <c r="G369" i="12" l="1"/>
  <c r="E367" i="12"/>
  <c r="E386" i="12" s="1"/>
  <c r="F367" i="12"/>
  <c r="G367" i="12"/>
  <c r="E368" i="12"/>
  <c r="E385" i="12" s="1"/>
  <c r="F368" i="12"/>
  <c r="G368" i="12"/>
  <c r="E369" i="12"/>
  <c r="F369" i="12"/>
  <c r="D369" i="12"/>
  <c r="H330" i="12"/>
  <c r="I330" i="12"/>
  <c r="J330" i="12"/>
  <c r="K330" i="12"/>
  <c r="L330" i="12"/>
  <c r="M330" i="12"/>
  <c r="N330" i="12"/>
  <c r="O330" i="12"/>
  <c r="P330" i="12"/>
  <c r="Q330" i="12"/>
  <c r="R330" i="12"/>
  <c r="S330" i="12"/>
  <c r="T330" i="12"/>
  <c r="U330" i="12"/>
  <c r="V330" i="12"/>
  <c r="E328" i="12"/>
  <c r="D328" i="12"/>
  <c r="D325" i="12"/>
  <c r="E302" i="12"/>
  <c r="D302" i="12"/>
  <c r="D313" i="12"/>
  <c r="G366" i="12" l="1"/>
  <c r="E366" i="12"/>
  <c r="F366" i="12"/>
  <c r="V207" i="12"/>
  <c r="V206" i="12" s="1"/>
  <c r="U207" i="12"/>
  <c r="U206" i="12" s="1"/>
  <c r="T207" i="12"/>
  <c r="T206" i="12" s="1"/>
  <c r="S207" i="12"/>
  <c r="R207" i="12"/>
  <c r="R206" i="12" s="1"/>
  <c r="Q207" i="12"/>
  <c r="Q206" i="12" s="1"/>
  <c r="P207" i="12"/>
  <c r="P206" i="12" s="1"/>
  <c r="O207" i="12"/>
  <c r="O206" i="12" s="1"/>
  <c r="N207" i="12"/>
  <c r="N206" i="12" s="1"/>
  <c r="M207" i="12"/>
  <c r="M206" i="12" s="1"/>
  <c r="L207" i="12"/>
  <c r="L206" i="12" s="1"/>
  <c r="K207" i="12"/>
  <c r="K206" i="12" s="1"/>
  <c r="J207" i="12"/>
  <c r="J206" i="12" s="1"/>
  <c r="I207" i="12"/>
  <c r="I206" i="12" s="1"/>
  <c r="H207" i="12"/>
  <c r="H206" i="12" s="1"/>
  <c r="S206" i="12"/>
  <c r="D209" i="12"/>
  <c r="E209" i="12"/>
  <c r="G206" i="12"/>
  <c r="E207" i="12" l="1"/>
  <c r="E206" i="12" s="1"/>
  <c r="F206" i="12"/>
  <c r="D206" i="12"/>
  <c r="G179" i="12"/>
  <c r="G180" i="12"/>
  <c r="D28" i="12"/>
  <c r="G75" i="12"/>
  <c r="F25" i="12" l="1"/>
  <c r="G25" i="12"/>
  <c r="G178" i="12"/>
  <c r="E25" i="12"/>
  <c r="D64" i="12" l="1"/>
  <c r="H312" i="12" l="1"/>
  <c r="I312" i="12"/>
  <c r="J312" i="12"/>
  <c r="K312" i="12"/>
  <c r="L312" i="12"/>
  <c r="M312" i="12"/>
  <c r="N312" i="12"/>
  <c r="O312" i="12"/>
  <c r="P312" i="12"/>
  <c r="Q312" i="12"/>
  <c r="R312" i="12"/>
  <c r="S312" i="12"/>
  <c r="T312" i="12"/>
  <c r="U312" i="12"/>
  <c r="V312" i="12"/>
  <c r="E216" i="12"/>
  <c r="E220" i="12" s="1"/>
  <c r="D216" i="12"/>
  <c r="D220" i="12" s="1"/>
  <c r="E214" i="12"/>
  <c r="E219" i="12" s="1"/>
  <c r="D214" i="12"/>
  <c r="D219" i="12" s="1"/>
  <c r="D222" i="12" s="1"/>
  <c r="D243" i="12"/>
  <c r="E243" i="12"/>
  <c r="D245" i="12"/>
  <c r="F386" i="12"/>
  <c r="G386" i="12"/>
  <c r="E355" i="12"/>
  <c r="F355" i="12"/>
  <c r="G355" i="12"/>
  <c r="D355" i="12"/>
  <c r="E326" i="12"/>
  <c r="D326" i="12"/>
  <c r="E325" i="12"/>
  <c r="E324" i="12"/>
  <c r="D324" i="12"/>
  <c r="E323" i="12"/>
  <c r="D323" i="12"/>
  <c r="E218" i="12" l="1"/>
  <c r="E222" i="12"/>
  <c r="E330" i="12"/>
  <c r="E329" i="12" s="1"/>
  <c r="D330" i="12"/>
  <c r="D321" i="12"/>
  <c r="F222" i="12"/>
  <c r="F239" i="12"/>
  <c r="E238" i="12"/>
  <c r="F238" i="12"/>
  <c r="G238" i="12"/>
  <c r="E239" i="12"/>
  <c r="E240" i="12"/>
  <c r="F240" i="12"/>
  <c r="G240" i="12"/>
  <c r="D239" i="12"/>
  <c r="D240" i="12"/>
  <c r="F228" i="12"/>
  <c r="F227" i="12" s="1"/>
  <c r="D194" i="12"/>
  <c r="E195" i="12"/>
  <c r="F195" i="12"/>
  <c r="G195" i="12"/>
  <c r="D195" i="12"/>
  <c r="E168" i="12"/>
  <c r="F168" i="12"/>
  <c r="G168" i="12"/>
  <c r="G183" i="12" s="1"/>
  <c r="D168" i="12"/>
  <c r="E169" i="12"/>
  <c r="F169" i="12"/>
  <c r="G169" i="12"/>
  <c r="D169" i="12"/>
  <c r="D158" i="12"/>
  <c r="E125" i="12"/>
  <c r="E157" i="12" s="1"/>
  <c r="F125" i="12"/>
  <c r="F157" i="12" s="1"/>
  <c r="G125" i="12"/>
  <c r="G157" i="12" s="1"/>
  <c r="D125" i="12"/>
  <c r="D157" i="12" s="1"/>
  <c r="E124" i="12"/>
  <c r="E156" i="12" s="1"/>
  <c r="E155" i="12" s="1"/>
  <c r="F124" i="12"/>
  <c r="F156" i="12" s="1"/>
  <c r="F155" i="12" s="1"/>
  <c r="G124" i="12"/>
  <c r="G156" i="12" s="1"/>
  <c r="D124" i="12"/>
  <c r="D156" i="12" s="1"/>
  <c r="E109" i="12"/>
  <c r="E115" i="12" s="1"/>
  <c r="E114" i="12" s="1"/>
  <c r="D109" i="12"/>
  <c r="D115" i="12" s="1"/>
  <c r="G155" i="12" l="1"/>
  <c r="D114" i="12"/>
  <c r="G237" i="12"/>
  <c r="E237" i="12"/>
  <c r="F237" i="12"/>
  <c r="E106" i="12"/>
  <c r="E107" i="12"/>
  <c r="F107" i="12"/>
  <c r="G107" i="12"/>
  <c r="D107" i="12"/>
  <c r="D106" i="12"/>
  <c r="E46" i="12"/>
  <c r="F46" i="12"/>
  <c r="G46" i="12"/>
  <c r="D46" i="12"/>
  <c r="F34" i="12"/>
  <c r="E34" i="12"/>
  <c r="D34" i="12"/>
  <c r="D26" i="12"/>
  <c r="G105" i="12" l="1"/>
  <c r="F105" i="12"/>
  <c r="E105" i="12"/>
  <c r="D85" i="12" l="1"/>
  <c r="F85" i="12"/>
  <c r="E85" i="12"/>
  <c r="G85" i="12"/>
  <c r="D61" i="12"/>
  <c r="H114" i="12"/>
  <c r="I114" i="12"/>
  <c r="J114" i="12"/>
  <c r="K114" i="12"/>
  <c r="L114" i="12"/>
  <c r="M114" i="12"/>
  <c r="N114" i="12"/>
  <c r="O114" i="12"/>
  <c r="P114" i="12"/>
  <c r="Q114" i="12"/>
  <c r="R114" i="12"/>
  <c r="S114" i="12"/>
  <c r="T114" i="12"/>
  <c r="U114" i="12"/>
  <c r="V114" i="12"/>
  <c r="D238" i="12"/>
  <c r="H288" i="12" l="1"/>
  <c r="I288" i="12"/>
  <c r="J288" i="12"/>
  <c r="K288" i="12"/>
  <c r="L288" i="12"/>
  <c r="M288" i="12"/>
  <c r="N288" i="12"/>
  <c r="O288" i="12"/>
  <c r="P288" i="12"/>
  <c r="Q288" i="12"/>
  <c r="R288" i="12"/>
  <c r="S288" i="12"/>
  <c r="T288" i="12"/>
  <c r="U288" i="12"/>
  <c r="V288" i="12"/>
  <c r="H290" i="12"/>
  <c r="H320" i="12" s="1"/>
  <c r="I290" i="12"/>
  <c r="I320" i="12" s="1"/>
  <c r="J290" i="12"/>
  <c r="J320" i="12" s="1"/>
  <c r="K290" i="12"/>
  <c r="K320" i="12" s="1"/>
  <c r="L290" i="12"/>
  <c r="L320" i="12" s="1"/>
  <c r="M290" i="12"/>
  <c r="M320" i="12" s="1"/>
  <c r="N290" i="12"/>
  <c r="N320" i="12" s="1"/>
  <c r="O290" i="12"/>
  <c r="O320" i="12" s="1"/>
  <c r="P290" i="12"/>
  <c r="P320" i="12" s="1"/>
  <c r="Q290" i="12"/>
  <c r="Q320" i="12" s="1"/>
  <c r="R290" i="12"/>
  <c r="R320" i="12" s="1"/>
  <c r="S290" i="12"/>
  <c r="S320" i="12" s="1"/>
  <c r="T290" i="12"/>
  <c r="T320" i="12" s="1"/>
  <c r="U290" i="12"/>
  <c r="U320" i="12" s="1"/>
  <c r="V290" i="12"/>
  <c r="V320" i="12" s="1"/>
  <c r="D320" i="12"/>
  <c r="D398" i="12" s="1"/>
  <c r="D368" i="12"/>
  <c r="D367" i="12"/>
  <c r="F385" i="12"/>
  <c r="G385" i="12"/>
  <c r="D349" i="12"/>
  <c r="D385" i="12" l="1"/>
  <c r="V287" i="12"/>
  <c r="T287" i="12"/>
  <c r="R287" i="12"/>
  <c r="P287" i="12"/>
  <c r="N287" i="12"/>
  <c r="L287" i="12"/>
  <c r="J287" i="12"/>
  <c r="H287" i="12"/>
  <c r="U287" i="12"/>
  <c r="S287" i="12"/>
  <c r="Q287" i="12"/>
  <c r="O287" i="12"/>
  <c r="M287" i="12"/>
  <c r="K287" i="12"/>
  <c r="I287" i="12"/>
  <c r="D366" i="12"/>
  <c r="H130" i="12" l="1"/>
  <c r="I130" i="12"/>
  <c r="J130" i="12"/>
  <c r="K130" i="12"/>
  <c r="L130" i="12"/>
  <c r="M130" i="12"/>
  <c r="N130" i="12"/>
  <c r="O130" i="12"/>
  <c r="P130" i="12"/>
  <c r="Q130" i="12"/>
  <c r="R130" i="12"/>
  <c r="S130" i="12"/>
  <c r="T130" i="12"/>
  <c r="U130" i="12"/>
  <c r="V130" i="12"/>
  <c r="H238" i="12" l="1"/>
  <c r="I238" i="12"/>
  <c r="J238" i="12"/>
  <c r="K238" i="12"/>
  <c r="L238" i="12"/>
  <c r="M238" i="12"/>
  <c r="N238" i="12"/>
  <c r="O238" i="12"/>
  <c r="P238" i="12"/>
  <c r="Q238" i="12"/>
  <c r="R238" i="12"/>
  <c r="S238" i="12"/>
  <c r="T238" i="12"/>
  <c r="U238" i="12"/>
  <c r="V238" i="12"/>
  <c r="H239" i="12"/>
  <c r="I239" i="12"/>
  <c r="J239" i="12"/>
  <c r="K239" i="12"/>
  <c r="L239" i="12"/>
  <c r="M239" i="12"/>
  <c r="N239" i="12"/>
  <c r="O239" i="12"/>
  <c r="P239" i="12"/>
  <c r="Q239" i="12"/>
  <c r="R239" i="12"/>
  <c r="S239" i="12"/>
  <c r="T239" i="12"/>
  <c r="U239" i="12"/>
  <c r="V239" i="12"/>
  <c r="H240" i="12"/>
  <c r="I240" i="12"/>
  <c r="J240" i="12"/>
  <c r="K240" i="12"/>
  <c r="L240" i="12"/>
  <c r="M240" i="12"/>
  <c r="N240" i="12"/>
  <c r="O240" i="12"/>
  <c r="P240" i="12"/>
  <c r="Q240" i="12"/>
  <c r="R240" i="12"/>
  <c r="S240" i="12"/>
  <c r="T240" i="12"/>
  <c r="U240" i="12"/>
  <c r="V240" i="12"/>
  <c r="D310" i="12"/>
  <c r="D223" i="12"/>
  <c r="H369" i="12"/>
  <c r="I369" i="12"/>
  <c r="J369" i="12"/>
  <c r="K369" i="12"/>
  <c r="L369" i="12"/>
  <c r="M369" i="12"/>
  <c r="N369" i="12"/>
  <c r="O369" i="12"/>
  <c r="P369" i="12"/>
  <c r="Q369" i="12"/>
  <c r="R369" i="12"/>
  <c r="S369" i="12"/>
  <c r="T369" i="12"/>
  <c r="U369" i="12"/>
  <c r="V369" i="12"/>
  <c r="G223" i="12" l="1"/>
  <c r="G221" i="12" s="1"/>
  <c r="E223" i="12"/>
  <c r="E221" i="12" s="1"/>
  <c r="F223" i="12"/>
  <c r="F221" i="12" s="1"/>
  <c r="V237" i="12"/>
  <c r="T237" i="12"/>
  <c r="R237" i="12"/>
  <c r="P237" i="12"/>
  <c r="N237" i="12"/>
  <c r="L237" i="12"/>
  <c r="J237" i="12"/>
  <c r="H237" i="12"/>
  <c r="U237" i="12"/>
  <c r="S237" i="12"/>
  <c r="Q237" i="12"/>
  <c r="O237" i="12"/>
  <c r="M237" i="12"/>
  <c r="K237" i="12"/>
  <c r="I237" i="12"/>
  <c r="D237" i="12"/>
  <c r="G123" i="12"/>
  <c r="E123" i="12"/>
  <c r="F123" i="12"/>
  <c r="G17" i="12"/>
  <c r="F17" i="12"/>
  <c r="D282" i="12" l="1"/>
  <c r="D249" i="12"/>
  <c r="E160" i="12"/>
  <c r="D160" i="12"/>
  <c r="H395" i="12" l="1"/>
  <c r="I395" i="12"/>
  <c r="J395" i="12"/>
  <c r="K395" i="12"/>
  <c r="L395" i="12"/>
  <c r="M395" i="12"/>
  <c r="N395" i="12"/>
  <c r="O395" i="12"/>
  <c r="P395" i="12"/>
  <c r="Q395" i="12"/>
  <c r="R395" i="12"/>
  <c r="S395" i="12"/>
  <c r="T395" i="12"/>
  <c r="U395" i="12"/>
  <c r="V395" i="12"/>
  <c r="E180" i="12" l="1"/>
  <c r="F180" i="12"/>
  <c r="H180" i="12"/>
  <c r="I180" i="12"/>
  <c r="J180" i="12"/>
  <c r="K180" i="12"/>
  <c r="L180" i="12"/>
  <c r="M180" i="12"/>
  <c r="N180" i="12"/>
  <c r="O180" i="12"/>
  <c r="P180" i="12"/>
  <c r="Q180" i="12"/>
  <c r="R180" i="12"/>
  <c r="S180" i="12"/>
  <c r="T180" i="12"/>
  <c r="U180" i="12"/>
  <c r="V180" i="12"/>
  <c r="D180" i="12"/>
  <c r="G383" i="12"/>
  <c r="F383" i="12"/>
  <c r="E383" i="12"/>
  <c r="D383" i="12"/>
  <c r="D348" i="12"/>
  <c r="D287" i="12" l="1"/>
  <c r="D397" i="12"/>
  <c r="E255" i="12"/>
  <c r="F255" i="12"/>
  <c r="G255" i="12"/>
  <c r="D255" i="12"/>
  <c r="V391" i="12" l="1"/>
  <c r="U391" i="12"/>
  <c r="T391" i="12"/>
  <c r="S391" i="12"/>
  <c r="R391" i="12"/>
  <c r="Q391" i="12"/>
  <c r="P391" i="12"/>
  <c r="O391" i="12"/>
  <c r="N391" i="12"/>
  <c r="M391" i="12"/>
  <c r="L391" i="12"/>
  <c r="K391" i="12"/>
  <c r="J391" i="12"/>
  <c r="I391" i="12"/>
  <c r="H391" i="12"/>
  <c r="E228" i="12"/>
  <c r="E227" i="12" s="1"/>
  <c r="G227" i="12"/>
  <c r="D228" i="12"/>
  <c r="D227" i="12" s="1"/>
  <c r="E188" i="12"/>
  <c r="E201" i="12" s="1"/>
  <c r="E200" i="12" s="1"/>
  <c r="F188" i="12"/>
  <c r="F201" i="12" s="1"/>
  <c r="F200" i="12" s="1"/>
  <c r="G188" i="12"/>
  <c r="G201" i="12" s="1"/>
  <c r="G200" i="12" s="1"/>
  <c r="D188" i="12"/>
  <c r="D201" i="12" s="1"/>
  <c r="D200" i="12" s="1"/>
  <c r="G81" i="12"/>
  <c r="F81" i="12"/>
  <c r="F83" i="12" s="1"/>
  <c r="E81" i="12"/>
  <c r="E83" i="12" s="1"/>
  <c r="D81" i="12"/>
  <c r="D83" i="12" s="1"/>
  <c r="D17" i="12" l="1"/>
  <c r="E17" i="12"/>
  <c r="H81" i="12"/>
  <c r="I81" i="12"/>
  <c r="J81" i="12"/>
  <c r="K81" i="12"/>
  <c r="L81" i="12"/>
  <c r="M81" i="12"/>
  <c r="N81" i="12"/>
  <c r="O81" i="12"/>
  <c r="P81" i="12"/>
  <c r="Q81" i="12"/>
  <c r="R81" i="12"/>
  <c r="S81" i="12"/>
  <c r="T81" i="12"/>
  <c r="U81" i="12"/>
  <c r="V81" i="12"/>
  <c r="D25" i="12" l="1"/>
  <c r="D386" i="12" l="1"/>
  <c r="D395" i="12" s="1"/>
  <c r="H169" i="12"/>
  <c r="I169" i="12"/>
  <c r="J169" i="12"/>
  <c r="K169" i="12"/>
  <c r="L169" i="12"/>
  <c r="M169" i="12"/>
  <c r="N169" i="12"/>
  <c r="O169" i="12"/>
  <c r="P169" i="12"/>
  <c r="Q169" i="12"/>
  <c r="R169" i="12"/>
  <c r="S169" i="12"/>
  <c r="T169" i="12"/>
  <c r="U169" i="12"/>
  <c r="V169" i="12"/>
  <c r="G167" i="12" l="1"/>
  <c r="E167" i="12"/>
  <c r="F167" i="12"/>
  <c r="D167" i="12"/>
  <c r="E187" i="12"/>
  <c r="F187" i="12"/>
  <c r="G187" i="12"/>
  <c r="D187" i="12"/>
  <c r="D329" i="12" l="1"/>
  <c r="H311" i="12" l="1"/>
  <c r="H319" i="12" s="1"/>
  <c r="I311" i="12"/>
  <c r="I319" i="12" s="1"/>
  <c r="J311" i="12"/>
  <c r="J319" i="12" s="1"/>
  <c r="K311" i="12"/>
  <c r="K319" i="12" s="1"/>
  <c r="L311" i="12"/>
  <c r="L319" i="12" s="1"/>
  <c r="M311" i="12"/>
  <c r="M319" i="12" s="1"/>
  <c r="N311" i="12"/>
  <c r="N319" i="12" s="1"/>
  <c r="O311" i="12"/>
  <c r="O319" i="12" s="1"/>
  <c r="P311" i="12"/>
  <c r="P319" i="12" s="1"/>
  <c r="Q311" i="12"/>
  <c r="Q319" i="12" s="1"/>
  <c r="R311" i="12"/>
  <c r="R319" i="12" s="1"/>
  <c r="S311" i="12"/>
  <c r="S319" i="12" s="1"/>
  <c r="T311" i="12"/>
  <c r="T319" i="12" s="1"/>
  <c r="U311" i="12"/>
  <c r="U319" i="12" s="1"/>
  <c r="V311" i="12"/>
  <c r="V319" i="12" s="1"/>
  <c r="D246" i="12"/>
  <c r="E246" i="12" l="1"/>
  <c r="H385" i="12" l="1"/>
  <c r="I385" i="12"/>
  <c r="J385" i="12"/>
  <c r="K385" i="12"/>
  <c r="L385" i="12"/>
  <c r="M385" i="12"/>
  <c r="N385" i="12"/>
  <c r="O385" i="12"/>
  <c r="P385" i="12"/>
  <c r="Q385" i="12"/>
  <c r="R385" i="12"/>
  <c r="S385" i="12"/>
  <c r="T385" i="12"/>
  <c r="U385" i="12"/>
  <c r="V385" i="12"/>
  <c r="E380" i="12"/>
  <c r="F380" i="12"/>
  <c r="G380" i="12"/>
  <c r="H380" i="12"/>
  <c r="I380" i="12"/>
  <c r="J380" i="12"/>
  <c r="K380" i="12"/>
  <c r="L380" i="12"/>
  <c r="M380" i="12"/>
  <c r="N380" i="12"/>
  <c r="O380" i="12"/>
  <c r="P380" i="12"/>
  <c r="Q380" i="12"/>
  <c r="R380" i="12"/>
  <c r="S380" i="12"/>
  <c r="T380" i="12"/>
  <c r="U380" i="12"/>
  <c r="V380" i="12"/>
  <c r="D380" i="12"/>
  <c r="H182" i="12"/>
  <c r="I182" i="12"/>
  <c r="J182" i="12"/>
  <c r="K182" i="12"/>
  <c r="L182" i="12"/>
  <c r="M182" i="12"/>
  <c r="N182" i="12"/>
  <c r="O182" i="12"/>
  <c r="P182" i="12"/>
  <c r="Q182" i="12"/>
  <c r="R182" i="12"/>
  <c r="S182" i="12"/>
  <c r="T182" i="12"/>
  <c r="U182" i="12"/>
  <c r="V182" i="12"/>
  <c r="G251" i="12"/>
  <c r="G256" i="12" s="1"/>
  <c r="F251" i="12"/>
  <c r="F256" i="12" s="1"/>
  <c r="E251" i="12"/>
  <c r="F162" i="12"/>
  <c r="F161" i="12" l="1"/>
  <c r="Q310" i="12"/>
  <c r="Q321" i="12"/>
  <c r="M310" i="12"/>
  <c r="M321" i="12"/>
  <c r="I310" i="12"/>
  <c r="I321" i="12"/>
  <c r="U310" i="12"/>
  <c r="U321" i="12"/>
  <c r="S310" i="12"/>
  <c r="S321" i="12"/>
  <c r="O310" i="12"/>
  <c r="O321" i="12"/>
  <c r="K310" i="12"/>
  <c r="K321" i="12"/>
  <c r="V310" i="12"/>
  <c r="V321" i="12"/>
  <c r="T310" i="12"/>
  <c r="T321" i="12"/>
  <c r="R310" i="12"/>
  <c r="R321" i="12"/>
  <c r="P310" i="12"/>
  <c r="P321" i="12"/>
  <c r="N310" i="12"/>
  <c r="N321" i="12"/>
  <c r="L310" i="12"/>
  <c r="L321" i="12"/>
  <c r="J310" i="12"/>
  <c r="J321" i="12"/>
  <c r="H310" i="12"/>
  <c r="H321" i="12"/>
  <c r="H397" i="12" l="1"/>
  <c r="H318" i="12"/>
  <c r="J397" i="12"/>
  <c r="J318" i="12"/>
  <c r="L397" i="12"/>
  <c r="L318" i="12"/>
  <c r="N397" i="12"/>
  <c r="N318" i="12"/>
  <c r="P397" i="12"/>
  <c r="P318" i="12"/>
  <c r="R397" i="12"/>
  <c r="R318" i="12"/>
  <c r="T397" i="12"/>
  <c r="T318" i="12"/>
  <c r="V397" i="12"/>
  <c r="V318" i="12"/>
  <c r="K397" i="12"/>
  <c r="K318" i="12"/>
  <c r="O397" i="12"/>
  <c r="O318" i="12"/>
  <c r="S397" i="12"/>
  <c r="S318" i="12"/>
  <c r="U397" i="12"/>
  <c r="U318" i="12"/>
  <c r="I397" i="12"/>
  <c r="I318" i="12"/>
  <c r="M397" i="12"/>
  <c r="M318" i="12"/>
  <c r="Q397" i="12"/>
  <c r="Q318" i="12"/>
  <c r="E179" i="12"/>
  <c r="E183" i="12" s="1"/>
  <c r="F179" i="12"/>
  <c r="F183" i="12" s="1"/>
  <c r="D179" i="12"/>
  <c r="D183" i="12" s="1"/>
  <c r="D372" i="12" l="1"/>
  <c r="D218" i="12"/>
  <c r="G34" i="12"/>
  <c r="G83" i="12" s="1"/>
  <c r="D221" i="12" l="1"/>
  <c r="E377" i="12"/>
  <c r="E387" i="12" s="1"/>
  <c r="E384" i="12" s="1"/>
  <c r="F377" i="12"/>
  <c r="F387" i="12" s="1"/>
  <c r="F384" i="12" s="1"/>
  <c r="G377" i="12"/>
  <c r="G387" i="12" s="1"/>
  <c r="D377" i="12"/>
  <c r="D387" i="12" s="1"/>
  <c r="G384" i="12" l="1"/>
  <c r="G376" i="12"/>
  <c r="D376" i="12"/>
  <c r="F376" i="12"/>
  <c r="E376" i="12"/>
  <c r="D35" i="12" l="1"/>
  <c r="E35" i="12"/>
  <c r="F35" i="12"/>
  <c r="G35" i="12"/>
  <c r="G317" i="12" l="1"/>
  <c r="F317" i="12"/>
  <c r="V377" i="12" l="1"/>
  <c r="U377" i="12"/>
  <c r="T377" i="12"/>
  <c r="S377" i="12"/>
  <c r="R377" i="12"/>
  <c r="Q377" i="12"/>
  <c r="P377" i="12"/>
  <c r="O377" i="12"/>
  <c r="N377" i="12"/>
  <c r="M377" i="12"/>
  <c r="L377" i="12"/>
  <c r="K377" i="12"/>
  <c r="J377" i="12"/>
  <c r="I377" i="12"/>
  <c r="H377" i="12"/>
  <c r="E178" i="12" l="1"/>
  <c r="F178" i="12"/>
  <c r="D178" i="12"/>
  <c r="F44" i="12" l="1"/>
  <c r="G44" i="12"/>
  <c r="E44" i="12"/>
  <c r="H387" i="12" l="1"/>
  <c r="H396" i="12" s="1"/>
  <c r="I387" i="12"/>
  <c r="I396" i="12" s="1"/>
  <c r="J387" i="12"/>
  <c r="J396" i="12" s="1"/>
  <c r="K387" i="12"/>
  <c r="K396" i="12" s="1"/>
  <c r="L387" i="12"/>
  <c r="L396" i="12" s="1"/>
  <c r="M387" i="12"/>
  <c r="M396" i="12" s="1"/>
  <c r="N387" i="12"/>
  <c r="N396" i="12" s="1"/>
  <c r="O387" i="12"/>
  <c r="O396" i="12" s="1"/>
  <c r="P387" i="12"/>
  <c r="P396" i="12" s="1"/>
  <c r="Q387" i="12"/>
  <c r="Q396" i="12" s="1"/>
  <c r="R387" i="12"/>
  <c r="R396" i="12" s="1"/>
  <c r="S387" i="12"/>
  <c r="S396" i="12" s="1"/>
  <c r="T387" i="12"/>
  <c r="T396" i="12" s="1"/>
  <c r="U387" i="12"/>
  <c r="U396" i="12" s="1"/>
  <c r="V387" i="12"/>
  <c r="V396" i="12" s="1"/>
  <c r="D384" i="12" l="1"/>
  <c r="H183" i="12"/>
  <c r="I183" i="12"/>
  <c r="J183" i="12"/>
  <c r="K183" i="12"/>
  <c r="L183" i="12"/>
  <c r="M183" i="12"/>
  <c r="N183" i="12"/>
  <c r="O183" i="12"/>
  <c r="P183" i="12"/>
  <c r="Q183" i="12"/>
  <c r="R183" i="12"/>
  <c r="S183" i="12"/>
  <c r="T183" i="12"/>
  <c r="U183" i="12"/>
  <c r="V183" i="12"/>
  <c r="T398" i="12" l="1"/>
  <c r="T394" i="12" s="1"/>
  <c r="R398" i="12"/>
  <c r="R394" i="12" s="1"/>
  <c r="P398" i="12"/>
  <c r="P394" i="12" s="1"/>
  <c r="N398" i="12"/>
  <c r="N394" i="12" s="1"/>
  <c r="L398" i="12"/>
  <c r="L394" i="12" s="1"/>
  <c r="J398" i="12"/>
  <c r="J394" i="12" s="1"/>
  <c r="H398" i="12"/>
  <c r="H394" i="12" s="1"/>
  <c r="V398" i="12"/>
  <c r="V394" i="12" s="1"/>
  <c r="U398" i="12"/>
  <c r="U394" i="12" s="1"/>
  <c r="S398" i="12"/>
  <c r="S394" i="12" s="1"/>
  <c r="Q398" i="12"/>
  <c r="Q394" i="12" s="1"/>
  <c r="O398" i="12"/>
  <c r="O394" i="12" s="1"/>
  <c r="M398" i="12"/>
  <c r="M394" i="12" s="1"/>
  <c r="K398" i="12"/>
  <c r="K394" i="12" s="1"/>
  <c r="I398" i="12"/>
  <c r="I394" i="12" s="1"/>
  <c r="E94" i="12" l="1"/>
  <c r="F94" i="12"/>
  <c r="G94" i="12"/>
  <c r="D94" i="12"/>
  <c r="E76" i="12"/>
  <c r="E84" i="12" s="1"/>
  <c r="F76" i="12"/>
  <c r="F84" i="12" s="1"/>
  <c r="G76" i="12"/>
  <c r="G84" i="12" s="1"/>
  <c r="D76" i="12"/>
  <c r="D84" i="12" s="1"/>
  <c r="F82" i="12" l="1"/>
  <c r="G82" i="12"/>
  <c r="E82" i="12"/>
  <c r="D123" i="12"/>
  <c r="D155" i="12"/>
  <c r="D251" i="12"/>
  <c r="D82" i="12" l="1"/>
  <c r="H227" i="12"/>
  <c r="I227" i="12"/>
  <c r="J227" i="12"/>
  <c r="K227" i="12"/>
  <c r="L227" i="12"/>
  <c r="M227" i="12"/>
  <c r="N227" i="12"/>
  <c r="O227" i="12"/>
  <c r="P227" i="12"/>
  <c r="Q227" i="12"/>
  <c r="R227" i="12"/>
  <c r="S227" i="12"/>
  <c r="T227" i="12"/>
  <c r="U227" i="12"/>
  <c r="V227" i="12"/>
  <c r="D316" i="12" l="1"/>
  <c r="H46" i="12" l="1"/>
  <c r="I46" i="12"/>
  <c r="J46" i="12"/>
  <c r="K46" i="12"/>
  <c r="L46" i="12"/>
  <c r="M46" i="12"/>
  <c r="N46" i="12"/>
  <c r="O46" i="12"/>
  <c r="P46" i="12"/>
  <c r="Q46" i="12"/>
  <c r="R46" i="12"/>
  <c r="S46" i="12"/>
  <c r="T46" i="12"/>
  <c r="U46" i="12"/>
  <c r="V46" i="12"/>
  <c r="E194" i="12" l="1"/>
  <c r="F194" i="12"/>
  <c r="G194" i="12"/>
  <c r="E317" i="12" l="1"/>
  <c r="D317" i="12"/>
  <c r="D318" i="12" l="1"/>
  <c r="F316" i="12"/>
  <c r="G316" i="12"/>
  <c r="E316" i="12"/>
  <c r="E80" i="12"/>
  <c r="D80" i="12"/>
  <c r="D44" i="12"/>
  <c r="G33" i="12"/>
  <c r="D33" i="12"/>
  <c r="H26" i="12"/>
  <c r="H34" i="12" s="1"/>
  <c r="I26" i="12"/>
  <c r="I34" i="12" s="1"/>
  <c r="J26" i="12"/>
  <c r="J34" i="12" s="1"/>
  <c r="K26" i="12"/>
  <c r="K34" i="12" s="1"/>
  <c r="L26" i="12"/>
  <c r="L34" i="12" s="1"/>
  <c r="M26" i="12"/>
  <c r="M34" i="12" s="1"/>
  <c r="N26" i="12"/>
  <c r="N34" i="12" s="1"/>
  <c r="O26" i="12"/>
  <c r="O34" i="12" s="1"/>
  <c r="P26" i="12"/>
  <c r="P34" i="12" s="1"/>
  <c r="Q26" i="12"/>
  <c r="Q34" i="12" s="1"/>
  <c r="R26" i="12"/>
  <c r="R34" i="12" s="1"/>
  <c r="S26" i="12"/>
  <c r="S34" i="12" s="1"/>
  <c r="T26" i="12"/>
  <c r="T34" i="12" s="1"/>
  <c r="U26" i="12"/>
  <c r="U34" i="12" s="1"/>
  <c r="V26" i="12"/>
  <c r="V34" i="12" s="1"/>
  <c r="E93" i="12"/>
  <c r="F93" i="12"/>
  <c r="G93" i="12"/>
  <c r="D93" i="12"/>
  <c r="D92" i="12" l="1"/>
  <c r="E92" i="12"/>
  <c r="G92" i="12"/>
  <c r="F92" i="12"/>
  <c r="F74" i="12"/>
  <c r="G74" i="12"/>
  <c r="F33" i="12"/>
  <c r="E33" i="12"/>
  <c r="D105" i="12"/>
  <c r="G80" i="12"/>
  <c r="F80" i="12"/>
  <c r="D74" i="12"/>
  <c r="E74" i="12"/>
  <c r="E256" i="12"/>
  <c r="D256" i="12"/>
  <c r="E162" i="12"/>
  <c r="E161" i="12" s="1"/>
  <c r="D162" i="12"/>
  <c r="D161" i="12" s="1"/>
  <c r="E172" i="12" l="1"/>
  <c r="E182" i="12" s="1"/>
  <c r="E396" i="12" s="1"/>
  <c r="F172" i="12"/>
  <c r="G172" i="12"/>
  <c r="G396" i="12" s="1"/>
  <c r="G394" i="12" s="1"/>
  <c r="D172" i="12"/>
  <c r="D182" i="12" s="1"/>
  <c r="D396" i="12" s="1"/>
  <c r="E394" i="12" l="1"/>
  <c r="F396" i="12" l="1"/>
  <c r="F394" i="12" s="1"/>
  <c r="G181" i="12"/>
  <c r="F181" i="12"/>
  <c r="D394" i="12"/>
  <c r="E181" i="12"/>
  <c r="D181" i="12"/>
</calcChain>
</file>

<file path=xl/sharedStrings.xml><?xml version="1.0" encoding="utf-8"?>
<sst xmlns="http://schemas.openxmlformats.org/spreadsheetml/2006/main" count="1021" uniqueCount="417">
  <si>
    <t xml:space="preserve">действующих в муниципальном образовании Кольский район </t>
  </si>
  <si>
    <t>Источник финансирования</t>
  </si>
  <si>
    <t>№ п/п</t>
  </si>
  <si>
    <t>Всего, в том числе:</t>
  </si>
  <si>
    <t xml:space="preserve">о реализации  муниципальных программ, </t>
  </si>
  <si>
    <t>Отчёт</t>
  </si>
  <si>
    <t>Мероприятия*</t>
  </si>
  <si>
    <t xml:space="preserve">Утвержденный объем финансирования </t>
  </si>
  <si>
    <t>Лимиты</t>
  </si>
  <si>
    <t>Исполнено</t>
  </si>
  <si>
    <t>произведённые кассовые расходы</t>
  </si>
  <si>
    <t xml:space="preserve">фактическое финансирование  </t>
  </si>
  <si>
    <t>Подпрограмма 2 "Создание условий для сбалансированного и устойчивого исполнения местных бюджетов, содействие повышению качества управления муниципальными финансами"</t>
  </si>
  <si>
    <t>Развитие информационной системы управления муниципальными финансами</t>
  </si>
  <si>
    <t>бюджет Кольского района</t>
  </si>
  <si>
    <t>Всего по программе</t>
  </si>
  <si>
    <t>бюджет Мурманской области</t>
  </si>
  <si>
    <t>Всего, в т.ч.</t>
  </si>
  <si>
    <t>Всего по подпрограмме</t>
  </si>
  <si>
    <t>тыс. руб.</t>
  </si>
  <si>
    <t>Реализация закона Мурманской области "О предоставлении льготного проезда на городском электрическом и автомобильным транспортом общего пользования обучающимся и студентам государственных областных и муниципальных образовательных учреждений Мурманской области"</t>
  </si>
  <si>
    <t>Подпрограмма 2 "Повышение безопасности дорожного движения и снижение дорожно-транспортного травматизма"</t>
  </si>
  <si>
    <t>Подпрограмма 1 "Организация транспортного обслуживания населения на территории Кольского муниципального района". "Развитие транспортной инфраструктуры"</t>
  </si>
  <si>
    <t>Стимулирование энергосбережения и повышение энергетической эффективности муниципальных учреждений</t>
  </si>
  <si>
    <t>Распоряжение, формирование, управление муниципальным имуществом, (кроме земельных участков), их учёт и содержание</t>
  </si>
  <si>
    <t>Организация и проведение мероприятий, направленных на поддержку и продвижение талантливых детей и молодёжи Кольского района</t>
  </si>
  <si>
    <t>Комплекс мер, направленный на реализацию мероприятий государственной молодёжной политики</t>
  </si>
  <si>
    <t>Комплекс мер по обеспечению поддержки и сопровождения антинаркотической и антиалкогольной деятельности в Кольском районе</t>
  </si>
  <si>
    <t>Реализация комплекса мер, направленного на профилактику негативных явлений в обществе, формирование здорового образа жизни у населения Кольского района, в том числе детской и молодёжной среде</t>
  </si>
  <si>
    <t>Обеспечение мер по информационной и материальной поддержке участников профилактической деятельности</t>
  </si>
  <si>
    <t>Комплекс мероприятий, направленных на развитие массового спорта</t>
  </si>
  <si>
    <t>Компенсация расходов на оплату стоимости проезда и провоза багажа к месту использования отпуска и обратно лицам, работающим в организациях, финансируемых из местного бюджета</t>
  </si>
  <si>
    <t>Расходы на обеспечение деятельности (оказание услуг) подведомственных учреждений, в том числе на предоставление муниципальным бюджетным и автономным учреждениям субсидий</t>
  </si>
  <si>
    <t>Предоставление мер социальной поддержки по оплате жилого помещения и коммунальных услуг детям-сиротам и детям, оставшихся без попечения родителей, лицам из числа детей-сирот и детей, оставшихся без попечения родителей</t>
  </si>
  <si>
    <t>Расходы, связанные с выплатой компенсации родительской платы за присмотр и уход за детьми, посещающими образовательные организации, реализующие общеобразовательные программы дошкольного образования (банковские, почтовые услуги, расходы на компенсацию затрат деятельности органов местного самоуправления и учреждений, находящихся в их ведении)</t>
  </si>
  <si>
    <t>Выплата пенсии за выслугу лет муниципальным служащим, замещавшим муниципальные должности муниципальной службы в муниципальном образовании Кольский район</t>
  </si>
  <si>
    <t>Реализация Закона Мурманской области "О патронате" в части финансирования расходов по выплате денежного вознаграждения лицам, осуществляющим постинтернатный патронат в отношении несовершеннолетних и социальный патронат</t>
  </si>
  <si>
    <t>Подпрограмма 1 "Развитие образования в Кольском районе Мурманской области"</t>
  </si>
  <si>
    <t>Мероприятия по капитальному и текущему ремонту объектов образования</t>
  </si>
  <si>
    <t>Модернизация образовательной среды, направленная на достижение современного качества учебных результатов</t>
  </si>
  <si>
    <t>Проведение мероприятий, направленных на формирование здорового образа жизни</t>
  </si>
  <si>
    <t>Формирование условий, обеспечивающих соответствие образовательных организаций современным требованиям</t>
  </si>
  <si>
    <t>Школьное здоровое питание</t>
  </si>
  <si>
    <t>Подпрограмма 2 "Обеспечение отдыха и оздоровления детей"</t>
  </si>
  <si>
    <t>Организация оздоровительных лагерей дневного пребывания на базе образовательных учреждений и выездного оздоровительного лагеря для воспитанников МОУ ДОД ДЮСШ от 7 до 18 лет</t>
  </si>
  <si>
    <t>Подпрограмма 3 "Обеспечение качественного предоставления услуг (работ) в сфере дошкольного образования"</t>
  </si>
  <si>
    <t>Расходы на обеспечение деятельности (оказание услуг)  подведомственных учреждений, в том числе на предоставление муниципальным бюджетным и автономным учреждениям субсидий</t>
  </si>
  <si>
    <t>Обеспечение бесплатным цельным молоком либо питьевым молоком обучающихся 1-4 классов общеобразовательных учреждений, муниципальных образовательных учреждений для детей дошкольного и младшего школьного возраста</t>
  </si>
  <si>
    <t>Обеспечение бесплатным питанием отдельных категорий обучающихся</t>
  </si>
  <si>
    <t>Подпрограмма 5 "Обеспечение качественного предоставления услуг (работ) в сфере дополнительного образования"</t>
  </si>
  <si>
    <t>Подпрограмма 4 "Обеспечение качественного предоставления услуг (работ) в сфере общего образования"</t>
  </si>
  <si>
    <t>Подпрограмма 6 "Обеспечение организационно-методической деятельности муниципальных учреждений Кольского района"</t>
  </si>
  <si>
    <t>13.</t>
  </si>
  <si>
    <t xml:space="preserve">Подпрограмма 1 "Обеспечение деятельности и функций администрации Кольского района и государственных полномочий" </t>
  </si>
  <si>
    <t>Расходы на выплаты по оплате труда главы местной администрации</t>
  </si>
  <si>
    <t>Расходы на выплаты по оплате труда работников органов местного самоуправления</t>
  </si>
  <si>
    <t>Расходы на обеспечение функций работников органов местного самоуправления</t>
  </si>
  <si>
    <t>Заключение соглашений на поставку материальных ресурсов на ликвидацию последствий чрезвычайных ситуаций природного и техногенного характера</t>
  </si>
  <si>
    <t>Субвенция на осуществление органами местного самоуправления муниципальных образований Мурманской области со статусом городского округа и муниципального района отдельных государственных полномочий по сбору сведений для формирования и ведения торгового реестра</t>
  </si>
  <si>
    <t>Реализация Закона Мурманской области "О наделении органов местного самоуправления муниципальных образований со статусом городского округа и муниципального района отдельными государственными полномочиями по опеке и попечительству в отношении несовершеннолетних</t>
  </si>
  <si>
    <t>Реализация Закона Мурманской области "О наделении органов местного самоуправления муниципальных образований со статусом городского округа и муниципального района отдельными государственными полномочиями по опеке и попечительству в отношении совершеннолетних граждан</t>
  </si>
  <si>
    <t>Субвенция местным бюджетам на осуществление органами местного самоуправления отдельных государственных полномочий Мурманской области по определению перечня должностных лиц, уполномоченных составлять протоколы об административных правонарушениях, предусмотренных Законом Мурманской области "Об административных правонарушениях"</t>
  </si>
  <si>
    <t>Реализация Закона Мурманской области "Об административных комиссиях"</t>
  </si>
  <si>
    <t>Реализация Закона Мурманской области "О комиссиях по делам несовершеннолетних и защите их прав в Мурманской области"</t>
  </si>
  <si>
    <t xml:space="preserve">Подпрограмма 2 "Обеспечение деятельности муниципальных учреждений, подведомственных администрации Кольского района по выполнению муниципальных функций" </t>
  </si>
  <si>
    <t>Расходы на содержание муниципального учреждения "Отдел муниципального заказа администрации Кольского района"</t>
  </si>
  <si>
    <t>Расходы на содержание МКУ "Кольский архив"</t>
  </si>
  <si>
    <t>Расходы на содержание МФЦ в Кольском районе</t>
  </si>
  <si>
    <t>Расходы на содержание МАУ "Редакция газеты"Кольское слово"</t>
  </si>
  <si>
    <t>Расходы на содержание МБУ "Централизованная бухгалтерия по обслуживанию муниципальных учреждений Кольского района"</t>
  </si>
  <si>
    <t>Всего по муниципальным программам</t>
  </si>
  <si>
    <t xml:space="preserve">   </t>
  </si>
  <si>
    <t>бюджет поселений Кольского района</t>
  </si>
  <si>
    <r>
      <t xml:space="preserve">Оценка выполнения </t>
    </r>
    <r>
      <rPr>
        <sz val="11.5"/>
        <color theme="1"/>
        <rFont val="Times New Roman"/>
        <family val="1"/>
        <charset val="204"/>
      </rPr>
      <t>(краткое описание исполнения программы; либо причины неисполнения)</t>
    </r>
  </si>
  <si>
    <t xml:space="preserve">Мероприятия, связанные с повышением безопасности дорожного движения и снижение дорожно-транспортного травматизма в Кольском районе </t>
  </si>
  <si>
    <t>Подпрограмма 1 "Управление муниципальными финансами"</t>
  </si>
  <si>
    <t>Проведение мероприятий для детей и молодёжи</t>
  </si>
  <si>
    <t>Мероприятия по капитальному и текущему ремонту объектов культуры</t>
  </si>
  <si>
    <t>Подпрограмма 1 "Содействие развитию субъектов малого  предпринимательства"</t>
  </si>
  <si>
    <t xml:space="preserve">Исполнено на 0,0%. </t>
  </si>
  <si>
    <t>Расходы бюджета Кольского района на реализацию мероприятий, направленных на ликвидацию накопленного экологического ущерба</t>
  </si>
  <si>
    <t>Исполнено на 0,0%</t>
  </si>
  <si>
    <t>Оказание методической помощи организаторам и участникам профилактической антинаркотической и антиалкогольной деятельности</t>
  </si>
  <si>
    <t>Расходы на реализацию мероприятий государственной программы Российской Федерации "Доступная среда"</t>
  </si>
  <si>
    <t>Расходы на обеспечение бесплатным цельным молоком либо питьевым молоком обучающихся 1-4 классов общеобразовательных учреждений, муниципальных образовательных учреждений для детей дошкольного и младшего школьного возраста</t>
  </si>
  <si>
    <t>Проведение торжественных мероприятий в рамках празднования Дня матери</t>
  </si>
  <si>
    <t>Расходы на выплаты спортсменам, судьям, привлекаемым для участия в физкультурно-спортивных мероприятиях</t>
  </si>
  <si>
    <t>Выплата денежной премии участникам акции "Правовой район"</t>
  </si>
  <si>
    <t>Прочие направления расходов муниципальной программы</t>
  </si>
  <si>
    <t>Мероприятия по созданию и обеспечению функционирования системы технической защиты информации</t>
  </si>
  <si>
    <t>Членские взносы в Совет муниципальных образований Мурманской области</t>
  </si>
  <si>
    <t>Субсидия на организацию отдыха детей Мурманской области в муниципальных образовательных организациях</t>
  </si>
  <si>
    <t>Расходы бюджета Кольского района на организацию отдыха детей Мурманской области в муниципальных образовательных организациях</t>
  </si>
  <si>
    <t>Субсидии бюджетам муниципальных образований на софинансирование расходов, направляемых на оплату труда и начисления на выплаты по оплате труда работникам муниципальных учреждений</t>
  </si>
  <si>
    <t>Расходы бюджета Кольского района на софинансирование расходов, направляемых на оплату  труда и начисления на выплаты по оплате труда работникам муниципальных учреждений</t>
  </si>
  <si>
    <t>Расходы бюджета Кольского района на софинансирование расходов, направляемых на оплату труда и начисления на выплаты по оплате труда работникам муниципальных учреждений</t>
  </si>
  <si>
    <t>Субвенция на осуществление ремонта жилых помещений, собственниками которых являются дети-сироты и дети, оставшиеся без попечения родителей, лица из числа детей-сирот и детей, оставшихся без попечения родителей, либо текущего ремонта жилых помещений, право пользования которыми сохранено за детьми-сиротами и детьми, оставшимися без попечения родителей, лицами из числа детей-сирот и детей, оставшихся без попечения родителей</t>
  </si>
  <si>
    <t xml:space="preserve">Субвенция на содержание ребёнка в семье опекуна (попечителя) и приёмной семье, а также вознаграждение, причитающееся приёмному родителю </t>
  </si>
  <si>
    <t>Расходы бюджета Кольского района на софинансирование расходов, направленных на оплату труда и начисления на выплаты по оплате труда, работникам муниципальных учреждений</t>
  </si>
  <si>
    <t>Подпрограмма 3 "Развитие дорожного хозяйства сельских поселений"</t>
  </si>
  <si>
    <t>Обслуживание и содержание дорог местного значения в границах сельских поселений</t>
  </si>
  <si>
    <t>Муниципальная программа "Развитие экономического потенциала и формирование благоприятного предпринимательского климата в Кольском районе" на 2017-2021 годы</t>
  </si>
  <si>
    <t>Предоставление финансовой поддержки субъектам малого предпринимательства, в том числе крестьянско-фермерским хозяйствам</t>
  </si>
  <si>
    <t>Дотация на выравнивание бюджетной обеспеченности поселений (за счёт субвенции из областного бюджета на исполнение полномочий по расчёту и предоставлению дотаций поселениям)</t>
  </si>
  <si>
    <t>Дотация на выравнивание бюджетной обеспеченности поселений (за счёт средств местного бюджета) из районного фонда финансовой поддержки</t>
  </si>
  <si>
    <t>Субсидии бюджетам муниципальных образований на софиансирование расходов, направляемых на оплату труда и начисления на выплаты по оплате труда работникам муниципальных учреждений</t>
  </si>
  <si>
    <t xml:space="preserve">Расходы бюджета Кольского района на техническое сопровождение программного обеспечения "Система автоматизированного рабочего места муниципального образования" </t>
  </si>
  <si>
    <t xml:space="preserve">Подпрограмма 1 "Комплексные меры по ограничению темпов роста наркомании, алкоголизма и сопутствующих им заболеваний в Кольском районе </t>
  </si>
  <si>
    <t xml:space="preserve">Подпрограмма 2 "Профилактика правонарушений в Кольском районе" </t>
  </si>
  <si>
    <t>Субсидия  на техническое сопровождение программного обеспечения "Система автоматизированного рабочего места муниципального образования"</t>
  </si>
  <si>
    <t>Профессиональная подготовка, дополнительное профессиональное образование сотрудников</t>
  </si>
  <si>
    <t xml:space="preserve">Подпрограмма 3 "Развитие кадрового потенциала администрации Кольского района" </t>
  </si>
  <si>
    <t>Реализация комплекса мер, направленного на воспитание у детей и молодёжи патриотизма и чувства долга перед Отечеством</t>
  </si>
  <si>
    <t>Организация и проведение мероприятий, направленных на формирование у молодёжи российской идентичности и профилактику этнического и религиозно-политического экстремизма в молодёжной среде</t>
  </si>
  <si>
    <t>Подпрограмма 1 "Содержание и ремонт муниципального жилищного фонда Кольского района"</t>
  </si>
  <si>
    <t>Расходы по внесению платы за содержание и ремонт пустующего жилого помещения, относящегося к муниципальному жилищному фонду</t>
  </si>
  <si>
    <t>Расходы по внесению платы за коммунальные услуги по пустующим жилым помещениям, относящимся к муниципальному жилищному фонду</t>
  </si>
  <si>
    <t>Подпрограмма 3 "Модернизация объектов коммунальной инфраструктуры"</t>
  </si>
  <si>
    <t>Субвенция на выплату компенсации родительской платы за присмотр и уход за детьми, посещающими образовательные организации, реализующие общеобразовательные программы дошкольного образования</t>
  </si>
  <si>
    <t>Субсидия на софинансирование расходных обязательств муниципальных образований на оплату взносов на капитальный ремонт за муниципальный жилой фонд</t>
  </si>
  <si>
    <t>Проведение экспертизы и технического обследования муниципального жилищного фонда в сельских поселениях Кольского района</t>
  </si>
  <si>
    <t>Расходы бюджета Кольского района на оплату взносов на капитальный ремонт за муниципальный нежилой фонд в составе МКД</t>
  </si>
  <si>
    <t>Расходы на выплаты по оплате труда работников органов местного самоуправления, выполняющих переданные полномочия поселений</t>
  </si>
  <si>
    <t>Комплекс мер, направленных на обеспечение общественной безопасности и профилактику правонарушений на территории Кольского района, в том числе в детской и молодёжной среде</t>
  </si>
  <si>
    <t>Текущий ремонт муниципального жилищного фонда (жилых домов, квартир, комнат)</t>
  </si>
  <si>
    <t>Всего:</t>
  </si>
  <si>
    <t xml:space="preserve">бюджет поселений Кольского района </t>
  </si>
  <si>
    <t xml:space="preserve">Подпрограмма 2 "Сохранение и развитие библиотечной и культурно-досуговой деятельности" </t>
  </si>
  <si>
    <t xml:space="preserve">Подпрограмма 3 "Модернизация учреждений культуры, искусства, образования в сфере культуры и искусства" </t>
  </si>
  <si>
    <t>Расходы на выполнение работ по тушению лесных пожаров на землях сельских поселений, находящихся в границах территории муниципального образования Кольский район</t>
  </si>
  <si>
    <t>Актуализация схем градостроительной деятельности сельских поселений Кольского района</t>
  </si>
  <si>
    <t>Компенсация расходов на оплату стоимости проезда и провоза багажа к месту использования отпуска и обратно лицам, работающим в организациях, выполняющих переданные полномочия поселений</t>
  </si>
  <si>
    <t>Информирование населения через средства массовой информации о культурно-массовых мероприятиях Кольского района</t>
  </si>
  <si>
    <t>Расходы бюджета Кольского района на оплату взносов на капитальный ремонт жилого фонда, отнесённого к специализированному жилищному фонду</t>
  </si>
  <si>
    <t>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</si>
  <si>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Субвенция на осуществление отдельных государственных полномочий по установлению регулируемых тарифов на перевозки пассажиров и багажа автомобильным транспортом и городским наземным электрическим транспортом</t>
  </si>
  <si>
    <t>Расходы по внесению платы за содержание и ремонт пустующих муниципальных нежилых помещений, в составе МКД</t>
  </si>
  <si>
    <t>Расходы по внесению платы за коммунальные услуги по пустующим муниципальным нежилым помещениям, в составе МКД</t>
  </si>
  <si>
    <t>Субсидии муниципальным унитарным предприятиям, осуществляющим отдельные виды деятельности на территории сельских поселений Кольского района на частичное возмещение затрат, связанных с производством и реализацией тепловой энергии, в рамках мер по предупреждению банкротства</t>
  </si>
  <si>
    <t>Ежемесячная доплата к страховой пенсии лицам, замещавшим муниципальные должности в муниципальном образовании Кольский район</t>
  </si>
  <si>
    <t>Возмещение расходов по приобретению и установке индивидуальных, общих (квартирных) и комнатных приборов учёта электрической энергии, газа, холодной и горячей воды в муниципальных жилых помещениях</t>
  </si>
  <si>
    <t>Субвенция на организацию предоставления мер социальной поддержки по оплате жилого помещения и коммунальных усуг детям-сиротам и детям, оставшимся без попечения родителей, лцам из числа детей-сирот и детей, оставшихся без попечения родителей</t>
  </si>
  <si>
    <t>Расходы бюджета Кольского района на реализацию проектов по поддержке местных инициатив</t>
  </si>
  <si>
    <t>Предоставление субвенции на реализацию Закона Мурманской области "О единой субвенции местным бюджетам на финансовое обеспечение образовательной деятельности"</t>
  </si>
  <si>
    <t>Расходы бюджета Кольского района, превышающие размер расходного обязательства, в целях софинансирования которого предоставляется субсидия на софинансирование расходов, направляемых на оплату труда и начисления на выплаты по оплате труда работникам муниципальных учреждений</t>
  </si>
  <si>
    <t>Предоставление и выплата ежемесячной доплаты к государственной трудовой пенсии  лицам, удостоенным звания "Почётный гражданин Кольского района"</t>
  </si>
  <si>
    <t>Ликвидация несанкционированных свалок в границах городов и наиболее опасных объектов накопленного экологического вреда окружающей среде</t>
  </si>
  <si>
    <t>Предоставление субсидий социально ориентированным общественным некоммерческим организациям, созданным в форме общественных организаций, на реализацию социальных проектов</t>
  </si>
  <si>
    <t>Предоставление субсидий общественным организациям инвалидов</t>
  </si>
  <si>
    <t xml:space="preserve">Подпрограмма 3 "Противодействие терриризму и экстремизму, предупреждение межнациональных конфликтов на территории Кольского района" </t>
  </si>
  <si>
    <t>Изготовление и размещение на рекламных щитах и информационных стендах на территории сельских поселений Кольского района плакатов на антетеррористическую тематику</t>
  </si>
  <si>
    <t>Организация и проведение мероприятий в сфере противодействия терроризму и экстремизму среди детей и молодёжи по предупреждению межнациональных конфликтов</t>
  </si>
  <si>
    <t>Иные межбюджетные трансферты бюджетам сельских поселений Кольского района на осуществление части функций, связанных с исполнением полномочий по дорожной деятельности в отношении автомобильных дорог местного значения в границах населённых пунктов поселения и обеспечению безопасности дорожного движения на них</t>
  </si>
  <si>
    <t>Расходы на приобретение вещевого имущества и предметов первой необходимости для оснащения защитного сооружения</t>
  </si>
  <si>
    <t>Иные межбюджетные трансферты на осуществление части функций, связанных с исполнением полномочий по организации ритуальных услуг и содержанию мест захоронения на территории сельских поселений Кольского района</t>
  </si>
  <si>
    <t>Обеспечение выполнения полномочий по созданию условий для организациии досуга жителей поселения услугами организаций культуры муниципального образования с.п.Териберка</t>
  </si>
  <si>
    <t>федеральный бюджет</t>
  </si>
  <si>
    <t>Выплата стипендии Главы администрации Кольского района одарённым детям, торжественное вручение первых стипендий</t>
  </si>
  <si>
    <t>Расходы бюджета Кольского района на создание и содержание мест (площадок) накопления ТКО на территории сельских поселений Кольского района</t>
  </si>
  <si>
    <t>Предоставление субсидий некоммерческим организациям, созданным в форме хуторских казачьих обществ, внесенным в государственный реестр казачьих обществ в Российской Федерации</t>
  </si>
  <si>
    <t>Субвенция на возмещение расходов по гарантированному перечню услуг по погребению</t>
  </si>
  <si>
    <t>Иные межбюджетные трансферты на формирование благоприятных условий для выполнения полномочий органов местного самоуправления по решению вопросов местного значения</t>
  </si>
  <si>
    <t>Расходы на разработку проектно-сметной документации объектов водоснабжения, и теплоснабжения в сельских поселениях Кольского района</t>
  </si>
  <si>
    <t>Организация и проведение культурно-массовых и праздничных мероприятий</t>
  </si>
  <si>
    <t>Региональный проект "Содействие занятости женщин-создание условий дошкольного бразования для детей в возрасте до трёх лет"</t>
  </si>
  <si>
    <t>Создание дополнительных мест для детей в возрасте от 1,5 до 3 лет в образовательных организациях, осуществляющих образовательную деятельность по образовательным программам дошкольного образования</t>
  </si>
  <si>
    <t xml:space="preserve"> бюджет Мурманской области</t>
  </si>
  <si>
    <t xml:space="preserve">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 </t>
  </si>
  <si>
    <t>Подпрограмма 3 "Развитие торговли в Кольском районе"</t>
  </si>
  <si>
    <t>Приобретение оборудования для проведения ярмарок</t>
  </si>
  <si>
    <t>Прибретение сувенирной, печатной продукции</t>
  </si>
  <si>
    <t>Муниципальная программа "Управление муниципальным имуществом Кольского района" на 2020-2025 гг.</t>
  </si>
  <si>
    <t>Муниципальная программа "Управление земельными ресурсами Кольского района" на 2020-2025 гг.</t>
  </si>
  <si>
    <t xml:space="preserve"> </t>
  </si>
  <si>
    <t>Субсидия юридическим лицам и индивидуальным предпринимателям, осуществляющим деятельность по управлению МКД</t>
  </si>
  <si>
    <t>Подготовка проектов изменений в Правила землепользования и застройки муниципальных образований: с.п. Ура-Губа, с.п. Пушной, с.п. Тулома, с.п. Териберка</t>
  </si>
  <si>
    <t>Субсидия на реализацию проектов в области культуры и искусства</t>
  </si>
  <si>
    <t>Выполнение работ, связанных с осуществлением регулярных перевозок пассажиров и багажа автомобильным транспортом по реулируемым тарифам</t>
  </si>
  <si>
    <t>Субсидии на финансовое обеспечение дорожной деятельности в отношении автомобильных дорог местного значения и искусственных дорожных сооружений на них за счёт средств дорожного фонда</t>
  </si>
  <si>
    <t>Оценка рыночной стоимости права заключения договора на установку и эксплуатацию рекламной конструкции на земельном участке, который находится в государственной собственности, муниципальной собственности</t>
  </si>
  <si>
    <t>Субсидия бюджетам муниципальных образований на реализацию проектов по поддержке местных инициатив</t>
  </si>
  <si>
    <t>Субсидия на реализацию мероприятий, направленных на ликвидацию накопленного экологического ущерба</t>
  </si>
  <si>
    <t>Ежемесячное денежное вознаграждение за классное руководство</t>
  </si>
  <si>
    <t>Субсидия на организацию бесплатного горячего питания</t>
  </si>
  <si>
    <t>Иные межбюджетные трансферты на ежемесячное денежное вознаграждение за классное руководство</t>
  </si>
  <si>
    <t xml:space="preserve">Приобретение и содержание специализированной техники для коммунальных нужд </t>
  </si>
  <si>
    <t>Расходы по содержанию и обслуживанию ГТС ограждающей дамбы помётохранилища (бывшие птицефабрики)</t>
  </si>
  <si>
    <t>Расходы бюджета Кольского района на финансовое обеспечение дорожной деятельности в отношении автомобильных дорог местного значения и искусственных дорожных сооружений на них за счёт средств дорожного фонда</t>
  </si>
  <si>
    <t>Содержание муниципального казенного учреждения "Хозяйственно-эксплуатационная служба Кольского района"</t>
  </si>
  <si>
    <t>Субсидии юридическим лицам и индивидуальным предпринимателям, осуществляющим деятельность по управлению многоквартирными домами</t>
  </si>
  <si>
    <r>
      <rPr>
        <b/>
        <sz val="12"/>
        <color theme="1"/>
        <rFont val="Times New Roman"/>
        <family val="1"/>
        <charset val="204"/>
      </rPr>
      <t>Региональный проект "Чистая вода"</t>
    </r>
    <r>
      <rPr>
        <sz val="12"/>
        <color theme="1"/>
        <rFont val="Times New Roman"/>
        <family val="1"/>
        <charset val="204"/>
      </rPr>
      <t xml:space="preserve"> Строительство и реконструкция (модернизация) объектов питьевого водоснабжения (Реконструкция водозаборных сооружений с. Тулома Кольского района Мурманской области) </t>
    </r>
  </si>
  <si>
    <t xml:space="preserve"> бюджет Кольского района</t>
  </si>
  <si>
    <t>бюджет  Кольского района</t>
  </si>
  <si>
    <t xml:space="preserve">Расходы бюджета Кольского района на обеспечение комплексной безопасности муниципальных образовательных организаций </t>
  </si>
  <si>
    <t>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</si>
  <si>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Расходы бюджета Кольского района на организацию бесплатного горячего питания обучающихся, получающих начальное общее образование в муниципальных образовательных организациях</t>
  </si>
  <si>
    <t xml:space="preserve">Субвенция местным бюджетам на осуществление органами местного самоуправления государственных полномочий по предоставлению и организации выплаты взнаграждения опекунам совершеннолетних недееспособных граждан </t>
  </si>
  <si>
    <t xml:space="preserve">Исполнено на 0,0% </t>
  </si>
  <si>
    <t>Приобретение нежилого здания для создания культурно-делового центра при МАУК "Кольский РЦК"</t>
  </si>
  <si>
    <t>Субсидии на возмещение затрат по оплате коммунальных ресурсов и по оплате аренды помещений, понесенных субъектами малого предпринимательства при осуществлении розничной торговли социально значимыми продовольственными товарами в отдаленных и малонаселенных пунктах района</t>
  </si>
  <si>
    <t>+</t>
  </si>
  <si>
    <t xml:space="preserve">Расходы бюджета Кольского района на оплату взносов на капитальный ремонт за муниципальный жилой фонд </t>
  </si>
  <si>
    <t>Расходы на разработку проектно-сметной документации объектов муниципального жилого фонда в сельских поселениях Кольского района</t>
  </si>
  <si>
    <t>Актуализация схем тепло-. Водо-.электроснабжения в сельских поселениях Кольского района</t>
  </si>
  <si>
    <t>Проведение экспертизы и технического обследования на объектах тепло-. водо-. электроснабжения в сельских поселениях Кольского района</t>
  </si>
  <si>
    <t>Расходы на организацию уличного освещения в сельских поселениях Кольского района</t>
  </si>
  <si>
    <t xml:space="preserve">Расходы бюджета Кольского района на капитальные вложения в объекты муниципальной собственности в рамках реализации проектов  </t>
  </si>
  <si>
    <t xml:space="preserve">Подпрограмма 7 "Обеспечение мероприятий по организации ритуальных услуг и содержанию мест захоронения, расположенных на территории сельских поселений Кольского района" </t>
  </si>
  <si>
    <t xml:space="preserve">Подпрограмма 6 "Обеспечение проведения капитального ремонта общего имущества многоквартирных домов, расположенных на территории сельских поселений Кольского района" </t>
  </si>
  <si>
    <t xml:space="preserve">Расходы бюджета Кольского района на обеспечение мероприятий по сносу аварийных расселённых жилых домов и нежилых построеек </t>
  </si>
  <si>
    <t>Подпрограмма 4 "Обеспечение полномочий учредителя муниципальных унитарных предприятий"</t>
  </si>
  <si>
    <t>Расходы на модернизацию, ремонт и эксплуатацию муниципальных тепло, водо, электрических сетей в сельских поселениях Кольского района</t>
  </si>
  <si>
    <t>Иные межбюджетные трансферты на реализацию регинального проекта "Формирование комфортной городской среды"</t>
  </si>
  <si>
    <t>Расходы на содержание МКУ "Управление ОБН Кольского района"</t>
  </si>
  <si>
    <t>Материально-техническое оснащение спортивных кмплексов</t>
  </si>
  <si>
    <t>Компенсация расходов на оплату стоимости проезда и провоза багажа при переезде лиц (работников), а также членов их семей, при заключении (расторжении) трудовых договоров (контрактов) с организациями, финансируемыми из местного бюджета</t>
  </si>
  <si>
    <t>Субсидии на обеспечение комплексной безопасности муниципальных образовательных организаций</t>
  </si>
  <si>
    <t>Расходы бюджета Кольского района на капитальные вложения по завершению строительства быстровозводимого спортивного комплекса с плавательным бассейном</t>
  </si>
  <si>
    <t xml:space="preserve">Исполнено на 100%. </t>
  </si>
  <si>
    <t>Исполнено на 100%</t>
  </si>
  <si>
    <t>Исполнено на 100,0%</t>
  </si>
  <si>
    <t xml:space="preserve">Исполнено на 100,0%. </t>
  </si>
  <si>
    <t>Дотация на выравнивание бюджетной обеспеченности поселений (за счёт субсидии на софинансирование расходных обязательств, возникших при существлении полномочий органов местного самуправления муниципальных районнов по выравниванию уровня бюджетной обеспеченности поселений)</t>
  </si>
  <si>
    <t>Иные межбюджетные трансферты из областного бюджета бюджетам муниципальных образований на восстановление платежеспособности муниципального образования</t>
  </si>
  <si>
    <t>Обеспечение питанием добровольцев, принимавших участие в оказании помощи в ликвидации природных пожаров на территории сельских поселений Кольского района</t>
  </si>
  <si>
    <t xml:space="preserve">Исполнено на 96,3%. </t>
  </si>
  <si>
    <t xml:space="preserve">Исполнено на 4,9%. </t>
  </si>
  <si>
    <t>Иной межбюджетный трансферт из областного бюджета местным бюджетам на организацию выездного обслуживания населения муниципальными многофункциональными центрами</t>
  </si>
  <si>
    <t>Обеспечение комплексного социально-экономического развития села Белокаменка с.п. Междуречье Кольского района в рамках Соглашения о социально-экономическом сотрудничестве с ООО "НОВАТЭК - Мурманск"</t>
  </si>
  <si>
    <t>Расходы бюджета Кольского района на реализацию мероприятий, направленных на установку индивидуальных домовых электрокотельных в населенных пунктах Кольского района</t>
  </si>
  <si>
    <t>Исполнено на 87,8%</t>
  </si>
  <si>
    <t>Субвенция местным бюджетам на осуществление органами местного самуправления государственными полномочиями по организации предоставления и предоставлению ежемесячной жилищно-коммунальной выплаты специалистам муниципальных учреждений</t>
  </si>
  <si>
    <t>Расходы на проведение работ по подготовке лыжной трассы в г.Кола</t>
  </si>
  <si>
    <t>Субсидии бюджетам муниципальных образований на мероприятия по созданию открытых пространств для поддержки и развития молодёжных инициатив</t>
  </si>
  <si>
    <t>Расходы бюджета Кольского района на мероприятия по созданию открытых пространств для поддержки и развития молодёжных инициатив</t>
  </si>
  <si>
    <t>Обеспечение развития и укрепления материально-технической базы учреждений культуры</t>
  </si>
  <si>
    <t>Исполнено на 89,9%</t>
  </si>
  <si>
    <t>Исполнено на 83,2%</t>
  </si>
  <si>
    <t>Управление земельными участками, формирование, их учёт и содержание</t>
  </si>
  <si>
    <t>Субвенция на осуществление государственных полномочий по предоставлению единовременной денежной выплаты многодетным семьям на улучшение жилищных условий</t>
  </si>
  <si>
    <t xml:space="preserve">Исполнено на 58,8%. </t>
  </si>
  <si>
    <t xml:space="preserve">Исполнено на 16,8%. </t>
  </si>
  <si>
    <t>Расходы на реконструкцию нежилого здания  по адресу: поселок Мурмаши Кольского района Мурманской области, улица Кирова, дом 7</t>
  </si>
  <si>
    <t>Материальное поощрение добровольцев, принимавших участие в оказании помощи в ликвидации природных пожаров на территории сельских поселений Кольского района</t>
  </si>
  <si>
    <t>Материальное поощрение добровольцев, принимавших участие в оказании помощи в ликвидации природных пожаров на территории городских поселений Кольского района</t>
  </si>
  <si>
    <t xml:space="preserve">Исполнено на 60,4%. </t>
  </si>
  <si>
    <t>Исполнено на 80,9%</t>
  </si>
  <si>
    <t>Исполнено на 88,9%</t>
  </si>
  <si>
    <t>Исполнено на 82,6%</t>
  </si>
  <si>
    <t>Исполнено на 72,8%</t>
  </si>
  <si>
    <t>по итогам 4 квартала 2021 года</t>
  </si>
  <si>
    <t>Иные межбюджетные трансферты на предоставление грантов бюджетам муниципальных образований в целях содействия достижению и (или) поощрения достижения наилучших значений показателей деятельности органов местного самоуправления городских округов и муниципальных районов Мурманской области"</t>
  </si>
  <si>
    <t>Иные межбюджетные трансферты из областного бюджета местным бюджетам на укрепление и обновление материально-технической базы образовательных организаций</t>
  </si>
  <si>
    <t>Исполнено на 99,6%</t>
  </si>
  <si>
    <t>Исполнено на 99,9%</t>
  </si>
  <si>
    <t>Исполнено на 98,3%</t>
  </si>
  <si>
    <t>Исполнено на 98,6%</t>
  </si>
  <si>
    <t>Исполнено на 99,4%</t>
  </si>
  <si>
    <t>Исполнено на 83,3%</t>
  </si>
  <si>
    <t>Исполнено на 58,4%</t>
  </si>
  <si>
    <t>Исполнено на 98,0</t>
  </si>
  <si>
    <t xml:space="preserve">Исполнено на 90,3%. </t>
  </si>
  <si>
    <t xml:space="preserve">Исполнено на 87,5%. </t>
  </si>
  <si>
    <t xml:space="preserve">Исполнено на 88,1%. </t>
  </si>
  <si>
    <t>Исполнено на 88,2%</t>
  </si>
  <si>
    <t>Исполнено на 90,0%</t>
  </si>
  <si>
    <t>Исполнено на 87,5%</t>
  </si>
  <si>
    <t>Исполнено на 98,5%</t>
  </si>
  <si>
    <t>Исполнено на 100%.</t>
  </si>
  <si>
    <t>Исполнено на 88,6%</t>
  </si>
  <si>
    <t>Исполнено на 66,1%</t>
  </si>
  <si>
    <t>Исполнено на 98,9%</t>
  </si>
  <si>
    <t xml:space="preserve">Исполнено на 83,5% </t>
  </si>
  <si>
    <t xml:space="preserve">Исполнено на 51,1% </t>
  </si>
  <si>
    <t xml:space="preserve">Исполнено на 97,4% </t>
  </si>
  <si>
    <t xml:space="preserve">Исполнено на 68,9% </t>
  </si>
  <si>
    <t xml:space="preserve">Исполнено на 95,5% </t>
  </si>
  <si>
    <t xml:space="preserve">Исполнено на 93,0% </t>
  </si>
  <si>
    <t xml:space="preserve">Исполнено на 66,3% </t>
  </si>
  <si>
    <t>Исполнено на 97,9%</t>
  </si>
  <si>
    <t>Исполнено на 98,7%</t>
  </si>
  <si>
    <t>Исполнено на 97,8%</t>
  </si>
  <si>
    <t>Исполнено на 92,6%</t>
  </si>
  <si>
    <t>Предоставление субсидий социально ориентированным общественным некоммерческим организациям на реализацию проекта по обеспечению развития системы дополнительного образования детей посредством внедрения механизма персонифицированного финнансирования в Кольском районе</t>
  </si>
  <si>
    <t>Исполнено на 99,5%</t>
  </si>
  <si>
    <t>Исполнено на 75,0%</t>
  </si>
  <si>
    <t>Исполнено на 98,8%</t>
  </si>
  <si>
    <t>Исполнено на 99,8%</t>
  </si>
  <si>
    <t>Исполнено на 94,2%</t>
  </si>
  <si>
    <t>Исполнено на 94,6%</t>
  </si>
  <si>
    <t>Исполнено на 94,3%</t>
  </si>
  <si>
    <t>Муниципальная программа "Развитие семейных форм устройства детей-сирот и детей, оставшихся без попечения родителей, на 2021-2025 годы"</t>
  </si>
  <si>
    <t>Муниципальная программа "Развитие образования в Кольском районе Мурманской области" на 2021-2025 годы</t>
  </si>
  <si>
    <t>Муниципальная программа "Социальная поддержка отдельных категорий граждан" на 2021-2025 годы</t>
  </si>
  <si>
    <t xml:space="preserve">Исполнено на 99,0%. </t>
  </si>
  <si>
    <t xml:space="preserve">Исполнено на 98,4%. </t>
  </si>
  <si>
    <t xml:space="preserve">Исполнено на 83,8%. </t>
  </si>
  <si>
    <t xml:space="preserve">Исполнено на 69,7%. </t>
  </si>
  <si>
    <t xml:space="preserve">Исполнено на 72,8%.  </t>
  </si>
  <si>
    <t xml:space="preserve">Исполнено на 96,8%. </t>
  </si>
  <si>
    <t xml:space="preserve">Исполнено на 80,0%. </t>
  </si>
  <si>
    <t xml:space="preserve">Исполнено на 80,1%. </t>
  </si>
  <si>
    <t>Исполнено на 91,2%</t>
  </si>
  <si>
    <t>Исполнено на 96,7%</t>
  </si>
  <si>
    <t>Исполнено на 90,7%</t>
  </si>
  <si>
    <t>Муниципальная программа "Развитие физической культуры и спорта" на 2021-2025 годы</t>
  </si>
  <si>
    <t>Разработка проектно-сметной документации на строительство лыжероллерной трассы в п. Мурмаши</t>
  </si>
  <si>
    <t xml:space="preserve">Исполнено на 99,3%. </t>
  </si>
  <si>
    <t xml:space="preserve">Исполнено на 98,9%. </t>
  </si>
  <si>
    <t xml:space="preserve">Исполнено на 99,9%. </t>
  </si>
  <si>
    <t xml:space="preserve">Исполнено на 99,8%. </t>
  </si>
  <si>
    <t>Муниципальная программа "Развитие культуры" на 2021-2025 годы</t>
  </si>
  <si>
    <t xml:space="preserve">Подпрограмма 1 "Сохранение и развитие дополнительного образования в сфере культуры и искусства" </t>
  </si>
  <si>
    <t xml:space="preserve">                                                                                                                Исполнено на 100%</t>
  </si>
  <si>
    <t xml:space="preserve">Исполнено на 100% </t>
  </si>
  <si>
    <t>Расходы бюджета Кольского района на софинансирование расходов, направляемых на оплату труда и начисления на выплаты по оплате труда, работникам муниципальных учреждений</t>
  </si>
  <si>
    <t>Расходы бюджета Кольского района на капитальный ремонт фасада и капитальный ремонт здания Кольской районной детской школы искусств</t>
  </si>
  <si>
    <t>Субсидии на государственную поддержку отрасли культуры. Федеральный проект "Культурная среда" (Модернизация региональных и муниципальных детских школ искусств по видам искусств путем их реконструкции и (или) капитального ремонта) "Капитальный ремонт фасада и капитальный ремонт здания Кольской районной детской школы искусств"</t>
  </si>
  <si>
    <t>Государственная поддержка отрасли культуры (Региональный проект "Культурная среда")</t>
  </si>
  <si>
    <t xml:space="preserve">                                                                                </t>
  </si>
  <si>
    <t>Исполнено на 95,8%</t>
  </si>
  <si>
    <t>Исполнено на 97,6%</t>
  </si>
  <si>
    <t>Муниципальная программа "Энергосбережение и повышение энергетической эффективности" на 2021-2027 годы</t>
  </si>
  <si>
    <t>Муниципальная программа "Развитие транспортной системы" на 2021-2025 годы</t>
  </si>
  <si>
    <t>Исполнено на 71,2%</t>
  </si>
  <si>
    <t>Исполнено на 16,2%</t>
  </si>
  <si>
    <t>Исполнено на 95,4%</t>
  </si>
  <si>
    <t>Исполнено на 80,2%</t>
  </si>
  <si>
    <t>Исполнено на 73,9%</t>
  </si>
  <si>
    <t>Исполнено на 85,7%</t>
  </si>
  <si>
    <t xml:space="preserve">Исполнено на 99,6%. </t>
  </si>
  <si>
    <t>Предоставление субсидий социально ориентированным коммерческим организациям, созданным в форме частных учреждений и осуществляющим образовательную деятельность</t>
  </si>
  <si>
    <t xml:space="preserve">Исполнено на 97,8%. </t>
  </si>
  <si>
    <t>Муниципальная программа "Управление муниципальными финансами" на  2021 -2025 годы</t>
  </si>
  <si>
    <t xml:space="preserve">Исполнено на 61,9%. </t>
  </si>
  <si>
    <t xml:space="preserve">Исполнено на 93,8%. </t>
  </si>
  <si>
    <t>Иные межбюджетные трансферты муниципальным образованиям Кольского района на погашение просроченной кредиторской задолженности</t>
  </si>
  <si>
    <t>Иные межбюджетные трансферты из бюджета Кольского района бюджетам муниципальных образований на восстановление платежеспособности муниципального образования</t>
  </si>
  <si>
    <t xml:space="preserve">Исполнено на 88,8%. </t>
  </si>
  <si>
    <t xml:space="preserve">Исполнено на 97,5%. </t>
  </si>
  <si>
    <t xml:space="preserve">Исполнено на 83,5%. </t>
  </si>
  <si>
    <t xml:space="preserve">Исполнено на 93,7%. </t>
  </si>
  <si>
    <t>Исполнено на 89,4%</t>
  </si>
  <si>
    <t>Исполнено на 92,4%</t>
  </si>
  <si>
    <t>Исполнено на 87,6%</t>
  </si>
  <si>
    <t xml:space="preserve"> Исполнено на 96,6%. </t>
  </si>
  <si>
    <t>Исполнено на 97,3%</t>
  </si>
  <si>
    <t>Муниципальная программа "Охрана окружающей среды" на 2021-2025 годы</t>
  </si>
  <si>
    <t xml:space="preserve">Исполнено на 85,2%. </t>
  </si>
  <si>
    <t xml:space="preserve">Исполнено на 95,1%. </t>
  </si>
  <si>
    <t>Исполнено на 85,6%</t>
  </si>
  <si>
    <t xml:space="preserve">Исполнено на 92,0%. </t>
  </si>
  <si>
    <t>Муниципальная программа "Развитие гражданского общества в Кольском районе Мурманской области" на 2021-2025 годы</t>
  </si>
  <si>
    <t xml:space="preserve">Исполнено на 99,7%. </t>
  </si>
  <si>
    <t xml:space="preserve">Исполнено на 71,4%. </t>
  </si>
  <si>
    <t xml:space="preserve">Исполнено на 94,9%. </t>
  </si>
  <si>
    <t xml:space="preserve">Исполнено на 99,5%. </t>
  </si>
  <si>
    <t>Исполнено на 99,0%</t>
  </si>
  <si>
    <t>Муниципальная программа "Молодёжь Кольского района" на 2021-2025 годы</t>
  </si>
  <si>
    <t xml:space="preserve"> Исполнено на 85,6%. </t>
  </si>
  <si>
    <t xml:space="preserve"> Исполнено на 86,7%. </t>
  </si>
  <si>
    <t>Исполнено на 86,6%</t>
  </si>
  <si>
    <t>Муниципальная программа "Развитие коммунальной инфраструктуры" на 2021-2024 годы</t>
  </si>
  <si>
    <t xml:space="preserve">Исполнено на 73,8%. </t>
  </si>
  <si>
    <t xml:space="preserve">Исполнено на 93,5%. </t>
  </si>
  <si>
    <t xml:space="preserve">Исполнено на 40,6%. </t>
  </si>
  <si>
    <t xml:space="preserve">Исполнено на 92,8%. </t>
  </si>
  <si>
    <t xml:space="preserve">Исполнено на 63,9%. </t>
  </si>
  <si>
    <t xml:space="preserve">Исполнено на 86,6%. </t>
  </si>
  <si>
    <t xml:space="preserve">Исполнено на 78,5%. </t>
  </si>
  <si>
    <t>Исполнено на 84,7%</t>
  </si>
  <si>
    <t>Исполнено на 96,9%</t>
  </si>
  <si>
    <t>Исполнено на 83,0%</t>
  </si>
  <si>
    <t xml:space="preserve">Исполнено на 87,6%. </t>
  </si>
  <si>
    <t xml:space="preserve">Исполнено на 38,8%. </t>
  </si>
  <si>
    <t>Исполнено на 86,0%</t>
  </si>
  <si>
    <t xml:space="preserve">Исполнено на 5,8%. </t>
  </si>
  <si>
    <t xml:space="preserve">Исполнено на 38,5%. </t>
  </si>
  <si>
    <t xml:space="preserve">Исполнено на 97,9%. </t>
  </si>
  <si>
    <t xml:space="preserve">Исполнено на 65,4%. </t>
  </si>
  <si>
    <t xml:space="preserve">Подпрограмма 5 "Снос ветхого и аварийного жилищного фонда на территории сельских поселений Кольского района" </t>
  </si>
  <si>
    <t>Исполнено на 97,7%</t>
  </si>
  <si>
    <t>Исполнено на 90,2%</t>
  </si>
  <si>
    <t>Исполнено на 98,4%</t>
  </si>
  <si>
    <t>Исполнено на 86,8%</t>
  </si>
  <si>
    <t xml:space="preserve">Муниципальная программа "Развитие муниципального управления" на 2021-2025 годы </t>
  </si>
  <si>
    <t>Расходы на обеспечение функций Главы местной администрации</t>
  </si>
  <si>
    <t>Осуществление переданных полномочий Российской Федерации на государственную регистрацию актов гражданского состояния</t>
  </si>
  <si>
    <t>Исполнено на 99,7%</t>
  </si>
  <si>
    <t xml:space="preserve">Исполнено на 99,2%. </t>
  </si>
  <si>
    <t xml:space="preserve">Исполнено на 56,7%. </t>
  </si>
  <si>
    <t>Исполнено на 99,3%</t>
  </si>
  <si>
    <t>Исполнено на 25,3%</t>
  </si>
  <si>
    <t>Исполнено на 14,5%</t>
  </si>
  <si>
    <t>Исполнено на 88,7%</t>
  </si>
  <si>
    <t>Расходы на содержание МКУ "Управление ОБН Кольского района" за счёт поселений</t>
  </si>
  <si>
    <t>Исполнено на 98,2%</t>
  </si>
  <si>
    <t xml:space="preserve">Исполнено на 96,7%. </t>
  </si>
  <si>
    <t xml:space="preserve">Исполнено на 99,2% </t>
  </si>
  <si>
    <t xml:space="preserve">Исполнено на 94,8% </t>
  </si>
  <si>
    <t xml:space="preserve">Исполнено на 72,7% </t>
  </si>
  <si>
    <t xml:space="preserve">Исполнено на 86,8% </t>
  </si>
  <si>
    <t>Исполнено на 95,5%</t>
  </si>
  <si>
    <t>Исполнено на 62,2%</t>
  </si>
  <si>
    <t>Исполнено на 96,2%</t>
  </si>
  <si>
    <t>Исполнено на 18,1%</t>
  </si>
  <si>
    <t>Исполнено на 93,5%</t>
  </si>
  <si>
    <t>Исполнено на 93,9%</t>
  </si>
  <si>
    <t>Исполнено на 63,2%</t>
  </si>
  <si>
    <t>Исполнено на 91,6%</t>
  </si>
  <si>
    <t>Исполнено на 89,8%</t>
  </si>
  <si>
    <t xml:space="preserve">Исполнено на 99,1%. </t>
  </si>
  <si>
    <t>Подпрограмма 2 "Поддержка социально ориентированных некоммерческих организаций"</t>
  </si>
  <si>
    <t>Исполнено на 86,7%</t>
  </si>
  <si>
    <t xml:space="preserve">Подпрограмма 2 "Подготовка объектов жилищно-коммунального хозяйства муниципального образования Кольский район к работе в отопительный период" </t>
  </si>
  <si>
    <t>Ремонтные работы на объектах тепло-. водо-. электроснабжения в сельских поселениях Кольского района в рамках подготовки к отопительному периоду</t>
  </si>
  <si>
    <t xml:space="preserve"> Исполнено на 99,9%.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</si>
</sst>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5" x14ac:knownFonts="1">
    <font>
      <sz val="11"/>
      <color theme="1"/>
      <name val="Calibri"/>
      <family val="2"/>
      <charset val="204"/>
      <scheme val="minor"/>
    </font>
    <font>
      <b/>
      <sz val="14"/>
      <color theme="1"/>
      <name val="Times New Roman"/>
      <family val="1"/>
      <charset val="204"/>
    </font>
    <font>
      <b/>
      <sz val="12"/>
      <color theme="1"/>
      <name val="Times New Roman"/>
      <family val="1"/>
      <charset val="204"/>
    </font>
    <font>
      <sz val="12"/>
      <color theme="1"/>
      <name val="Calibri"/>
      <family val="2"/>
      <charset val="204"/>
      <scheme val="minor"/>
    </font>
    <font>
      <sz val="12"/>
      <color theme="1"/>
      <name val="Times New Roman"/>
      <family val="1"/>
      <charset val="204"/>
    </font>
    <font>
      <b/>
      <sz val="12"/>
      <color theme="1"/>
      <name val="Calibri"/>
      <family val="2"/>
      <charset val="204"/>
      <scheme val="minor"/>
    </font>
    <font>
      <b/>
      <sz val="12"/>
      <name val="Times New Roman"/>
      <family val="1"/>
      <charset val="204"/>
    </font>
    <font>
      <sz val="12"/>
      <name val="Times New Roman"/>
      <family val="1"/>
      <charset val="204"/>
    </font>
    <font>
      <sz val="11.5"/>
      <color theme="1"/>
      <name val="Times New Roman"/>
      <family val="1"/>
      <charset val="204"/>
    </font>
    <font>
      <b/>
      <sz val="11.5"/>
      <color theme="1"/>
      <name val="Times New Roman"/>
      <family val="1"/>
      <charset val="204"/>
    </font>
    <font>
      <sz val="11"/>
      <color theme="1"/>
      <name val="Times New Roman"/>
      <family val="1"/>
      <charset val="204"/>
    </font>
    <font>
      <sz val="11.5"/>
      <name val="Times New Roman"/>
      <family val="1"/>
      <charset val="204"/>
    </font>
    <font>
      <b/>
      <sz val="11.5"/>
      <name val="Times New Roman"/>
      <family val="1"/>
      <charset val="204"/>
    </font>
    <font>
      <b/>
      <sz val="11"/>
      <color theme="1"/>
      <name val="Calibri"/>
      <family val="2"/>
      <charset val="204"/>
      <scheme val="minor"/>
    </font>
    <font>
      <sz val="12"/>
      <color rgb="FFFF0000"/>
      <name val="Times New Roman"/>
      <family val="1"/>
      <charset val="204"/>
    </font>
  </fonts>
  <fills count="3">
    <fill>
      <patternFill patternType="none"/>
    </fill>
    <fill>
      <patternFill patternType="gray125"/>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s>
  <cellStyleXfs count="1">
    <xf numFmtId="0" fontId="0" fillId="0" borderId="0"/>
  </cellStyleXfs>
  <cellXfs count="148">
    <xf numFmtId="0" fontId="0" fillId="0" borderId="0" xfId="0"/>
    <xf numFmtId="0" fontId="3" fillId="2" borderId="0" xfId="0" applyFont="1" applyFill="1"/>
    <xf numFmtId="0" fontId="2" fillId="2" borderId="1" xfId="0" applyFont="1" applyFill="1" applyBorder="1" applyAlignment="1">
      <alignment horizontal="center" vertical="center" wrapText="1"/>
    </xf>
    <xf numFmtId="165" fontId="4" fillId="2" borderId="1" xfId="0" applyNumberFormat="1" applyFont="1" applyFill="1" applyBorder="1" applyAlignment="1">
      <alignment horizontal="center" vertical="center" wrapText="1"/>
    </xf>
    <xf numFmtId="165" fontId="2" fillId="2" borderId="1" xfId="0" applyNumberFormat="1" applyFont="1" applyFill="1" applyBorder="1" applyAlignment="1">
      <alignment horizontal="center" vertical="center" wrapText="1"/>
    </xf>
    <xf numFmtId="165" fontId="4" fillId="2" borderId="1" xfId="0" applyNumberFormat="1" applyFont="1" applyFill="1" applyBorder="1" applyAlignment="1">
      <alignment horizontal="center" vertical="center"/>
    </xf>
    <xf numFmtId="165" fontId="7" fillId="2" borderId="1" xfId="0" applyNumberFormat="1" applyFont="1" applyFill="1" applyBorder="1" applyAlignment="1">
      <alignment horizontal="center" vertical="center" wrapText="1"/>
    </xf>
    <xf numFmtId="4" fontId="4" fillId="2" borderId="1" xfId="0" applyNumberFormat="1" applyFont="1" applyFill="1" applyBorder="1" applyAlignment="1">
      <alignment horizontal="center" vertical="center" wrapText="1"/>
    </xf>
    <xf numFmtId="165" fontId="2" fillId="2" borderId="1" xfId="0" applyNumberFormat="1" applyFont="1" applyFill="1" applyBorder="1" applyAlignment="1">
      <alignment horizontal="center" vertical="center"/>
    </xf>
    <xf numFmtId="165" fontId="10" fillId="2" borderId="1" xfId="0" applyNumberFormat="1" applyFont="1" applyFill="1" applyBorder="1" applyAlignment="1">
      <alignment horizontal="center" vertical="center"/>
    </xf>
    <xf numFmtId="164" fontId="4" fillId="2" borderId="1" xfId="0" applyNumberFormat="1" applyFont="1" applyFill="1" applyBorder="1" applyAlignment="1">
      <alignment horizontal="center" vertical="center" wrapText="1"/>
    </xf>
    <xf numFmtId="165" fontId="6" fillId="2" borderId="1" xfId="0" applyNumberFormat="1" applyFont="1" applyFill="1" applyBorder="1" applyAlignment="1">
      <alignment horizontal="center" vertical="center" wrapText="1"/>
    </xf>
    <xf numFmtId="165" fontId="4" fillId="2" borderId="0" xfId="0" applyNumberFormat="1" applyFont="1" applyFill="1" applyBorder="1" applyAlignment="1">
      <alignment horizontal="center" vertical="center" wrapText="1"/>
    </xf>
    <xf numFmtId="0" fontId="4" fillId="2" borderId="0" xfId="0" applyFont="1" applyFill="1"/>
    <xf numFmtId="0" fontId="2" fillId="2" borderId="5" xfId="0" applyFont="1" applyFill="1" applyBorder="1" applyAlignment="1">
      <alignment horizontal="center" vertical="center" wrapText="1"/>
    </xf>
    <xf numFmtId="0" fontId="4" fillId="2" borderId="1" xfId="0" applyFont="1" applyFill="1" applyBorder="1" applyAlignment="1">
      <alignment horizontal="center" vertical="center"/>
    </xf>
    <xf numFmtId="0" fontId="9" fillId="2"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0" fillId="2" borderId="7" xfId="0" applyFill="1" applyBorder="1" applyAlignment="1">
      <alignment horizontal="center" vertical="center" wrapText="1"/>
    </xf>
    <xf numFmtId="0" fontId="1" fillId="2" borderId="0" xfId="0" applyFont="1" applyFill="1" applyAlignment="1">
      <alignment horizontal="center"/>
    </xf>
    <xf numFmtId="0" fontId="8" fillId="2" borderId="0" xfId="0" applyFont="1" applyFill="1"/>
    <xf numFmtId="0" fontId="2" fillId="2" borderId="0" xfId="0" applyFont="1" applyFill="1" applyAlignment="1">
      <alignment horizontal="center"/>
    </xf>
    <xf numFmtId="0" fontId="8" fillId="2" borderId="0" xfId="0" applyFont="1" applyFill="1" applyAlignment="1">
      <alignment horizontal="right"/>
    </xf>
    <xf numFmtId="0" fontId="2" fillId="2" borderId="1" xfId="0" applyFont="1" applyFill="1" applyBorder="1" applyAlignment="1">
      <alignment horizontal="center" vertical="top" wrapText="1"/>
    </xf>
    <xf numFmtId="0" fontId="2" fillId="2" borderId="1" xfId="0" applyFont="1" applyFill="1" applyBorder="1" applyAlignment="1">
      <alignment horizontal="center" vertical="center" wrapText="1"/>
    </xf>
    <xf numFmtId="0" fontId="3" fillId="2" borderId="1" xfId="0" applyFont="1" applyFill="1" applyBorder="1"/>
    <xf numFmtId="0" fontId="9" fillId="2" borderId="1" xfId="0" applyFont="1" applyFill="1" applyBorder="1" applyAlignment="1">
      <alignment horizontal="center" wrapText="1"/>
    </xf>
    <xf numFmtId="0" fontId="2" fillId="2" borderId="7" xfId="0" applyFont="1" applyFill="1" applyBorder="1" applyAlignment="1">
      <alignment horizontal="center" vertical="center" wrapText="1"/>
    </xf>
    <xf numFmtId="0" fontId="3" fillId="2" borderId="1" xfId="0" applyFont="1" applyFill="1" applyBorder="1" applyAlignment="1">
      <alignment horizontal="center" vertical="center"/>
    </xf>
    <xf numFmtId="49" fontId="4" fillId="2" borderId="1" xfId="0" applyNumberFormat="1" applyFont="1" applyFill="1" applyBorder="1" applyAlignment="1">
      <alignment horizontal="center" vertical="top" wrapText="1"/>
    </xf>
    <xf numFmtId="49" fontId="4" fillId="2" borderId="5" xfId="0" applyNumberFormat="1" applyFont="1" applyFill="1" applyBorder="1" applyAlignment="1">
      <alignment horizontal="center" vertical="top" wrapText="1"/>
    </xf>
    <xf numFmtId="0" fontId="4" fillId="2" borderId="5" xfId="0" applyFont="1" applyFill="1" applyBorder="1" applyAlignment="1">
      <alignment horizontal="center" vertical="center" wrapText="1"/>
    </xf>
    <xf numFmtId="0" fontId="2" fillId="2" borderId="5" xfId="0" applyFont="1" applyFill="1" applyBorder="1" applyAlignment="1">
      <alignment horizontal="center" vertical="center" wrapText="1"/>
    </xf>
    <xf numFmtId="49" fontId="4" fillId="2" borderId="5" xfId="0" applyNumberFormat="1" applyFont="1" applyFill="1" applyBorder="1" applyAlignment="1">
      <alignment horizontal="center" vertical="center" wrapText="1"/>
    </xf>
    <xf numFmtId="49" fontId="4" fillId="2" borderId="6" xfId="0" applyNumberFormat="1" applyFont="1" applyFill="1" applyBorder="1" applyAlignment="1">
      <alignment horizontal="center" vertical="center" wrapText="1"/>
    </xf>
    <xf numFmtId="49" fontId="3" fillId="2" borderId="1" xfId="0" applyNumberFormat="1" applyFont="1" applyFill="1" applyBorder="1"/>
    <xf numFmtId="49" fontId="4" fillId="2" borderId="1" xfId="0" applyNumberFormat="1" applyFont="1" applyFill="1" applyBorder="1" applyAlignment="1">
      <alignment horizontal="center" vertical="center" wrapText="1"/>
    </xf>
    <xf numFmtId="0" fontId="4" fillId="2" borderId="1" xfId="0" applyFont="1" applyFill="1" applyBorder="1" applyAlignment="1">
      <alignment horizontal="center" vertical="center" wrapText="1"/>
    </xf>
    <xf numFmtId="49" fontId="4" fillId="2" borderId="1" xfId="0" applyNumberFormat="1" applyFont="1" applyFill="1" applyBorder="1"/>
    <xf numFmtId="0" fontId="4" fillId="2" borderId="1" xfId="0" applyFont="1" applyFill="1" applyBorder="1" applyAlignment="1">
      <alignment horizontal="center" vertical="center"/>
    </xf>
    <xf numFmtId="0" fontId="4" fillId="2" borderId="1" xfId="0" applyFont="1" applyFill="1" applyBorder="1"/>
    <xf numFmtId="0" fontId="14" fillId="2" borderId="1" xfId="0" applyFont="1" applyFill="1" applyBorder="1"/>
    <xf numFmtId="49" fontId="4" fillId="2" borderId="1" xfId="0" applyNumberFormat="1" applyFont="1" applyFill="1" applyBorder="1" applyAlignment="1">
      <alignment horizontal="center" vertical="center" wrapText="1"/>
    </xf>
    <xf numFmtId="0" fontId="4" fillId="2" borderId="1" xfId="0" applyFont="1" applyFill="1" applyBorder="1" applyAlignment="1">
      <alignment horizontal="center" vertical="top" wrapText="1"/>
    </xf>
    <xf numFmtId="0" fontId="3" fillId="2" borderId="1" xfId="0" applyFont="1" applyFill="1" applyBorder="1" applyAlignment="1">
      <alignment horizontal="center" vertical="center"/>
    </xf>
    <xf numFmtId="0" fontId="2" fillId="2" borderId="1" xfId="0" applyFont="1" applyFill="1" applyBorder="1" applyAlignment="1">
      <alignment horizontal="center" vertical="top" wrapText="1"/>
    </xf>
    <xf numFmtId="0" fontId="11" fillId="2" borderId="1" xfId="0" applyFont="1" applyFill="1" applyBorder="1" applyAlignment="1">
      <alignment horizontal="center" vertical="center" wrapText="1"/>
    </xf>
    <xf numFmtId="0" fontId="2" fillId="2" borderId="5" xfId="0" applyFont="1" applyFill="1" applyBorder="1" applyAlignment="1">
      <alignment horizontal="center" vertical="top" wrapText="1"/>
    </xf>
    <xf numFmtId="49" fontId="4" fillId="2" borderId="5" xfId="0" applyNumberFormat="1"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2" borderId="4" xfId="0" applyFont="1" applyFill="1" applyBorder="1" applyAlignment="1">
      <alignment horizontal="center" vertical="center" wrapText="1"/>
    </xf>
    <xf numFmtId="4" fontId="4" fillId="2" borderId="5" xfId="0" applyNumberFormat="1" applyFont="1" applyFill="1" applyBorder="1" applyAlignment="1">
      <alignment horizontal="center" vertical="center" wrapText="1"/>
    </xf>
    <xf numFmtId="4" fontId="4" fillId="2" borderId="6" xfId="0" applyNumberFormat="1" applyFont="1" applyFill="1" applyBorder="1" applyAlignment="1">
      <alignment horizontal="center" vertical="center" wrapText="1"/>
    </xf>
    <xf numFmtId="0" fontId="2" fillId="2" borderId="6" xfId="0" applyFont="1" applyFill="1" applyBorder="1" applyAlignment="1">
      <alignment horizontal="center" vertical="center" wrapText="1"/>
    </xf>
    <xf numFmtId="49" fontId="4" fillId="2" borderId="6" xfId="0" applyNumberFormat="1"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1" xfId="0" applyFont="1" applyFill="1" applyBorder="1" applyAlignment="1">
      <alignment horizontal="left" vertical="center" wrapText="1"/>
    </xf>
    <xf numFmtId="0" fontId="3" fillId="2" borderId="1" xfId="0" applyFont="1" applyFill="1" applyBorder="1" applyAlignment="1"/>
    <xf numFmtId="2" fontId="4" fillId="2" borderId="5" xfId="0" applyNumberFormat="1" applyFont="1" applyFill="1" applyBorder="1" applyAlignment="1">
      <alignment horizontal="center" vertical="center" wrapText="1"/>
    </xf>
    <xf numFmtId="2" fontId="4" fillId="2" borderId="6" xfId="0" applyNumberFormat="1" applyFont="1" applyFill="1" applyBorder="1" applyAlignment="1">
      <alignment horizontal="center" vertical="center" wrapText="1"/>
    </xf>
    <xf numFmtId="2" fontId="0" fillId="2" borderId="7" xfId="0" applyNumberFormat="1" applyFill="1" applyBorder="1" applyAlignment="1">
      <alignment horizontal="center" vertical="center" wrapText="1"/>
    </xf>
    <xf numFmtId="49" fontId="2" fillId="2" borderId="1" xfId="0" applyNumberFormat="1" applyFont="1" applyFill="1" applyBorder="1" applyAlignment="1">
      <alignment horizontal="center" vertical="center" wrapText="1"/>
    </xf>
    <xf numFmtId="49" fontId="2" fillId="2" borderId="1" xfId="0" applyNumberFormat="1" applyFont="1" applyFill="1" applyBorder="1" applyAlignment="1">
      <alignment horizontal="center" vertical="top" wrapText="1"/>
    </xf>
    <xf numFmtId="0" fontId="5" fillId="2" borderId="1" xfId="0" applyFont="1" applyFill="1" applyBorder="1"/>
    <xf numFmtId="0" fontId="8" fillId="2" borderId="1" xfId="0" applyFont="1" applyFill="1" applyBorder="1" applyAlignment="1">
      <alignment horizontal="center" wrapText="1"/>
    </xf>
    <xf numFmtId="0" fontId="5" fillId="2" borderId="0" xfId="0" applyFont="1" applyFill="1"/>
    <xf numFmtId="49" fontId="2" fillId="2" borderId="3" xfId="0" applyNumberFormat="1" applyFont="1" applyFill="1" applyBorder="1" applyAlignment="1">
      <alignment horizontal="center" vertical="center" wrapText="1"/>
    </xf>
    <xf numFmtId="49" fontId="2" fillId="2" borderId="8" xfId="0" applyNumberFormat="1" applyFont="1" applyFill="1" applyBorder="1" applyAlignment="1">
      <alignment horizontal="center" vertical="center" wrapText="1"/>
    </xf>
    <xf numFmtId="49" fontId="2" fillId="2" borderId="4" xfId="0" applyNumberFormat="1" applyFont="1" applyFill="1" applyBorder="1" applyAlignment="1">
      <alignment horizontal="center" vertical="center" wrapText="1"/>
    </xf>
    <xf numFmtId="49" fontId="2" fillId="2" borderId="5" xfId="0" applyNumberFormat="1" applyFont="1" applyFill="1" applyBorder="1" applyAlignment="1">
      <alignment horizontal="center" vertical="top" wrapText="1"/>
    </xf>
    <xf numFmtId="0" fontId="4" fillId="2" borderId="5" xfId="0" applyFont="1" applyFill="1" applyBorder="1" applyAlignment="1">
      <alignment horizontal="left" vertical="center" wrapText="1"/>
    </xf>
    <xf numFmtId="49" fontId="2" fillId="2" borderId="5" xfId="0" applyNumberFormat="1" applyFont="1" applyFill="1" applyBorder="1" applyAlignment="1">
      <alignment horizontal="center" vertical="top" wrapText="1"/>
    </xf>
    <xf numFmtId="49" fontId="2" fillId="2" borderId="6" xfId="0" applyNumberFormat="1" applyFont="1" applyFill="1" applyBorder="1" applyAlignment="1">
      <alignment horizontal="center" vertical="top" wrapText="1"/>
    </xf>
    <xf numFmtId="0" fontId="0" fillId="2" borderId="6" xfId="0" applyFill="1" applyBorder="1" applyAlignment="1">
      <alignment horizontal="center" vertical="top" wrapText="1"/>
    </xf>
    <xf numFmtId="0" fontId="0" fillId="2" borderId="6" xfId="0" applyFill="1" applyBorder="1" applyAlignment="1">
      <alignment vertical="center" wrapText="1"/>
    </xf>
    <xf numFmtId="49" fontId="4" fillId="2" borderId="1" xfId="0" applyNumberFormat="1" applyFont="1" applyFill="1" applyBorder="1" applyAlignment="1">
      <alignment horizontal="center" vertical="center"/>
    </xf>
    <xf numFmtId="0" fontId="4" fillId="2" borderId="1" xfId="0" applyFont="1" applyFill="1" applyBorder="1" applyAlignment="1">
      <alignment horizontal="left" vertical="top" wrapText="1"/>
    </xf>
    <xf numFmtId="0" fontId="2" fillId="2" borderId="1" xfId="0" applyFont="1" applyFill="1" applyBorder="1" applyAlignment="1">
      <alignment horizontal="center"/>
    </xf>
    <xf numFmtId="0" fontId="2" fillId="2" borderId="1" xfId="0" applyFont="1" applyFill="1" applyBorder="1" applyAlignment="1">
      <alignment horizontal="center" vertical="center"/>
    </xf>
    <xf numFmtId="0" fontId="2" fillId="2" borderId="1" xfId="0" applyFont="1" applyFill="1" applyBorder="1" applyAlignment="1">
      <alignment horizontal="center"/>
    </xf>
    <xf numFmtId="0" fontId="4" fillId="2" borderId="5" xfId="0" applyFont="1" applyFill="1" applyBorder="1" applyAlignment="1">
      <alignment horizontal="center" vertical="center" wrapText="1"/>
    </xf>
    <xf numFmtId="0" fontId="13" fillId="2" borderId="7"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0" fillId="2" borderId="8" xfId="0" applyFill="1" applyBorder="1" applyAlignment="1"/>
    <xf numFmtId="0" fontId="0" fillId="2" borderId="4" xfId="0" applyFill="1" applyBorder="1" applyAlignment="1"/>
    <xf numFmtId="0" fontId="0" fillId="2" borderId="1" xfId="0" applyFill="1" applyBorder="1" applyAlignment="1"/>
    <xf numFmtId="0" fontId="6" fillId="2" borderId="8"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2" fillId="2" borderId="7" xfId="0" applyFont="1" applyFill="1" applyBorder="1" applyAlignment="1">
      <alignment horizontal="center" vertical="top" wrapText="1"/>
    </xf>
    <xf numFmtId="0" fontId="7" fillId="2" borderId="7" xfId="0" applyFont="1" applyFill="1" applyBorder="1" applyAlignment="1">
      <alignment horizontal="center" vertical="center" wrapText="1"/>
    </xf>
    <xf numFmtId="0" fontId="10" fillId="2" borderId="8" xfId="0" applyFont="1" applyFill="1" applyBorder="1" applyAlignment="1"/>
    <xf numFmtId="0" fontId="2" fillId="2" borderId="6" xfId="0" applyFont="1" applyFill="1" applyBorder="1" applyAlignment="1">
      <alignment horizontal="center" vertical="top" wrapText="1"/>
    </xf>
    <xf numFmtId="0" fontId="7" fillId="2" borderId="6"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2" fillId="2" borderId="5" xfId="0" applyFont="1" applyFill="1" applyBorder="1" applyAlignment="1">
      <alignment horizontal="center" vertical="top" wrapText="1"/>
    </xf>
    <xf numFmtId="0" fontId="2" fillId="2" borderId="6" xfId="0" applyFont="1" applyFill="1" applyBorder="1" applyAlignment="1">
      <alignment horizontal="center" vertical="top" wrapText="1"/>
    </xf>
    <xf numFmtId="0" fontId="8" fillId="2" borderId="3" xfId="0" applyFont="1" applyFill="1" applyBorder="1" applyAlignment="1">
      <alignment horizontal="center" vertical="center"/>
    </xf>
    <xf numFmtId="0" fontId="8" fillId="2" borderId="4" xfId="0" applyFont="1" applyFill="1" applyBorder="1" applyAlignment="1">
      <alignment horizontal="center" vertical="center"/>
    </xf>
    <xf numFmtId="0" fontId="0" fillId="2" borderId="6" xfId="0" applyFill="1" applyBorder="1" applyAlignment="1">
      <alignment horizontal="center" vertical="center" wrapText="1"/>
    </xf>
    <xf numFmtId="0" fontId="3" fillId="2" borderId="2" xfId="0" applyFont="1" applyFill="1" applyBorder="1"/>
    <xf numFmtId="49" fontId="4" fillId="2" borderId="5" xfId="0" applyNumberFormat="1" applyFont="1" applyFill="1" applyBorder="1" applyAlignment="1">
      <alignment horizontal="center" vertical="center"/>
    </xf>
    <xf numFmtId="0" fontId="4" fillId="2" borderId="5" xfId="0" applyFont="1" applyFill="1" applyBorder="1" applyAlignment="1">
      <alignment horizontal="left" vertical="top" wrapText="1"/>
    </xf>
    <xf numFmtId="49" fontId="4" fillId="2" borderId="5" xfId="0" applyNumberFormat="1" applyFont="1" applyFill="1" applyBorder="1" applyAlignment="1">
      <alignment horizontal="center" vertical="center"/>
    </xf>
    <xf numFmtId="0" fontId="9" fillId="2" borderId="3" xfId="0" applyFont="1" applyFill="1" applyBorder="1" applyAlignment="1">
      <alignment horizontal="center" vertical="center" wrapText="1"/>
    </xf>
    <xf numFmtId="0" fontId="9" fillId="2" borderId="4" xfId="0" applyFont="1" applyFill="1" applyBorder="1" applyAlignment="1">
      <alignment horizontal="center" vertical="center" wrapText="1"/>
    </xf>
    <xf numFmtId="49" fontId="4" fillId="2" borderId="6" xfId="0" applyNumberFormat="1" applyFont="1" applyFill="1" applyBorder="1" applyAlignment="1">
      <alignment horizontal="center" vertical="center"/>
    </xf>
    <xf numFmtId="0" fontId="8" fillId="2" borderId="1" xfId="0" applyFont="1" applyFill="1" applyBorder="1" applyAlignment="1">
      <alignment horizontal="center" vertical="center"/>
    </xf>
    <xf numFmtId="0" fontId="0" fillId="2" borderId="6" xfId="0" applyFill="1" applyBorder="1" applyAlignment="1">
      <alignment horizontal="center"/>
    </xf>
    <xf numFmtId="0" fontId="0" fillId="2" borderId="6" xfId="0" applyFill="1" applyBorder="1" applyAlignment="1">
      <alignment wrapText="1"/>
    </xf>
    <xf numFmtId="0" fontId="0" fillId="2" borderId="7" xfId="0" applyFill="1" applyBorder="1" applyAlignment="1">
      <alignment horizontal="center"/>
    </xf>
    <xf numFmtId="0" fontId="0" fillId="2" borderId="7" xfId="0" applyFill="1" applyBorder="1" applyAlignment="1">
      <alignment wrapText="1"/>
    </xf>
    <xf numFmtId="0" fontId="5" fillId="2" borderId="1" xfId="0" applyFont="1" applyFill="1" applyBorder="1" applyAlignment="1">
      <alignment horizontal="center" vertical="center"/>
    </xf>
    <xf numFmtId="0" fontId="9" fillId="2" borderId="1" xfId="0" applyFont="1" applyFill="1" applyBorder="1" applyAlignment="1">
      <alignment horizontal="center" vertical="center"/>
    </xf>
    <xf numFmtId="0" fontId="3" fillId="2" borderId="1" xfId="0" applyFont="1" applyFill="1" applyBorder="1" applyAlignment="1"/>
    <xf numFmtId="0" fontId="0" fillId="2" borderId="4" xfId="0" applyFill="1" applyBorder="1" applyAlignment="1">
      <alignment horizontal="center" vertical="center"/>
    </xf>
    <xf numFmtId="0" fontId="3" fillId="2" borderId="1" xfId="0" applyFont="1" applyFill="1" applyBorder="1" applyAlignment="1">
      <alignment horizontal="center" vertical="center" wrapText="1"/>
    </xf>
    <xf numFmtId="165" fontId="10" fillId="2" borderId="8" xfId="0" applyNumberFormat="1" applyFont="1" applyFill="1" applyBorder="1" applyAlignment="1">
      <alignment horizontal="center" vertical="center"/>
    </xf>
    <xf numFmtId="0" fontId="7" fillId="2" borderId="10" xfId="0" applyFont="1" applyFill="1" applyBorder="1" applyAlignment="1">
      <alignment horizontal="center" vertical="center" wrapText="1"/>
    </xf>
    <xf numFmtId="0" fontId="7" fillId="2" borderId="9"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12" fillId="2" borderId="1"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0" fillId="2" borderId="6" xfId="0" applyFill="1" applyBorder="1" applyAlignment="1">
      <alignment horizontal="center" wrapText="1"/>
    </xf>
    <xf numFmtId="0" fontId="0" fillId="2" borderId="10" xfId="0" applyFill="1" applyBorder="1" applyAlignment="1">
      <alignment horizontal="center" vertical="center" wrapText="1"/>
    </xf>
    <xf numFmtId="0" fontId="0" fillId="2" borderId="6" xfId="0" applyFill="1" applyBorder="1" applyAlignment="1">
      <alignment horizontal="center" wrapText="1"/>
    </xf>
    <xf numFmtId="0" fontId="0" fillId="2" borderId="7" xfId="0" applyFill="1" applyBorder="1" applyAlignment="1">
      <alignment horizontal="center" wrapText="1"/>
    </xf>
    <xf numFmtId="0" fontId="0" fillId="2" borderId="1" xfId="0" applyFill="1" applyBorder="1" applyAlignment="1">
      <alignment horizontal="center" wrapText="1"/>
    </xf>
    <xf numFmtId="0" fontId="0" fillId="2" borderId="4" xfId="0" applyFill="1" applyBorder="1" applyAlignment="1">
      <alignment horizontal="center" vertical="center" wrapText="1"/>
    </xf>
    <xf numFmtId="0" fontId="13" fillId="2" borderId="4" xfId="0" applyFont="1" applyFill="1" applyBorder="1" applyAlignment="1">
      <alignment horizontal="center" vertical="center" wrapText="1"/>
    </xf>
    <xf numFmtId="49" fontId="7" fillId="2" borderId="1" xfId="0" applyNumberFormat="1" applyFont="1" applyFill="1" applyBorder="1" applyAlignment="1">
      <alignment horizontal="center" vertical="center" wrapText="1"/>
    </xf>
    <xf numFmtId="0" fontId="7" fillId="2" borderId="1" xfId="0" applyFont="1" applyFill="1" applyBorder="1" applyAlignment="1">
      <alignment horizontal="center" vertical="center"/>
    </xf>
    <xf numFmtId="0" fontId="7" fillId="2" borderId="1" xfId="0" applyFont="1" applyFill="1" applyBorder="1" applyAlignment="1">
      <alignment horizontal="center" vertical="center" wrapText="1"/>
    </xf>
    <xf numFmtId="0" fontId="4" fillId="2" borderId="5" xfId="0" applyFont="1" applyFill="1" applyBorder="1" applyAlignment="1">
      <alignment horizontal="center" vertical="top" wrapText="1"/>
    </xf>
    <xf numFmtId="0" fontId="3" fillId="2" borderId="0" xfId="0" applyFont="1" applyFill="1" applyBorder="1"/>
    <xf numFmtId="165" fontId="4" fillId="2" borderId="0" xfId="0" applyNumberFormat="1" applyFont="1" applyFill="1"/>
    <xf numFmtId="49" fontId="4" fillId="2" borderId="7" xfId="0" applyNumberFormat="1" applyFont="1" applyFill="1" applyBorder="1" applyAlignment="1">
      <alignment horizontal="center" vertical="center" wrapText="1"/>
    </xf>
    <xf numFmtId="49" fontId="4" fillId="2" borderId="0" xfId="0" applyNumberFormat="1" applyFont="1" applyFill="1" applyBorder="1" applyAlignment="1">
      <alignment horizontal="center" vertical="center" wrapText="1"/>
    </xf>
    <xf numFmtId="0" fontId="2" fillId="2" borderId="0" xfId="0" applyFont="1" applyFill="1" applyBorder="1" applyAlignment="1">
      <alignment horizontal="center" vertical="center" wrapText="1"/>
    </xf>
    <xf numFmtId="0" fontId="4" fillId="2" borderId="0" xfId="0" applyFont="1" applyFill="1" applyBorder="1" applyAlignment="1">
      <alignment horizontal="center" vertical="center" wrapText="1"/>
    </xf>
    <xf numFmtId="0" fontId="4" fillId="2" borderId="0" xfId="0" applyFont="1" applyFill="1" applyBorder="1"/>
    <xf numFmtId="0" fontId="8" fillId="2" borderId="0" xfId="0" applyFont="1" applyFill="1" applyBorder="1" applyAlignment="1">
      <alignment horizontal="center" vertical="center"/>
    </xf>
  </cellXfs>
  <cellStyles count="1">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402"/>
  <sheetViews>
    <sheetView tabSelected="1" topLeftCell="A400" zoomScale="94" zoomScaleNormal="94" workbookViewId="0">
      <selection activeCell="Y394" sqref="Y394:Y397"/>
    </sheetView>
  </sheetViews>
  <sheetFormatPr defaultRowHeight="15.75" x14ac:dyDescent="0.25"/>
  <cols>
    <col min="1" max="1" width="5.85546875" style="1" customWidth="1"/>
    <col min="2" max="2" width="47" style="1" customWidth="1"/>
    <col min="3" max="3" width="19.5703125" style="1" customWidth="1"/>
    <col min="4" max="4" width="15.7109375" style="1" customWidth="1"/>
    <col min="5" max="5" width="14.140625" style="1" customWidth="1"/>
    <col min="6" max="6" width="14.42578125" style="1" customWidth="1"/>
    <col min="7" max="7" width="17.5703125" style="1" customWidth="1"/>
    <col min="8" max="22" width="0" style="1" hidden="1" customWidth="1"/>
    <col min="23" max="23" width="9.140625" style="23"/>
    <col min="24" max="24" width="13.5703125" style="23" customWidth="1"/>
    <col min="25" max="26" width="11.85546875" style="1" bestFit="1" customWidth="1"/>
    <col min="27" max="28" width="10.5703125" style="1" bestFit="1" customWidth="1"/>
    <col min="29" max="16384" width="9.140625" style="1"/>
  </cols>
  <sheetData>
    <row r="1" spans="1:24" ht="18.75" x14ac:dyDescent="0.3">
      <c r="A1" s="22" t="s">
        <v>5</v>
      </c>
      <c r="B1" s="22"/>
      <c r="C1" s="22"/>
      <c r="D1" s="22"/>
      <c r="E1" s="22"/>
      <c r="F1" s="22"/>
      <c r="G1" s="22"/>
    </row>
    <row r="2" spans="1:24" ht="18.75" x14ac:dyDescent="0.3">
      <c r="A2" s="22" t="s">
        <v>4</v>
      </c>
      <c r="B2" s="22"/>
      <c r="C2" s="22"/>
      <c r="D2" s="22"/>
      <c r="E2" s="22"/>
      <c r="F2" s="22"/>
      <c r="G2" s="22"/>
    </row>
    <row r="3" spans="1:24" ht="18.75" x14ac:dyDescent="0.3">
      <c r="A3" s="22" t="s">
        <v>0</v>
      </c>
      <c r="B3" s="22"/>
      <c r="C3" s="22"/>
      <c r="D3" s="22"/>
      <c r="E3" s="22"/>
      <c r="F3" s="22"/>
      <c r="G3" s="22"/>
    </row>
    <row r="4" spans="1:24" ht="18.75" x14ac:dyDescent="0.3">
      <c r="A4" s="22" t="s">
        <v>250</v>
      </c>
      <c r="B4" s="22"/>
      <c r="C4" s="22"/>
      <c r="D4" s="22"/>
      <c r="E4" s="22"/>
      <c r="F4" s="22"/>
      <c r="G4" s="22"/>
    </row>
    <row r="5" spans="1:24" x14ac:dyDescent="0.25">
      <c r="A5" s="24"/>
      <c r="X5" s="25" t="s">
        <v>19</v>
      </c>
    </row>
    <row r="6" spans="1:24" ht="15.75" customHeight="1" x14ac:dyDescent="0.25">
      <c r="A6" s="26" t="s">
        <v>2</v>
      </c>
      <c r="B6" s="27" t="s">
        <v>6</v>
      </c>
      <c r="C6" s="27" t="s">
        <v>1</v>
      </c>
      <c r="D6" s="14" t="s">
        <v>7</v>
      </c>
      <c r="E6" s="27" t="s">
        <v>8</v>
      </c>
      <c r="F6" s="26" t="s">
        <v>9</v>
      </c>
      <c r="G6" s="26"/>
      <c r="H6" s="28"/>
      <c r="I6" s="28"/>
      <c r="J6" s="28"/>
      <c r="K6" s="28"/>
      <c r="L6" s="28"/>
      <c r="M6" s="28"/>
      <c r="N6" s="28"/>
      <c r="O6" s="28"/>
      <c r="P6" s="28"/>
      <c r="Q6" s="28"/>
      <c r="R6" s="28"/>
      <c r="S6" s="28"/>
      <c r="T6" s="28"/>
      <c r="U6" s="28"/>
      <c r="V6" s="28"/>
      <c r="W6" s="29" t="s">
        <v>73</v>
      </c>
      <c r="X6" s="29"/>
    </row>
    <row r="7" spans="1:24" ht="60.75" customHeight="1" x14ac:dyDescent="0.25">
      <c r="A7" s="26"/>
      <c r="B7" s="27"/>
      <c r="C7" s="27"/>
      <c r="D7" s="30"/>
      <c r="E7" s="27"/>
      <c r="F7" s="2" t="s">
        <v>11</v>
      </c>
      <c r="G7" s="2" t="s">
        <v>10</v>
      </c>
      <c r="H7" s="28"/>
      <c r="I7" s="28"/>
      <c r="J7" s="28"/>
      <c r="K7" s="28"/>
      <c r="L7" s="28"/>
      <c r="M7" s="28"/>
      <c r="N7" s="28"/>
      <c r="O7" s="28"/>
      <c r="P7" s="28"/>
      <c r="Q7" s="28"/>
      <c r="R7" s="28"/>
      <c r="S7" s="28"/>
      <c r="T7" s="28"/>
      <c r="U7" s="28"/>
      <c r="V7" s="28"/>
      <c r="W7" s="29"/>
      <c r="X7" s="29"/>
    </row>
    <row r="8" spans="1:24" ht="24.75" customHeight="1" x14ac:dyDescent="0.25">
      <c r="A8" s="2">
        <v>1</v>
      </c>
      <c r="B8" s="27" t="s">
        <v>292</v>
      </c>
      <c r="C8" s="27"/>
      <c r="D8" s="27"/>
      <c r="E8" s="27"/>
      <c r="F8" s="27"/>
      <c r="G8" s="27"/>
      <c r="H8" s="31"/>
      <c r="I8" s="31"/>
      <c r="J8" s="31"/>
      <c r="K8" s="31"/>
      <c r="L8" s="31"/>
      <c r="M8" s="31"/>
      <c r="N8" s="31"/>
      <c r="O8" s="31"/>
      <c r="P8" s="31"/>
      <c r="Q8" s="31"/>
      <c r="R8" s="31"/>
      <c r="S8" s="31"/>
      <c r="T8" s="31"/>
      <c r="U8" s="31"/>
      <c r="V8" s="31"/>
      <c r="W8" s="31"/>
      <c r="X8" s="31"/>
    </row>
    <row r="9" spans="1:24" ht="32.25" customHeight="1" x14ac:dyDescent="0.25">
      <c r="A9" s="28"/>
      <c r="B9" s="27" t="s">
        <v>37</v>
      </c>
      <c r="C9" s="31"/>
      <c r="D9" s="31"/>
      <c r="E9" s="31"/>
      <c r="F9" s="31"/>
      <c r="G9" s="31"/>
      <c r="H9" s="31"/>
      <c r="I9" s="31"/>
      <c r="J9" s="31"/>
      <c r="K9" s="31"/>
      <c r="L9" s="31"/>
      <c r="M9" s="31"/>
      <c r="N9" s="31"/>
      <c r="O9" s="31"/>
      <c r="P9" s="31"/>
      <c r="Q9" s="31"/>
      <c r="R9" s="31"/>
      <c r="S9" s="31"/>
      <c r="T9" s="31"/>
      <c r="U9" s="31"/>
      <c r="V9" s="31"/>
      <c r="W9" s="31"/>
      <c r="X9" s="31"/>
    </row>
    <row r="10" spans="1:24" ht="52.5" customHeight="1" x14ac:dyDescent="0.25">
      <c r="A10" s="32"/>
      <c r="B10" s="20" t="s">
        <v>38</v>
      </c>
      <c r="C10" s="20" t="s">
        <v>14</v>
      </c>
      <c r="D10" s="3">
        <v>119124.9</v>
      </c>
      <c r="E10" s="3">
        <v>119124.9</v>
      </c>
      <c r="F10" s="3">
        <v>119124.9</v>
      </c>
      <c r="G10" s="3">
        <v>118666.5</v>
      </c>
      <c r="H10" s="28"/>
      <c r="I10" s="28"/>
      <c r="J10" s="28"/>
      <c r="K10" s="28"/>
      <c r="L10" s="28"/>
      <c r="M10" s="28"/>
      <c r="N10" s="28"/>
      <c r="O10" s="28"/>
      <c r="P10" s="28"/>
      <c r="Q10" s="28"/>
      <c r="R10" s="28"/>
      <c r="S10" s="28"/>
      <c r="T10" s="28"/>
      <c r="U10" s="28"/>
      <c r="V10" s="28"/>
      <c r="W10" s="17" t="s">
        <v>253</v>
      </c>
      <c r="X10" s="17"/>
    </row>
    <row r="11" spans="1:24" ht="48" customHeight="1" x14ac:dyDescent="0.25">
      <c r="A11" s="32"/>
      <c r="B11" s="20" t="s">
        <v>39</v>
      </c>
      <c r="C11" s="20" t="s">
        <v>14</v>
      </c>
      <c r="D11" s="3">
        <v>18434.099999999999</v>
      </c>
      <c r="E11" s="3">
        <v>18434.099999999999</v>
      </c>
      <c r="F11" s="3">
        <v>18433.900000000001</v>
      </c>
      <c r="G11" s="3">
        <v>18412.599999999999</v>
      </c>
      <c r="H11" s="28"/>
      <c r="I11" s="28"/>
      <c r="J11" s="28"/>
      <c r="K11" s="28"/>
      <c r="L11" s="28"/>
      <c r="M11" s="28"/>
      <c r="N11" s="28"/>
      <c r="O11" s="28"/>
      <c r="P11" s="28"/>
      <c r="Q11" s="28"/>
      <c r="R11" s="28"/>
      <c r="S11" s="28"/>
      <c r="T11" s="28"/>
      <c r="U11" s="28"/>
      <c r="V11" s="28"/>
      <c r="W11" s="17" t="s">
        <v>254</v>
      </c>
      <c r="X11" s="17"/>
    </row>
    <row r="12" spans="1:24" ht="55.5" customHeight="1" x14ac:dyDescent="0.25">
      <c r="A12" s="32"/>
      <c r="B12" s="20" t="s">
        <v>41</v>
      </c>
      <c r="C12" s="20" t="s">
        <v>14</v>
      </c>
      <c r="D12" s="3">
        <v>900</v>
      </c>
      <c r="E12" s="3">
        <v>900</v>
      </c>
      <c r="F12" s="3">
        <v>900</v>
      </c>
      <c r="G12" s="3">
        <v>884.8</v>
      </c>
      <c r="H12" s="28"/>
      <c r="I12" s="28"/>
      <c r="J12" s="28"/>
      <c r="K12" s="28"/>
      <c r="L12" s="28"/>
      <c r="M12" s="28"/>
      <c r="N12" s="28"/>
      <c r="O12" s="28"/>
      <c r="P12" s="28"/>
      <c r="Q12" s="28"/>
      <c r="R12" s="28"/>
      <c r="S12" s="28"/>
      <c r="T12" s="28"/>
      <c r="U12" s="28"/>
      <c r="V12" s="28"/>
      <c r="W12" s="17" t="s">
        <v>255</v>
      </c>
      <c r="X12" s="17"/>
    </row>
    <row r="13" spans="1:24" ht="72.75" customHeight="1" x14ac:dyDescent="0.25">
      <c r="A13" s="32"/>
      <c r="B13" s="20" t="s">
        <v>193</v>
      </c>
      <c r="C13" s="20" t="s">
        <v>14</v>
      </c>
      <c r="D13" s="3">
        <v>250.6</v>
      </c>
      <c r="E13" s="3">
        <v>250.6</v>
      </c>
      <c r="F13" s="3">
        <v>208.6</v>
      </c>
      <c r="G13" s="3">
        <v>208.6</v>
      </c>
      <c r="H13" s="28"/>
      <c r="I13" s="28"/>
      <c r="J13" s="28"/>
      <c r="K13" s="28"/>
      <c r="L13" s="28"/>
      <c r="M13" s="28"/>
      <c r="N13" s="28"/>
      <c r="O13" s="28"/>
      <c r="P13" s="28"/>
      <c r="Q13" s="28"/>
      <c r="R13" s="28"/>
      <c r="S13" s="28"/>
      <c r="T13" s="28"/>
      <c r="U13" s="28"/>
      <c r="V13" s="28"/>
      <c r="W13" s="17" t="s">
        <v>237</v>
      </c>
      <c r="X13" s="17"/>
    </row>
    <row r="14" spans="1:24" ht="62.25" customHeight="1" x14ac:dyDescent="0.25">
      <c r="A14" s="32"/>
      <c r="B14" s="20" t="s">
        <v>42</v>
      </c>
      <c r="C14" s="20" t="s">
        <v>14</v>
      </c>
      <c r="D14" s="3">
        <v>300</v>
      </c>
      <c r="E14" s="3">
        <v>300</v>
      </c>
      <c r="F14" s="3">
        <v>300</v>
      </c>
      <c r="G14" s="3">
        <v>300</v>
      </c>
      <c r="H14" s="28"/>
      <c r="I14" s="28"/>
      <c r="J14" s="28"/>
      <c r="K14" s="28"/>
      <c r="L14" s="28"/>
      <c r="M14" s="28"/>
      <c r="N14" s="28"/>
      <c r="O14" s="28"/>
      <c r="P14" s="28"/>
      <c r="Q14" s="28"/>
      <c r="R14" s="28"/>
      <c r="S14" s="28"/>
      <c r="T14" s="28"/>
      <c r="U14" s="28"/>
      <c r="V14" s="28"/>
      <c r="W14" s="17" t="s">
        <v>219</v>
      </c>
      <c r="X14" s="17"/>
    </row>
    <row r="15" spans="1:24" ht="81.75" customHeight="1" x14ac:dyDescent="0.25">
      <c r="A15" s="33"/>
      <c r="B15" s="34" t="s">
        <v>83</v>
      </c>
      <c r="C15" s="20" t="s">
        <v>14</v>
      </c>
      <c r="D15" s="3">
        <v>120</v>
      </c>
      <c r="E15" s="3">
        <v>120</v>
      </c>
      <c r="F15" s="3">
        <v>120</v>
      </c>
      <c r="G15" s="3">
        <v>120</v>
      </c>
      <c r="H15" s="28"/>
      <c r="I15" s="28"/>
      <c r="J15" s="28"/>
      <c r="K15" s="28"/>
      <c r="L15" s="28"/>
      <c r="M15" s="28"/>
      <c r="N15" s="28"/>
      <c r="O15" s="28"/>
      <c r="P15" s="28"/>
      <c r="Q15" s="28"/>
      <c r="R15" s="28"/>
      <c r="S15" s="28"/>
      <c r="T15" s="28"/>
      <c r="U15" s="28"/>
      <c r="V15" s="28"/>
      <c r="W15" s="17" t="s">
        <v>220</v>
      </c>
      <c r="X15" s="17"/>
    </row>
    <row r="16" spans="1:24" ht="68.25" customHeight="1" x14ac:dyDescent="0.25">
      <c r="A16" s="33"/>
      <c r="B16" s="34" t="s">
        <v>40</v>
      </c>
      <c r="C16" s="20" t="s">
        <v>14</v>
      </c>
      <c r="D16" s="3">
        <v>2382</v>
      </c>
      <c r="E16" s="3">
        <v>2382</v>
      </c>
      <c r="F16" s="3">
        <v>2382</v>
      </c>
      <c r="G16" s="3">
        <v>2348.3000000000002</v>
      </c>
      <c r="H16" s="28"/>
      <c r="I16" s="28"/>
      <c r="J16" s="28"/>
      <c r="K16" s="28"/>
      <c r="L16" s="28"/>
      <c r="M16" s="28"/>
      <c r="N16" s="28"/>
      <c r="O16" s="28"/>
      <c r="P16" s="28"/>
      <c r="Q16" s="28"/>
      <c r="R16" s="28"/>
      <c r="S16" s="28"/>
      <c r="T16" s="28"/>
      <c r="U16" s="28"/>
      <c r="V16" s="28"/>
      <c r="W16" s="17" t="s">
        <v>256</v>
      </c>
      <c r="X16" s="17"/>
    </row>
    <row r="17" spans="1:24" ht="78.75" customHeight="1" x14ac:dyDescent="0.25">
      <c r="A17" s="33"/>
      <c r="B17" s="35" t="s">
        <v>164</v>
      </c>
      <c r="C17" s="2"/>
      <c r="D17" s="4">
        <f>D18+D19+D20</f>
        <v>82826.899999999994</v>
      </c>
      <c r="E17" s="4">
        <f t="shared" ref="E17" si="0">E18+E19+E20</f>
        <v>82826.899999999994</v>
      </c>
      <c r="F17" s="4">
        <f>F18+F19+F20</f>
        <v>82826.899999999994</v>
      </c>
      <c r="G17" s="4">
        <f>G18+G19+G20</f>
        <v>82826.899999999994</v>
      </c>
      <c r="H17" s="28"/>
      <c r="I17" s="28"/>
      <c r="J17" s="28"/>
      <c r="K17" s="28"/>
      <c r="L17" s="28"/>
      <c r="M17" s="28"/>
      <c r="N17" s="28"/>
      <c r="O17" s="28"/>
      <c r="P17" s="28"/>
      <c r="Q17" s="28"/>
      <c r="R17" s="28"/>
      <c r="S17" s="28"/>
      <c r="T17" s="28"/>
      <c r="U17" s="28"/>
      <c r="V17" s="28"/>
      <c r="W17" s="17" t="s">
        <v>220</v>
      </c>
      <c r="X17" s="17"/>
    </row>
    <row r="18" spans="1:24" ht="95.25" customHeight="1" x14ac:dyDescent="0.25">
      <c r="A18" s="33"/>
      <c r="B18" s="34" t="s">
        <v>165</v>
      </c>
      <c r="C18" s="20" t="s">
        <v>156</v>
      </c>
      <c r="D18" s="3">
        <v>41653.300000000003</v>
      </c>
      <c r="E18" s="3">
        <v>41653.300000000003</v>
      </c>
      <c r="F18" s="3">
        <v>41653.300000000003</v>
      </c>
      <c r="G18" s="3">
        <v>41653.300000000003</v>
      </c>
      <c r="H18" s="28"/>
      <c r="I18" s="28"/>
      <c r="J18" s="28"/>
      <c r="K18" s="28"/>
      <c r="L18" s="28"/>
      <c r="M18" s="28"/>
      <c r="N18" s="28"/>
      <c r="O18" s="28"/>
      <c r="P18" s="28"/>
      <c r="Q18" s="28"/>
      <c r="R18" s="28"/>
      <c r="S18" s="28"/>
      <c r="T18" s="28"/>
      <c r="U18" s="28"/>
      <c r="V18" s="28"/>
      <c r="W18" s="17" t="s">
        <v>219</v>
      </c>
      <c r="X18" s="17"/>
    </row>
    <row r="19" spans="1:24" ht="95.25" customHeight="1" x14ac:dyDescent="0.25">
      <c r="A19" s="33"/>
      <c r="B19" s="34" t="s">
        <v>165</v>
      </c>
      <c r="C19" s="20" t="s">
        <v>166</v>
      </c>
      <c r="D19" s="3">
        <v>38532.699999999997</v>
      </c>
      <c r="E19" s="3">
        <v>38532.699999999997</v>
      </c>
      <c r="F19" s="3">
        <v>38532.699999999997</v>
      </c>
      <c r="G19" s="3">
        <v>38532.699999999997</v>
      </c>
      <c r="H19" s="3">
        <v>25111.9</v>
      </c>
      <c r="I19" s="3">
        <v>25111.9</v>
      </c>
      <c r="J19" s="3">
        <v>25111.9</v>
      </c>
      <c r="K19" s="3">
        <v>25111.9</v>
      </c>
      <c r="L19" s="3">
        <v>25111.9</v>
      </c>
      <c r="M19" s="3">
        <v>25111.9</v>
      </c>
      <c r="N19" s="3">
        <v>25111.9</v>
      </c>
      <c r="O19" s="3">
        <v>25111.9</v>
      </c>
      <c r="P19" s="3">
        <v>25111.9</v>
      </c>
      <c r="Q19" s="3">
        <v>25111.9</v>
      </c>
      <c r="R19" s="3">
        <v>25111.9</v>
      </c>
      <c r="S19" s="3">
        <v>25111.9</v>
      </c>
      <c r="T19" s="3">
        <v>25111.9</v>
      </c>
      <c r="U19" s="3">
        <v>25111.9</v>
      </c>
      <c r="V19" s="3">
        <v>25111.9</v>
      </c>
      <c r="W19" s="17" t="s">
        <v>219</v>
      </c>
      <c r="X19" s="17"/>
    </row>
    <row r="20" spans="1:24" ht="95.25" customHeight="1" x14ac:dyDescent="0.25">
      <c r="A20" s="33"/>
      <c r="B20" s="34" t="s">
        <v>165</v>
      </c>
      <c r="C20" s="20" t="s">
        <v>14</v>
      </c>
      <c r="D20" s="3">
        <v>2640.9</v>
      </c>
      <c r="E20" s="3">
        <v>2640.9</v>
      </c>
      <c r="F20" s="3">
        <v>2640.9</v>
      </c>
      <c r="G20" s="3">
        <v>2640.9</v>
      </c>
      <c r="H20" s="28"/>
      <c r="I20" s="28"/>
      <c r="J20" s="28"/>
      <c r="K20" s="28"/>
      <c r="L20" s="28"/>
      <c r="M20" s="28"/>
      <c r="N20" s="28"/>
      <c r="O20" s="28"/>
      <c r="P20" s="28"/>
      <c r="Q20" s="28"/>
      <c r="R20" s="28"/>
      <c r="S20" s="28"/>
      <c r="T20" s="28"/>
      <c r="U20" s="28"/>
      <c r="V20" s="28"/>
      <c r="W20" s="17" t="s">
        <v>219</v>
      </c>
      <c r="X20" s="17"/>
    </row>
    <row r="21" spans="1:24" ht="95.25" customHeight="1" x14ac:dyDescent="0.25">
      <c r="A21" s="33"/>
      <c r="B21" s="34" t="s">
        <v>165</v>
      </c>
      <c r="C21" s="20" t="s">
        <v>14</v>
      </c>
      <c r="D21" s="3">
        <v>10213.6</v>
      </c>
      <c r="E21" s="3">
        <v>10213.6</v>
      </c>
      <c r="F21" s="3">
        <v>10213.5</v>
      </c>
      <c r="G21" s="3">
        <v>10147.9</v>
      </c>
      <c r="H21" s="28"/>
      <c r="I21" s="28"/>
      <c r="J21" s="28"/>
      <c r="K21" s="28"/>
      <c r="L21" s="28"/>
      <c r="M21" s="28"/>
      <c r="N21" s="28"/>
      <c r="O21" s="28"/>
      <c r="P21" s="28"/>
      <c r="Q21" s="28"/>
      <c r="R21" s="28"/>
      <c r="S21" s="28"/>
      <c r="T21" s="28"/>
      <c r="U21" s="28"/>
      <c r="V21" s="28"/>
      <c r="W21" s="17" t="s">
        <v>257</v>
      </c>
      <c r="X21" s="17"/>
    </row>
    <row r="22" spans="1:24" ht="78" customHeight="1" x14ac:dyDescent="0.25">
      <c r="A22" s="33"/>
      <c r="B22" s="34" t="s">
        <v>216</v>
      </c>
      <c r="C22" s="20" t="s">
        <v>16</v>
      </c>
      <c r="D22" s="3">
        <v>4761.1000000000004</v>
      </c>
      <c r="E22" s="3">
        <v>4761.1000000000004</v>
      </c>
      <c r="F22" s="3">
        <v>3963.7</v>
      </c>
      <c r="G22" s="3">
        <v>3963.7</v>
      </c>
      <c r="H22" s="28"/>
      <c r="I22" s="28"/>
      <c r="J22" s="28"/>
      <c r="K22" s="28"/>
      <c r="L22" s="28"/>
      <c r="M22" s="28"/>
      <c r="N22" s="28"/>
      <c r="O22" s="28"/>
      <c r="P22" s="28"/>
      <c r="Q22" s="28"/>
      <c r="R22" s="28"/>
      <c r="S22" s="28"/>
      <c r="T22" s="28"/>
      <c r="U22" s="28"/>
      <c r="V22" s="28"/>
      <c r="W22" s="17" t="s">
        <v>258</v>
      </c>
      <c r="X22" s="17"/>
    </row>
    <row r="23" spans="1:24" ht="147" customHeight="1" x14ac:dyDescent="0.25">
      <c r="A23" s="33"/>
      <c r="B23" s="34" t="s">
        <v>251</v>
      </c>
      <c r="C23" s="20" t="s">
        <v>16</v>
      </c>
      <c r="D23" s="3">
        <v>1600</v>
      </c>
      <c r="E23" s="3">
        <v>1600</v>
      </c>
      <c r="F23" s="3">
        <v>1600</v>
      </c>
      <c r="G23" s="3">
        <v>1600</v>
      </c>
      <c r="H23" s="28"/>
      <c r="I23" s="28"/>
      <c r="J23" s="28"/>
      <c r="K23" s="28"/>
      <c r="L23" s="28"/>
      <c r="M23" s="28"/>
      <c r="N23" s="28"/>
      <c r="O23" s="28"/>
      <c r="P23" s="28"/>
      <c r="Q23" s="28"/>
      <c r="R23" s="28"/>
      <c r="S23" s="28"/>
      <c r="T23" s="28"/>
      <c r="U23" s="28"/>
      <c r="V23" s="28"/>
      <c r="W23" s="17" t="s">
        <v>220</v>
      </c>
      <c r="X23" s="17"/>
    </row>
    <row r="24" spans="1:24" ht="93.75" customHeight="1" x14ac:dyDescent="0.25">
      <c r="A24" s="33"/>
      <c r="B24" s="34" t="s">
        <v>252</v>
      </c>
      <c r="C24" s="20" t="s">
        <v>16</v>
      </c>
      <c r="D24" s="3">
        <v>300</v>
      </c>
      <c r="E24" s="3">
        <v>300</v>
      </c>
      <c r="F24" s="3">
        <v>175.3</v>
      </c>
      <c r="G24" s="3">
        <v>175.3</v>
      </c>
      <c r="H24" s="28"/>
      <c r="I24" s="28"/>
      <c r="J24" s="28"/>
      <c r="K24" s="28"/>
      <c r="L24" s="28"/>
      <c r="M24" s="28"/>
      <c r="N24" s="28"/>
      <c r="O24" s="28"/>
      <c r="P24" s="28"/>
      <c r="Q24" s="28"/>
      <c r="R24" s="28"/>
      <c r="S24" s="28"/>
      <c r="T24" s="28"/>
      <c r="U24" s="28"/>
      <c r="V24" s="28"/>
      <c r="W24" s="17" t="s">
        <v>259</v>
      </c>
      <c r="X24" s="17"/>
    </row>
    <row r="25" spans="1:24" ht="42" customHeight="1" x14ac:dyDescent="0.25">
      <c r="A25" s="36"/>
      <c r="B25" s="14" t="s">
        <v>18</v>
      </c>
      <c r="C25" s="2" t="s">
        <v>17</v>
      </c>
      <c r="D25" s="4">
        <f>D26+D27+D28</f>
        <v>241213.2</v>
      </c>
      <c r="E25" s="4">
        <f t="shared" ref="E25:G25" si="1">E26+E27+E28</f>
        <v>241213.2</v>
      </c>
      <c r="F25" s="4">
        <f t="shared" si="1"/>
        <v>240248.8</v>
      </c>
      <c r="G25" s="4">
        <f t="shared" si="1"/>
        <v>239654.59999999998</v>
      </c>
      <c r="H25" s="15"/>
      <c r="I25" s="15"/>
      <c r="J25" s="15"/>
      <c r="K25" s="15"/>
      <c r="L25" s="15"/>
      <c r="M25" s="15"/>
      <c r="N25" s="15"/>
      <c r="O25" s="15"/>
      <c r="P25" s="15"/>
      <c r="Q25" s="15"/>
      <c r="R25" s="15"/>
      <c r="S25" s="15"/>
      <c r="T25" s="15"/>
      <c r="U25" s="15"/>
      <c r="V25" s="15"/>
      <c r="W25" s="16" t="s">
        <v>257</v>
      </c>
      <c r="X25" s="16"/>
    </row>
    <row r="26" spans="1:24" ht="48" customHeight="1" x14ac:dyDescent="0.25">
      <c r="A26" s="37"/>
      <c r="B26" s="18"/>
      <c r="C26" s="20" t="s">
        <v>156</v>
      </c>
      <c r="D26" s="3">
        <f>D18</f>
        <v>41653.300000000003</v>
      </c>
      <c r="E26" s="3">
        <f t="shared" ref="E26:G26" si="2">E18</f>
        <v>41653.300000000003</v>
      </c>
      <c r="F26" s="3">
        <f t="shared" si="2"/>
        <v>41653.300000000003</v>
      </c>
      <c r="G26" s="3">
        <f t="shared" si="2"/>
        <v>41653.300000000003</v>
      </c>
      <c r="H26" s="3" t="e">
        <f>H10+H11+#REF!+H12+H14+#REF!+#REF!</f>
        <v>#REF!</v>
      </c>
      <c r="I26" s="3" t="e">
        <f>I10+I11+#REF!+I12+I14+#REF!+#REF!</f>
        <v>#REF!</v>
      </c>
      <c r="J26" s="3" t="e">
        <f>J10+J11+#REF!+J12+J14+#REF!+#REF!</f>
        <v>#REF!</v>
      </c>
      <c r="K26" s="3" t="e">
        <f>K10+K11+#REF!+K12+K14+#REF!+#REF!</f>
        <v>#REF!</v>
      </c>
      <c r="L26" s="3" t="e">
        <f>L10+L11+#REF!+L12+L14+#REF!+#REF!</f>
        <v>#REF!</v>
      </c>
      <c r="M26" s="3" t="e">
        <f>M10+M11+#REF!+M12+M14+#REF!+#REF!</f>
        <v>#REF!</v>
      </c>
      <c r="N26" s="3" t="e">
        <f>N10+N11+#REF!+N12+N14+#REF!+#REF!</f>
        <v>#REF!</v>
      </c>
      <c r="O26" s="3" t="e">
        <f>O10+O11+#REF!+O12+O14+#REF!+#REF!</f>
        <v>#REF!</v>
      </c>
      <c r="P26" s="3" t="e">
        <f>P10+P11+#REF!+P12+P14+#REF!+#REF!</f>
        <v>#REF!</v>
      </c>
      <c r="Q26" s="3" t="e">
        <f>Q10+Q11+#REF!+Q12+Q14+#REF!+#REF!</f>
        <v>#REF!</v>
      </c>
      <c r="R26" s="3" t="e">
        <f>R10+R11+#REF!+R12+R14+#REF!+#REF!</f>
        <v>#REF!</v>
      </c>
      <c r="S26" s="3" t="e">
        <f>S10+S11+#REF!+S12+S14+#REF!+#REF!</f>
        <v>#REF!</v>
      </c>
      <c r="T26" s="3" t="e">
        <f>T10+T11+#REF!+T12+T14+#REF!+#REF!</f>
        <v>#REF!</v>
      </c>
      <c r="U26" s="3" t="e">
        <f>U10+U11+#REF!+U12+U14+#REF!+#REF!</f>
        <v>#REF!</v>
      </c>
      <c r="V26" s="3" t="e">
        <f>V10+V11+#REF!+V12+V14+#REF!+#REF!</f>
        <v>#REF!</v>
      </c>
      <c r="W26" s="17" t="s">
        <v>219</v>
      </c>
      <c r="X26" s="17"/>
    </row>
    <row r="27" spans="1:24" ht="48" customHeight="1" x14ac:dyDescent="0.25">
      <c r="A27" s="37"/>
      <c r="B27" s="18"/>
      <c r="C27" s="20" t="s">
        <v>16</v>
      </c>
      <c r="D27" s="3">
        <f>D19+D22+D24+D23</f>
        <v>45193.799999999996</v>
      </c>
      <c r="E27" s="3">
        <f t="shared" ref="E27:G27" si="3">E19+E22+E24+E23</f>
        <v>45193.799999999996</v>
      </c>
      <c r="F27" s="3">
        <f t="shared" si="3"/>
        <v>44271.7</v>
      </c>
      <c r="G27" s="3">
        <f t="shared" si="3"/>
        <v>44271.7</v>
      </c>
      <c r="H27" s="3"/>
      <c r="I27" s="3"/>
      <c r="J27" s="3"/>
      <c r="K27" s="3"/>
      <c r="L27" s="3"/>
      <c r="M27" s="3"/>
      <c r="N27" s="3"/>
      <c r="O27" s="3"/>
      <c r="P27" s="3"/>
      <c r="Q27" s="3"/>
      <c r="R27" s="3"/>
      <c r="S27" s="3"/>
      <c r="T27" s="3"/>
      <c r="U27" s="3"/>
      <c r="V27" s="3"/>
      <c r="W27" s="17" t="s">
        <v>260</v>
      </c>
      <c r="X27" s="17"/>
    </row>
    <row r="28" spans="1:24" ht="48" customHeight="1" x14ac:dyDescent="0.25">
      <c r="A28" s="37"/>
      <c r="B28" s="18"/>
      <c r="C28" s="20" t="s">
        <v>14</v>
      </c>
      <c r="D28" s="3">
        <f>D10+D11+D12+D13+D14+D15+D16+D20+D21</f>
        <v>154366.1</v>
      </c>
      <c r="E28" s="3">
        <f t="shared" ref="E28:G28" si="4">E10+E11+E12+E13+E14+E15+E16+E20+E21</f>
        <v>154366.1</v>
      </c>
      <c r="F28" s="3">
        <f t="shared" si="4"/>
        <v>154323.79999999999</v>
      </c>
      <c r="G28" s="3">
        <f t="shared" si="4"/>
        <v>153729.59999999998</v>
      </c>
      <c r="H28" s="3"/>
      <c r="I28" s="3"/>
      <c r="J28" s="3"/>
      <c r="K28" s="3"/>
      <c r="L28" s="3"/>
      <c r="M28" s="3"/>
      <c r="N28" s="3"/>
      <c r="O28" s="3"/>
      <c r="P28" s="3"/>
      <c r="Q28" s="3"/>
      <c r="R28" s="3"/>
      <c r="S28" s="3"/>
      <c r="T28" s="3"/>
      <c r="U28" s="3"/>
      <c r="V28" s="3"/>
      <c r="W28" s="17" t="s">
        <v>253</v>
      </c>
      <c r="X28" s="17"/>
    </row>
    <row r="29" spans="1:24" ht="32.25" customHeight="1" x14ac:dyDescent="0.25">
      <c r="A29" s="38"/>
      <c r="B29" s="27" t="s">
        <v>43</v>
      </c>
      <c r="C29" s="31"/>
      <c r="D29" s="31"/>
      <c r="E29" s="31"/>
      <c r="F29" s="31"/>
      <c r="G29" s="31"/>
      <c r="H29" s="31"/>
      <c r="I29" s="31"/>
      <c r="J29" s="31"/>
      <c r="K29" s="31"/>
      <c r="L29" s="31"/>
      <c r="M29" s="31"/>
      <c r="N29" s="31"/>
      <c r="O29" s="31"/>
      <c r="P29" s="31"/>
      <c r="Q29" s="31"/>
      <c r="R29" s="31"/>
      <c r="S29" s="31"/>
      <c r="T29" s="31"/>
      <c r="U29" s="31"/>
      <c r="V29" s="31"/>
      <c r="W29" s="31"/>
      <c r="X29" s="31"/>
    </row>
    <row r="30" spans="1:24" ht="87" customHeight="1" x14ac:dyDescent="0.25">
      <c r="A30" s="32"/>
      <c r="B30" s="20" t="s">
        <v>44</v>
      </c>
      <c r="C30" s="20" t="s">
        <v>14</v>
      </c>
      <c r="D30" s="3">
        <v>1083.0999999999999</v>
      </c>
      <c r="E30" s="3">
        <v>1083.0999999999999</v>
      </c>
      <c r="F30" s="3">
        <v>986.1</v>
      </c>
      <c r="G30" s="3">
        <v>977.7</v>
      </c>
      <c r="H30" s="28"/>
      <c r="I30" s="28"/>
      <c r="J30" s="28"/>
      <c r="K30" s="28"/>
      <c r="L30" s="28"/>
      <c r="M30" s="28"/>
      <c r="N30" s="28"/>
      <c r="O30" s="28"/>
      <c r="P30" s="28"/>
      <c r="Q30" s="28"/>
      <c r="R30" s="28"/>
      <c r="S30" s="28"/>
      <c r="T30" s="28"/>
      <c r="U30" s="28"/>
      <c r="V30" s="28"/>
      <c r="W30" s="17" t="s">
        <v>261</v>
      </c>
      <c r="X30" s="17"/>
    </row>
    <row r="31" spans="1:24" ht="69" customHeight="1" x14ac:dyDescent="0.25">
      <c r="A31" s="32"/>
      <c r="B31" s="20" t="s">
        <v>91</v>
      </c>
      <c r="C31" s="20" t="s">
        <v>16</v>
      </c>
      <c r="D31" s="3">
        <v>3094.8</v>
      </c>
      <c r="E31" s="3">
        <v>3094.8</v>
      </c>
      <c r="F31" s="3">
        <v>2707.9</v>
      </c>
      <c r="G31" s="3">
        <v>2707.9</v>
      </c>
      <c r="H31" s="28"/>
      <c r="I31" s="28"/>
      <c r="J31" s="28"/>
      <c r="K31" s="28"/>
      <c r="L31" s="28"/>
      <c r="M31" s="28"/>
      <c r="N31" s="28"/>
      <c r="O31" s="28"/>
      <c r="P31" s="28"/>
      <c r="Q31" s="28"/>
      <c r="R31" s="28"/>
      <c r="S31" s="28"/>
      <c r="T31" s="28"/>
      <c r="U31" s="28"/>
      <c r="V31" s="28"/>
      <c r="W31" s="17" t="s">
        <v>262</v>
      </c>
      <c r="X31" s="17"/>
    </row>
    <row r="32" spans="1:24" ht="88.5" customHeight="1" x14ac:dyDescent="0.25">
      <c r="A32" s="32"/>
      <c r="B32" s="20" t="s">
        <v>92</v>
      </c>
      <c r="C32" s="20" t="s">
        <v>14</v>
      </c>
      <c r="D32" s="3">
        <v>162.9</v>
      </c>
      <c r="E32" s="3">
        <v>162.9</v>
      </c>
      <c r="F32" s="3">
        <v>158.9</v>
      </c>
      <c r="G32" s="3">
        <v>143.5</v>
      </c>
      <c r="H32" s="28"/>
      <c r="I32" s="28"/>
      <c r="J32" s="28"/>
      <c r="K32" s="28"/>
      <c r="L32" s="28"/>
      <c r="M32" s="28"/>
      <c r="N32" s="28"/>
      <c r="O32" s="28"/>
      <c r="P32" s="28"/>
      <c r="Q32" s="28"/>
      <c r="R32" s="28"/>
      <c r="S32" s="28"/>
      <c r="T32" s="28"/>
      <c r="U32" s="28"/>
      <c r="V32" s="28"/>
      <c r="W32" s="17" t="s">
        <v>263</v>
      </c>
      <c r="X32" s="17"/>
    </row>
    <row r="33" spans="1:24" ht="31.5" customHeight="1" x14ac:dyDescent="0.25">
      <c r="A33" s="39"/>
      <c r="B33" s="27" t="s">
        <v>18</v>
      </c>
      <c r="C33" s="2" t="s">
        <v>17</v>
      </c>
      <c r="D33" s="4">
        <f>D34+D35</f>
        <v>4340.8</v>
      </c>
      <c r="E33" s="4">
        <f t="shared" ref="E33:G33" si="5">E34+E35</f>
        <v>4340.8</v>
      </c>
      <c r="F33" s="4">
        <f t="shared" si="5"/>
        <v>3852.9</v>
      </c>
      <c r="G33" s="4">
        <f t="shared" si="5"/>
        <v>3829.1000000000004</v>
      </c>
      <c r="H33" s="15"/>
      <c r="I33" s="15"/>
      <c r="J33" s="15"/>
      <c r="K33" s="15"/>
      <c r="L33" s="15"/>
      <c r="M33" s="15"/>
      <c r="N33" s="15"/>
      <c r="O33" s="15"/>
      <c r="P33" s="15"/>
      <c r="Q33" s="15"/>
      <c r="R33" s="15"/>
      <c r="S33" s="15"/>
      <c r="T33" s="15"/>
      <c r="U33" s="15"/>
      <c r="V33" s="15"/>
      <c r="W33" s="16" t="s">
        <v>264</v>
      </c>
      <c r="X33" s="16"/>
    </row>
    <row r="34" spans="1:24" ht="55.5" customHeight="1" x14ac:dyDescent="0.25">
      <c r="A34" s="39"/>
      <c r="B34" s="40"/>
      <c r="C34" s="20" t="s">
        <v>14</v>
      </c>
      <c r="D34" s="3">
        <f>D30+D32</f>
        <v>1246</v>
      </c>
      <c r="E34" s="3">
        <f>E30+E32</f>
        <v>1246</v>
      </c>
      <c r="F34" s="3">
        <f>F30+F32</f>
        <v>1145</v>
      </c>
      <c r="G34" s="3">
        <f>G30+G32</f>
        <v>1121.2</v>
      </c>
      <c r="H34" s="3" t="e">
        <f>#REF!+#REF!+#REF!+H25+H26+#REF!+#REF!</f>
        <v>#REF!</v>
      </c>
      <c r="I34" s="3" t="e">
        <f>#REF!+#REF!+#REF!+I25+I26+#REF!+#REF!</f>
        <v>#REF!</v>
      </c>
      <c r="J34" s="3" t="e">
        <f>#REF!+#REF!+#REF!+J25+J26+#REF!+#REF!</f>
        <v>#REF!</v>
      </c>
      <c r="K34" s="3" t="e">
        <f>#REF!+#REF!+#REF!+K25+K26+#REF!+#REF!</f>
        <v>#REF!</v>
      </c>
      <c r="L34" s="3" t="e">
        <f>#REF!+#REF!+#REF!+L25+L26+#REF!+#REF!</f>
        <v>#REF!</v>
      </c>
      <c r="M34" s="3" t="e">
        <f>#REF!+#REF!+#REF!+M25+M26+#REF!+#REF!</f>
        <v>#REF!</v>
      </c>
      <c r="N34" s="3" t="e">
        <f>#REF!+#REF!+#REF!+N25+N26+#REF!+#REF!</f>
        <v>#REF!</v>
      </c>
      <c r="O34" s="3" t="e">
        <f>#REF!+#REF!+#REF!+O25+O26+#REF!+#REF!</f>
        <v>#REF!</v>
      </c>
      <c r="P34" s="3" t="e">
        <f>#REF!+#REF!+#REF!+P25+P26+#REF!+#REF!</f>
        <v>#REF!</v>
      </c>
      <c r="Q34" s="3" t="e">
        <f>#REF!+#REF!+#REF!+Q25+Q26+#REF!+#REF!</f>
        <v>#REF!</v>
      </c>
      <c r="R34" s="3" t="e">
        <f>#REF!+#REF!+#REF!+R25+R26+#REF!+#REF!</f>
        <v>#REF!</v>
      </c>
      <c r="S34" s="3" t="e">
        <f>#REF!+#REF!+#REF!+S25+S26+#REF!+#REF!</f>
        <v>#REF!</v>
      </c>
      <c r="T34" s="3" t="e">
        <f>#REF!+#REF!+#REF!+T25+T26+#REF!+#REF!</f>
        <v>#REF!</v>
      </c>
      <c r="U34" s="3" t="e">
        <f>#REF!+#REF!+#REF!+U25+U26+#REF!+#REF!</f>
        <v>#REF!</v>
      </c>
      <c r="V34" s="3" t="e">
        <f>#REF!+#REF!+#REF!+V25+V26+#REF!+#REF!</f>
        <v>#REF!</v>
      </c>
      <c r="W34" s="17" t="s">
        <v>265</v>
      </c>
      <c r="X34" s="17"/>
    </row>
    <row r="35" spans="1:24" ht="47.25" x14ac:dyDescent="0.25">
      <c r="A35" s="39"/>
      <c r="B35" s="40"/>
      <c r="C35" s="20" t="s">
        <v>16</v>
      </c>
      <c r="D35" s="3">
        <f>D31</f>
        <v>3094.8</v>
      </c>
      <c r="E35" s="3">
        <f t="shared" ref="E35:G35" si="6">E31</f>
        <v>3094.8</v>
      </c>
      <c r="F35" s="3">
        <f t="shared" si="6"/>
        <v>2707.9</v>
      </c>
      <c r="G35" s="3">
        <f t="shared" si="6"/>
        <v>2707.9</v>
      </c>
      <c r="H35" s="15"/>
      <c r="I35" s="15"/>
      <c r="J35" s="15"/>
      <c r="K35" s="15"/>
      <c r="L35" s="15"/>
      <c r="M35" s="15"/>
      <c r="N35" s="15"/>
      <c r="O35" s="15"/>
      <c r="P35" s="15"/>
      <c r="Q35" s="15"/>
      <c r="R35" s="15"/>
      <c r="S35" s="15"/>
      <c r="T35" s="15"/>
      <c r="U35" s="15"/>
      <c r="V35" s="15"/>
      <c r="W35" s="17" t="s">
        <v>266</v>
      </c>
      <c r="X35" s="17"/>
    </row>
    <row r="36" spans="1:24" s="13" customFormat="1" ht="32.25" customHeight="1" x14ac:dyDescent="0.25">
      <c r="A36" s="41"/>
      <c r="B36" s="27" t="s">
        <v>45</v>
      </c>
      <c r="C36" s="42"/>
      <c r="D36" s="42"/>
      <c r="E36" s="42"/>
      <c r="F36" s="42"/>
      <c r="G36" s="42"/>
      <c r="H36" s="42"/>
      <c r="I36" s="42"/>
      <c r="J36" s="42"/>
      <c r="K36" s="42"/>
      <c r="L36" s="42"/>
      <c r="M36" s="42"/>
      <c r="N36" s="42"/>
      <c r="O36" s="42"/>
      <c r="P36" s="42"/>
      <c r="Q36" s="42"/>
      <c r="R36" s="42"/>
      <c r="S36" s="42"/>
      <c r="T36" s="42"/>
      <c r="U36" s="42"/>
      <c r="V36" s="42"/>
      <c r="W36" s="42"/>
      <c r="X36" s="42"/>
    </row>
    <row r="37" spans="1:24" s="13" customFormat="1" ht="82.5" customHeight="1" x14ac:dyDescent="0.25">
      <c r="A37" s="32"/>
      <c r="B37" s="20" t="s">
        <v>32</v>
      </c>
      <c r="C37" s="20" t="s">
        <v>14</v>
      </c>
      <c r="D37" s="3">
        <v>122066.5</v>
      </c>
      <c r="E37" s="3">
        <v>122066.5</v>
      </c>
      <c r="F37" s="3">
        <v>122066.5</v>
      </c>
      <c r="G37" s="3">
        <v>122066.5</v>
      </c>
      <c r="H37" s="3">
        <v>115758.6</v>
      </c>
      <c r="I37" s="3">
        <v>115758.6</v>
      </c>
      <c r="J37" s="3">
        <v>115758.6</v>
      </c>
      <c r="K37" s="3">
        <v>115758.6</v>
      </c>
      <c r="L37" s="3">
        <v>115758.6</v>
      </c>
      <c r="M37" s="3">
        <v>115758.6</v>
      </c>
      <c r="N37" s="3">
        <v>115758.6</v>
      </c>
      <c r="O37" s="3">
        <v>115758.6</v>
      </c>
      <c r="P37" s="3">
        <v>115758.6</v>
      </c>
      <c r="Q37" s="3">
        <v>115758.6</v>
      </c>
      <c r="R37" s="3">
        <v>115758.6</v>
      </c>
      <c r="S37" s="3">
        <v>115758.6</v>
      </c>
      <c r="T37" s="3">
        <v>115758.6</v>
      </c>
      <c r="U37" s="3">
        <v>115758.6</v>
      </c>
      <c r="V37" s="3">
        <v>115758.6</v>
      </c>
      <c r="W37" s="17" t="s">
        <v>219</v>
      </c>
      <c r="X37" s="17"/>
    </row>
    <row r="38" spans="1:24" s="13" customFormat="1" ht="88.5" customHeight="1" x14ac:dyDescent="0.25">
      <c r="A38" s="32"/>
      <c r="B38" s="20" t="s">
        <v>31</v>
      </c>
      <c r="C38" s="20" t="s">
        <v>14</v>
      </c>
      <c r="D38" s="3">
        <v>9283.9</v>
      </c>
      <c r="E38" s="3">
        <v>9283.9</v>
      </c>
      <c r="F38" s="3">
        <v>9140.9</v>
      </c>
      <c r="G38" s="3">
        <v>9140.5</v>
      </c>
      <c r="H38" s="43"/>
      <c r="I38" s="43"/>
      <c r="J38" s="43"/>
      <c r="K38" s="43"/>
      <c r="L38" s="43"/>
      <c r="M38" s="43"/>
      <c r="N38" s="43"/>
      <c r="O38" s="43"/>
      <c r="P38" s="43"/>
      <c r="Q38" s="43"/>
      <c r="R38" s="43"/>
      <c r="S38" s="43"/>
      <c r="T38" s="43"/>
      <c r="U38" s="43"/>
      <c r="V38" s="43"/>
      <c r="W38" s="17" t="s">
        <v>267</v>
      </c>
      <c r="X38" s="17"/>
    </row>
    <row r="39" spans="1:24" s="13" customFormat="1" ht="99.75" customHeight="1" x14ac:dyDescent="0.25">
      <c r="A39" s="32"/>
      <c r="B39" s="20" t="s">
        <v>93</v>
      </c>
      <c r="C39" s="20" t="s">
        <v>16</v>
      </c>
      <c r="D39" s="3">
        <v>23686.7</v>
      </c>
      <c r="E39" s="3">
        <v>23686.7</v>
      </c>
      <c r="F39" s="3">
        <v>23686.7</v>
      </c>
      <c r="G39" s="3">
        <v>23686.7</v>
      </c>
      <c r="H39" s="43"/>
      <c r="I39" s="43"/>
      <c r="J39" s="43"/>
      <c r="K39" s="43"/>
      <c r="L39" s="43"/>
      <c r="M39" s="43"/>
      <c r="N39" s="43"/>
      <c r="O39" s="43"/>
      <c r="P39" s="43"/>
      <c r="Q39" s="43"/>
      <c r="R39" s="43"/>
      <c r="S39" s="43"/>
      <c r="T39" s="43"/>
      <c r="U39" s="43"/>
      <c r="V39" s="43"/>
      <c r="W39" s="17" t="s">
        <v>219</v>
      </c>
      <c r="X39" s="17"/>
    </row>
    <row r="40" spans="1:24" s="13" customFormat="1" ht="85.5" customHeight="1" x14ac:dyDescent="0.25">
      <c r="A40" s="32"/>
      <c r="B40" s="20" t="s">
        <v>143</v>
      </c>
      <c r="C40" s="20" t="s">
        <v>16</v>
      </c>
      <c r="D40" s="3">
        <v>393676.1</v>
      </c>
      <c r="E40" s="3">
        <v>393676.1</v>
      </c>
      <c r="F40" s="3">
        <v>393676.1</v>
      </c>
      <c r="G40" s="3">
        <v>393676.1</v>
      </c>
      <c r="H40" s="43"/>
      <c r="I40" s="43"/>
      <c r="J40" s="43"/>
      <c r="K40" s="43"/>
      <c r="L40" s="43"/>
      <c r="M40" s="43"/>
      <c r="N40" s="43"/>
      <c r="O40" s="43"/>
      <c r="P40" s="43"/>
      <c r="Q40" s="43"/>
      <c r="R40" s="43"/>
      <c r="S40" s="43"/>
      <c r="T40" s="43"/>
      <c r="U40" s="43"/>
      <c r="V40" s="43"/>
      <c r="W40" s="17" t="s">
        <v>268</v>
      </c>
      <c r="X40" s="17"/>
    </row>
    <row r="41" spans="1:24" s="13" customFormat="1" ht="117" customHeight="1" x14ac:dyDescent="0.25">
      <c r="A41" s="32"/>
      <c r="B41" s="20" t="s">
        <v>94</v>
      </c>
      <c r="C41" s="20" t="s">
        <v>14</v>
      </c>
      <c r="D41" s="3">
        <v>1246.7</v>
      </c>
      <c r="E41" s="3">
        <v>1246.7</v>
      </c>
      <c r="F41" s="3">
        <v>1246.7</v>
      </c>
      <c r="G41" s="3">
        <v>1246.7</v>
      </c>
      <c r="H41" s="43"/>
      <c r="I41" s="43"/>
      <c r="J41" s="43"/>
      <c r="K41" s="43"/>
      <c r="L41" s="43"/>
      <c r="M41" s="43"/>
      <c r="N41" s="43"/>
      <c r="O41" s="43"/>
      <c r="P41" s="43"/>
      <c r="Q41" s="43"/>
      <c r="R41" s="43"/>
      <c r="S41" s="43"/>
      <c r="T41" s="43"/>
      <c r="U41" s="43"/>
      <c r="V41" s="43"/>
      <c r="W41" s="17" t="s">
        <v>268</v>
      </c>
      <c r="X41" s="17"/>
    </row>
    <row r="42" spans="1:24" s="13" customFormat="1" ht="135.75" customHeight="1" x14ac:dyDescent="0.25">
      <c r="A42" s="32"/>
      <c r="B42" s="20" t="s">
        <v>144</v>
      </c>
      <c r="C42" s="20" t="s">
        <v>14</v>
      </c>
      <c r="D42" s="3">
        <v>163740.6</v>
      </c>
      <c r="E42" s="3">
        <v>163740.6</v>
      </c>
      <c r="F42" s="3">
        <v>163740.6</v>
      </c>
      <c r="G42" s="3">
        <v>163740.6</v>
      </c>
      <c r="H42" s="43"/>
      <c r="I42" s="43"/>
      <c r="J42" s="43"/>
      <c r="K42" s="43"/>
      <c r="L42" s="43"/>
      <c r="M42" s="43"/>
      <c r="N42" s="43"/>
      <c r="O42" s="43"/>
      <c r="P42" s="43"/>
      <c r="Q42" s="43"/>
      <c r="R42" s="43"/>
      <c r="S42" s="43"/>
      <c r="T42" s="43"/>
      <c r="U42" s="43"/>
      <c r="V42" s="43"/>
      <c r="W42" s="17" t="s">
        <v>268</v>
      </c>
      <c r="X42" s="17"/>
    </row>
    <row r="43" spans="1:24" s="13" customFormat="1" ht="135.75" customHeight="1" x14ac:dyDescent="0.25">
      <c r="A43" s="32"/>
      <c r="B43" s="20" t="s">
        <v>215</v>
      </c>
      <c r="C43" s="20" t="s">
        <v>14</v>
      </c>
      <c r="D43" s="3">
        <v>84.7</v>
      </c>
      <c r="E43" s="3">
        <v>84.7</v>
      </c>
      <c r="F43" s="3">
        <v>84.7</v>
      </c>
      <c r="G43" s="3">
        <v>84.7</v>
      </c>
      <c r="H43" s="43"/>
      <c r="I43" s="43"/>
      <c r="J43" s="43"/>
      <c r="K43" s="43"/>
      <c r="L43" s="43"/>
      <c r="M43" s="43"/>
      <c r="N43" s="43"/>
      <c r="O43" s="43"/>
      <c r="P43" s="43"/>
      <c r="Q43" s="43"/>
      <c r="R43" s="43"/>
      <c r="S43" s="43"/>
      <c r="T43" s="43"/>
      <c r="U43" s="43"/>
      <c r="V43" s="43"/>
      <c r="W43" s="17" t="s">
        <v>268</v>
      </c>
      <c r="X43" s="17"/>
    </row>
    <row r="44" spans="1:24" ht="15" customHeight="1" x14ac:dyDescent="0.25">
      <c r="A44" s="39"/>
      <c r="B44" s="27" t="s">
        <v>18</v>
      </c>
      <c r="C44" s="2" t="s">
        <v>17</v>
      </c>
      <c r="D44" s="4">
        <f>D45+D46</f>
        <v>713785.2</v>
      </c>
      <c r="E44" s="4">
        <f t="shared" ref="E44:G44" si="7">E45+E46</f>
        <v>713785.2</v>
      </c>
      <c r="F44" s="4">
        <f t="shared" si="7"/>
        <v>713642.2</v>
      </c>
      <c r="G44" s="4">
        <f t="shared" si="7"/>
        <v>713641.8</v>
      </c>
      <c r="H44" s="15"/>
      <c r="I44" s="15"/>
      <c r="J44" s="15"/>
      <c r="K44" s="15"/>
      <c r="L44" s="15"/>
      <c r="M44" s="15"/>
      <c r="N44" s="15"/>
      <c r="O44" s="15"/>
      <c r="P44" s="15"/>
      <c r="Q44" s="15"/>
      <c r="R44" s="15"/>
      <c r="S44" s="15"/>
      <c r="T44" s="15"/>
      <c r="U44" s="15"/>
      <c r="V44" s="15"/>
      <c r="W44" s="16" t="s">
        <v>219</v>
      </c>
      <c r="X44" s="16"/>
    </row>
    <row r="45" spans="1:24" ht="50.25" customHeight="1" x14ac:dyDescent="0.25">
      <c r="A45" s="39"/>
      <c r="B45" s="40"/>
      <c r="C45" s="20" t="s">
        <v>14</v>
      </c>
      <c r="D45" s="3">
        <f>D37+D38+D41+D42+D43</f>
        <v>296422.40000000002</v>
      </c>
      <c r="E45" s="3">
        <f t="shared" ref="E45:G45" si="8">E37+E38+E41+E42+E43</f>
        <v>296422.40000000002</v>
      </c>
      <c r="F45" s="3">
        <f t="shared" si="8"/>
        <v>296279.40000000002</v>
      </c>
      <c r="G45" s="3">
        <f t="shared" si="8"/>
        <v>296279.00000000006</v>
      </c>
      <c r="H45" s="3"/>
      <c r="I45" s="3"/>
      <c r="J45" s="3"/>
      <c r="K45" s="3"/>
      <c r="L45" s="3"/>
      <c r="M45" s="3"/>
      <c r="N45" s="3"/>
      <c r="O45" s="3"/>
      <c r="P45" s="3"/>
      <c r="Q45" s="3"/>
      <c r="R45" s="3"/>
      <c r="S45" s="3"/>
      <c r="T45" s="3"/>
      <c r="U45" s="3"/>
      <c r="V45" s="3"/>
      <c r="W45" s="17" t="s">
        <v>254</v>
      </c>
      <c r="X45" s="17"/>
    </row>
    <row r="46" spans="1:24" ht="57.75" customHeight="1" x14ac:dyDescent="0.25">
      <c r="A46" s="39"/>
      <c r="B46" s="40"/>
      <c r="C46" s="20" t="s">
        <v>16</v>
      </c>
      <c r="D46" s="3">
        <f>D39+D40</f>
        <v>417362.8</v>
      </c>
      <c r="E46" s="3">
        <f t="shared" ref="E46:G46" si="9">E39+E40</f>
        <v>417362.8</v>
      </c>
      <c r="F46" s="3">
        <f t="shared" si="9"/>
        <v>417362.8</v>
      </c>
      <c r="G46" s="3">
        <f t="shared" si="9"/>
        <v>417362.8</v>
      </c>
      <c r="H46" s="3" t="e">
        <f>H39+#REF!+H40</f>
        <v>#REF!</v>
      </c>
      <c r="I46" s="3" t="e">
        <f>I39+#REF!+I40</f>
        <v>#REF!</v>
      </c>
      <c r="J46" s="3" t="e">
        <f>J39+#REF!+J40</f>
        <v>#REF!</v>
      </c>
      <c r="K46" s="3" t="e">
        <f>K39+#REF!+K40</f>
        <v>#REF!</v>
      </c>
      <c r="L46" s="3" t="e">
        <f>L39+#REF!+L40</f>
        <v>#REF!</v>
      </c>
      <c r="M46" s="3" t="e">
        <f>M39+#REF!+M40</f>
        <v>#REF!</v>
      </c>
      <c r="N46" s="3" t="e">
        <f>N39+#REF!+N40</f>
        <v>#REF!</v>
      </c>
      <c r="O46" s="3" t="e">
        <f>O39+#REF!+O40</f>
        <v>#REF!</v>
      </c>
      <c r="P46" s="3" t="e">
        <f>P39+#REF!+P40</f>
        <v>#REF!</v>
      </c>
      <c r="Q46" s="3" t="e">
        <f>Q39+#REF!+Q40</f>
        <v>#REF!</v>
      </c>
      <c r="R46" s="3" t="e">
        <f>R39+#REF!+R40</f>
        <v>#REF!</v>
      </c>
      <c r="S46" s="3" t="e">
        <f>S39+#REF!+S40</f>
        <v>#REF!</v>
      </c>
      <c r="T46" s="3" t="e">
        <f>T39+#REF!+T40</f>
        <v>#REF!</v>
      </c>
      <c r="U46" s="3" t="e">
        <f>U39+#REF!+U40</f>
        <v>#REF!</v>
      </c>
      <c r="V46" s="3" t="e">
        <f>V39+#REF!+V40</f>
        <v>#REF!</v>
      </c>
      <c r="W46" s="17" t="s">
        <v>219</v>
      </c>
      <c r="X46" s="17"/>
    </row>
    <row r="47" spans="1:24" s="13" customFormat="1" ht="32.25" customHeight="1" x14ac:dyDescent="0.25">
      <c r="A47" s="41"/>
      <c r="B47" s="27" t="s">
        <v>50</v>
      </c>
      <c r="C47" s="42"/>
      <c r="D47" s="42"/>
      <c r="E47" s="42"/>
      <c r="F47" s="42"/>
      <c r="G47" s="42"/>
      <c r="H47" s="42"/>
      <c r="I47" s="42"/>
      <c r="J47" s="42"/>
      <c r="K47" s="42"/>
      <c r="L47" s="42"/>
      <c r="M47" s="42"/>
      <c r="N47" s="42"/>
      <c r="O47" s="42"/>
      <c r="P47" s="42"/>
      <c r="Q47" s="42"/>
      <c r="R47" s="42"/>
      <c r="S47" s="42"/>
      <c r="T47" s="42"/>
      <c r="U47" s="42"/>
      <c r="V47" s="42"/>
      <c r="W47" s="42"/>
      <c r="X47" s="42"/>
    </row>
    <row r="48" spans="1:24" s="13" customFormat="1" ht="89.25" customHeight="1" x14ac:dyDescent="0.25">
      <c r="A48" s="32"/>
      <c r="B48" s="20" t="s">
        <v>46</v>
      </c>
      <c r="C48" s="20" t="s">
        <v>14</v>
      </c>
      <c r="D48" s="3">
        <v>161301.5</v>
      </c>
      <c r="E48" s="3">
        <v>161301.5</v>
      </c>
      <c r="F48" s="3">
        <v>161301.5</v>
      </c>
      <c r="G48" s="3">
        <v>161301.5</v>
      </c>
      <c r="H48" s="3">
        <v>110175.2</v>
      </c>
      <c r="I48" s="3">
        <v>110175.2</v>
      </c>
      <c r="J48" s="3">
        <v>110175.2</v>
      </c>
      <c r="K48" s="3">
        <v>110175.2</v>
      </c>
      <c r="L48" s="3">
        <v>110175.2</v>
      </c>
      <c r="M48" s="3">
        <v>110175.2</v>
      </c>
      <c r="N48" s="3">
        <v>110175.2</v>
      </c>
      <c r="O48" s="3">
        <v>110175.2</v>
      </c>
      <c r="P48" s="3">
        <v>110175.2</v>
      </c>
      <c r="Q48" s="3">
        <v>110175.2</v>
      </c>
      <c r="R48" s="3">
        <v>110175.2</v>
      </c>
      <c r="S48" s="3">
        <v>110175.2</v>
      </c>
      <c r="T48" s="3">
        <v>110175.2</v>
      </c>
      <c r="U48" s="3">
        <v>110175.2</v>
      </c>
      <c r="V48" s="3">
        <v>110175.2</v>
      </c>
      <c r="W48" s="17" t="s">
        <v>219</v>
      </c>
      <c r="X48" s="17"/>
    </row>
    <row r="49" spans="1:24" s="13" customFormat="1" ht="79.5" customHeight="1" x14ac:dyDescent="0.25">
      <c r="A49" s="32"/>
      <c r="B49" s="20" t="s">
        <v>31</v>
      </c>
      <c r="C49" s="20" t="s">
        <v>14</v>
      </c>
      <c r="D49" s="3">
        <v>7483.9</v>
      </c>
      <c r="E49" s="3">
        <v>7483.9</v>
      </c>
      <c r="F49" s="3">
        <v>6627.2</v>
      </c>
      <c r="G49" s="3">
        <v>6627.2</v>
      </c>
      <c r="H49" s="43"/>
      <c r="I49" s="43"/>
      <c r="J49" s="43"/>
      <c r="K49" s="43"/>
      <c r="L49" s="43"/>
      <c r="M49" s="43"/>
      <c r="N49" s="43"/>
      <c r="O49" s="43"/>
      <c r="P49" s="43"/>
      <c r="Q49" s="43"/>
      <c r="R49" s="43"/>
      <c r="S49" s="43"/>
      <c r="T49" s="43"/>
      <c r="U49" s="43"/>
      <c r="V49" s="43"/>
      <c r="W49" s="17" t="s">
        <v>269</v>
      </c>
      <c r="X49" s="17"/>
    </row>
    <row r="50" spans="1:24" s="13" customFormat="1" ht="95.25" customHeight="1" x14ac:dyDescent="0.25">
      <c r="A50" s="32"/>
      <c r="B50" s="20" t="s">
        <v>47</v>
      </c>
      <c r="C50" s="20" t="s">
        <v>16</v>
      </c>
      <c r="D50" s="5">
        <v>1489.5</v>
      </c>
      <c r="E50" s="5">
        <v>1489.5</v>
      </c>
      <c r="F50" s="5">
        <v>1134.0999999999999</v>
      </c>
      <c r="G50" s="5">
        <v>984.4</v>
      </c>
      <c r="H50" s="43"/>
      <c r="I50" s="43"/>
      <c r="J50" s="43"/>
      <c r="K50" s="43"/>
      <c r="L50" s="43"/>
      <c r="M50" s="43"/>
      <c r="N50" s="43"/>
      <c r="O50" s="43"/>
      <c r="P50" s="43"/>
      <c r="Q50" s="43"/>
      <c r="R50" s="43"/>
      <c r="S50" s="43"/>
      <c r="T50" s="43"/>
      <c r="U50" s="43"/>
      <c r="V50" s="43"/>
      <c r="W50" s="17" t="s">
        <v>270</v>
      </c>
      <c r="X50" s="17"/>
    </row>
    <row r="51" spans="1:24" s="13" customFormat="1" ht="80.25" customHeight="1" x14ac:dyDescent="0.25">
      <c r="A51" s="32"/>
      <c r="B51" s="20" t="s">
        <v>143</v>
      </c>
      <c r="C51" s="20" t="s">
        <v>16</v>
      </c>
      <c r="D51" s="3">
        <v>541648.6</v>
      </c>
      <c r="E51" s="3">
        <v>541648.6</v>
      </c>
      <c r="F51" s="3">
        <v>535726.69999999995</v>
      </c>
      <c r="G51" s="3">
        <v>535726.69999999995</v>
      </c>
      <c r="H51" s="43"/>
      <c r="I51" s="43"/>
      <c r="J51" s="43"/>
      <c r="K51" s="43"/>
      <c r="L51" s="43"/>
      <c r="M51" s="43"/>
      <c r="N51" s="43"/>
      <c r="O51" s="43"/>
      <c r="P51" s="43"/>
      <c r="Q51" s="43"/>
      <c r="R51" s="43"/>
      <c r="S51" s="43"/>
      <c r="T51" s="43"/>
      <c r="U51" s="43"/>
      <c r="V51" s="43"/>
      <c r="W51" s="17" t="s">
        <v>271</v>
      </c>
      <c r="X51" s="17"/>
    </row>
    <row r="52" spans="1:24" s="13" customFormat="1" ht="65.25" customHeight="1" x14ac:dyDescent="0.25">
      <c r="A52" s="32"/>
      <c r="B52" s="20" t="s">
        <v>48</v>
      </c>
      <c r="C52" s="20" t="s">
        <v>16</v>
      </c>
      <c r="D52" s="3">
        <v>19046.7</v>
      </c>
      <c r="E52" s="3">
        <v>19046.7</v>
      </c>
      <c r="F52" s="3">
        <v>17061.599999999999</v>
      </c>
      <c r="G52" s="3">
        <v>15907.2</v>
      </c>
      <c r="H52" s="43"/>
      <c r="I52" s="43"/>
      <c r="J52" s="43"/>
      <c r="K52" s="43"/>
      <c r="L52" s="43"/>
      <c r="M52" s="43"/>
      <c r="N52" s="43"/>
      <c r="O52" s="43"/>
      <c r="P52" s="43"/>
      <c r="Q52" s="43"/>
      <c r="R52" s="43"/>
      <c r="S52" s="43"/>
      <c r="T52" s="43"/>
      <c r="U52" s="43"/>
      <c r="V52" s="43"/>
      <c r="W52" s="17" t="s">
        <v>272</v>
      </c>
      <c r="X52" s="17"/>
    </row>
    <row r="53" spans="1:24" s="13" customFormat="1" ht="123" customHeight="1" x14ac:dyDescent="0.25">
      <c r="A53" s="32"/>
      <c r="B53" s="20" t="s">
        <v>84</v>
      </c>
      <c r="C53" s="20" t="s">
        <v>14</v>
      </c>
      <c r="D53" s="5">
        <v>2494.6999999999998</v>
      </c>
      <c r="E53" s="5">
        <v>2494.6999999999998</v>
      </c>
      <c r="F53" s="5">
        <v>1273.5999999999999</v>
      </c>
      <c r="G53" s="5">
        <v>1273.5999999999999</v>
      </c>
      <c r="H53" s="43"/>
      <c r="I53" s="43"/>
      <c r="J53" s="43"/>
      <c r="K53" s="43"/>
      <c r="L53" s="43"/>
      <c r="M53" s="43"/>
      <c r="N53" s="43"/>
      <c r="O53" s="43"/>
      <c r="P53" s="43"/>
      <c r="Q53" s="43"/>
      <c r="R53" s="43"/>
      <c r="S53" s="43"/>
      <c r="T53" s="43"/>
      <c r="U53" s="43"/>
      <c r="V53" s="43"/>
      <c r="W53" s="17" t="s">
        <v>273</v>
      </c>
      <c r="X53" s="17"/>
    </row>
    <row r="54" spans="1:24" s="13" customFormat="1" ht="66.75" customHeight="1" x14ac:dyDescent="0.25">
      <c r="A54" s="32"/>
      <c r="B54" s="20" t="s">
        <v>182</v>
      </c>
      <c r="C54" s="20" t="s">
        <v>156</v>
      </c>
      <c r="D54" s="3">
        <v>36607</v>
      </c>
      <c r="E54" s="3">
        <v>36607</v>
      </c>
      <c r="F54" s="3">
        <v>36607</v>
      </c>
      <c r="G54" s="3">
        <v>35643.9</v>
      </c>
      <c r="H54" s="43"/>
      <c r="I54" s="43"/>
      <c r="J54" s="43"/>
      <c r="K54" s="43"/>
      <c r="L54" s="43"/>
      <c r="M54" s="43"/>
      <c r="N54" s="43"/>
      <c r="O54" s="43"/>
      <c r="P54" s="43"/>
      <c r="Q54" s="43"/>
      <c r="R54" s="43"/>
      <c r="S54" s="43"/>
      <c r="T54" s="43"/>
      <c r="U54" s="43"/>
      <c r="V54" s="43"/>
      <c r="W54" s="17" t="s">
        <v>274</v>
      </c>
      <c r="X54" s="17"/>
    </row>
    <row r="55" spans="1:24" s="13" customFormat="1" ht="57.75" customHeight="1" x14ac:dyDescent="0.25">
      <c r="A55" s="32"/>
      <c r="B55" s="20" t="s">
        <v>183</v>
      </c>
      <c r="C55" s="20" t="s">
        <v>16</v>
      </c>
      <c r="D55" s="3">
        <v>8832</v>
      </c>
      <c r="E55" s="3">
        <v>8832</v>
      </c>
      <c r="F55" s="3">
        <v>7110.7</v>
      </c>
      <c r="G55" s="3">
        <v>6089.5</v>
      </c>
      <c r="H55" s="43"/>
      <c r="I55" s="43"/>
      <c r="J55" s="43"/>
      <c r="K55" s="43"/>
      <c r="L55" s="43"/>
      <c r="M55" s="43"/>
      <c r="N55" s="43"/>
      <c r="O55" s="43"/>
      <c r="P55" s="43"/>
      <c r="Q55" s="43"/>
      <c r="R55" s="43"/>
      <c r="S55" s="43"/>
      <c r="T55" s="43"/>
      <c r="U55" s="43"/>
      <c r="V55" s="43"/>
      <c r="W55" s="17" t="s">
        <v>275</v>
      </c>
      <c r="X55" s="17"/>
    </row>
    <row r="56" spans="1:24" s="13" customFormat="1" ht="66.75" customHeight="1" x14ac:dyDescent="0.25">
      <c r="A56" s="32"/>
      <c r="B56" s="20" t="s">
        <v>184</v>
      </c>
      <c r="C56" s="20" t="s">
        <v>16</v>
      </c>
      <c r="D56" s="3">
        <v>1664</v>
      </c>
      <c r="E56" s="3">
        <v>1664</v>
      </c>
      <c r="F56" s="3">
        <v>1664</v>
      </c>
      <c r="G56" s="3">
        <v>1588.9</v>
      </c>
      <c r="H56" s="43"/>
      <c r="I56" s="43"/>
      <c r="J56" s="43"/>
      <c r="K56" s="43"/>
      <c r="L56" s="43"/>
      <c r="M56" s="43"/>
      <c r="N56" s="43"/>
      <c r="O56" s="43"/>
      <c r="P56" s="43"/>
      <c r="Q56" s="43"/>
      <c r="R56" s="43"/>
      <c r="S56" s="43"/>
      <c r="T56" s="43"/>
      <c r="U56" s="43"/>
      <c r="V56" s="43"/>
      <c r="W56" s="17" t="s">
        <v>276</v>
      </c>
      <c r="X56" s="17"/>
    </row>
    <row r="57" spans="1:24" s="13" customFormat="1" ht="86.25" customHeight="1" x14ac:dyDescent="0.25">
      <c r="A57" s="32"/>
      <c r="B57" s="19" t="s">
        <v>194</v>
      </c>
      <c r="C57" s="19" t="s">
        <v>156</v>
      </c>
      <c r="D57" s="6">
        <v>19871.400000000001</v>
      </c>
      <c r="E57" s="6">
        <v>19871.400000000001</v>
      </c>
      <c r="F57" s="6">
        <v>19803</v>
      </c>
      <c r="G57" s="6">
        <v>18474.599999999999</v>
      </c>
      <c r="H57" s="19"/>
      <c r="I57" s="19"/>
      <c r="J57" s="19"/>
      <c r="K57" s="19"/>
      <c r="L57" s="19"/>
      <c r="M57" s="19"/>
      <c r="N57" s="19"/>
      <c r="O57" s="19"/>
      <c r="P57" s="19"/>
      <c r="Q57" s="19"/>
      <c r="R57" s="19"/>
      <c r="S57" s="19"/>
      <c r="T57" s="19"/>
      <c r="U57" s="19"/>
      <c r="V57" s="19"/>
      <c r="W57" s="17" t="s">
        <v>277</v>
      </c>
      <c r="X57" s="17"/>
    </row>
    <row r="58" spans="1:24" s="13" customFormat="1" ht="86.25" customHeight="1" x14ac:dyDescent="0.25">
      <c r="A58" s="32"/>
      <c r="B58" s="19" t="s">
        <v>194</v>
      </c>
      <c r="C58" s="20" t="s">
        <v>14</v>
      </c>
      <c r="D58" s="6">
        <v>405.5</v>
      </c>
      <c r="E58" s="6">
        <v>405.5</v>
      </c>
      <c r="F58" s="6">
        <v>405.5</v>
      </c>
      <c r="G58" s="6">
        <v>377</v>
      </c>
      <c r="H58" s="44"/>
      <c r="I58" s="44"/>
      <c r="J58" s="44"/>
      <c r="K58" s="44"/>
      <c r="L58" s="44"/>
      <c r="M58" s="44"/>
      <c r="N58" s="44"/>
      <c r="O58" s="44"/>
      <c r="P58" s="44"/>
      <c r="Q58" s="44"/>
      <c r="R58" s="44"/>
      <c r="S58" s="44"/>
      <c r="T58" s="44"/>
      <c r="U58" s="44"/>
      <c r="V58" s="44"/>
      <c r="W58" s="17" t="s">
        <v>277</v>
      </c>
      <c r="X58" s="17"/>
    </row>
    <row r="59" spans="1:24" s="13" customFormat="1" ht="80.25" customHeight="1" x14ac:dyDescent="0.25">
      <c r="A59" s="32"/>
      <c r="B59" s="20" t="s">
        <v>195</v>
      </c>
      <c r="C59" s="20" t="s">
        <v>14</v>
      </c>
      <c r="D59" s="3">
        <v>180.3</v>
      </c>
      <c r="E59" s="3">
        <v>180.3</v>
      </c>
      <c r="F59" s="3">
        <v>145.1</v>
      </c>
      <c r="G59" s="3">
        <v>119.5</v>
      </c>
      <c r="H59" s="43"/>
      <c r="I59" s="43"/>
      <c r="J59" s="43"/>
      <c r="K59" s="43"/>
      <c r="L59" s="43"/>
      <c r="M59" s="43"/>
      <c r="N59" s="43"/>
      <c r="O59" s="43"/>
      <c r="P59" s="43"/>
      <c r="Q59" s="43"/>
      <c r="R59" s="43"/>
      <c r="S59" s="43"/>
      <c r="T59" s="43"/>
      <c r="U59" s="43"/>
      <c r="V59" s="43"/>
      <c r="W59" s="17" t="s">
        <v>278</v>
      </c>
      <c r="X59" s="17"/>
    </row>
    <row r="60" spans="1:24" s="13" customFormat="1" ht="97.5" customHeight="1" x14ac:dyDescent="0.25">
      <c r="A60" s="32"/>
      <c r="B60" s="20" t="s">
        <v>215</v>
      </c>
      <c r="C60" s="20" t="s">
        <v>14</v>
      </c>
      <c r="D60" s="3">
        <v>50</v>
      </c>
      <c r="E60" s="3">
        <v>50</v>
      </c>
      <c r="F60" s="3">
        <v>0</v>
      </c>
      <c r="G60" s="3">
        <v>0</v>
      </c>
      <c r="H60" s="43"/>
      <c r="I60" s="43"/>
      <c r="J60" s="43"/>
      <c r="K60" s="43"/>
      <c r="L60" s="43"/>
      <c r="M60" s="43"/>
      <c r="N60" s="43"/>
      <c r="O60" s="43"/>
      <c r="P60" s="43"/>
      <c r="Q60" s="43"/>
      <c r="R60" s="43"/>
      <c r="S60" s="43"/>
      <c r="T60" s="43"/>
      <c r="U60" s="43"/>
      <c r="V60" s="43"/>
      <c r="W60" s="17" t="s">
        <v>197</v>
      </c>
      <c r="X60" s="17"/>
    </row>
    <row r="61" spans="1:24" ht="28.5" customHeight="1" x14ac:dyDescent="0.25">
      <c r="A61" s="39"/>
      <c r="B61" s="27" t="s">
        <v>18</v>
      </c>
      <c r="C61" s="2" t="s">
        <v>17</v>
      </c>
      <c r="D61" s="4">
        <f>D62+D64+D63</f>
        <v>801075.1</v>
      </c>
      <c r="E61" s="4">
        <f t="shared" ref="E61:V61" si="10">E62+E64+E63</f>
        <v>801075.1</v>
      </c>
      <c r="F61" s="4">
        <f t="shared" si="10"/>
        <v>788859.99999999988</v>
      </c>
      <c r="G61" s="4">
        <f t="shared" si="10"/>
        <v>784114</v>
      </c>
      <c r="H61" s="4">
        <f t="shared" si="10"/>
        <v>110175.2</v>
      </c>
      <c r="I61" s="4">
        <f t="shared" si="10"/>
        <v>110175.2</v>
      </c>
      <c r="J61" s="4">
        <f t="shared" si="10"/>
        <v>110175.2</v>
      </c>
      <c r="K61" s="4">
        <f t="shared" si="10"/>
        <v>110175.2</v>
      </c>
      <c r="L61" s="4">
        <f t="shared" si="10"/>
        <v>110175.2</v>
      </c>
      <c r="M61" s="4">
        <f t="shared" si="10"/>
        <v>110175.2</v>
      </c>
      <c r="N61" s="4">
        <f t="shared" si="10"/>
        <v>110175.2</v>
      </c>
      <c r="O61" s="4">
        <f t="shared" si="10"/>
        <v>110175.2</v>
      </c>
      <c r="P61" s="4">
        <f t="shared" si="10"/>
        <v>110175.2</v>
      </c>
      <c r="Q61" s="4">
        <f t="shared" si="10"/>
        <v>110175.2</v>
      </c>
      <c r="R61" s="4">
        <f t="shared" si="10"/>
        <v>110175.2</v>
      </c>
      <c r="S61" s="4">
        <f t="shared" si="10"/>
        <v>110175.2</v>
      </c>
      <c r="T61" s="4">
        <f t="shared" si="10"/>
        <v>110175.2</v>
      </c>
      <c r="U61" s="4">
        <f t="shared" si="10"/>
        <v>110175.2</v>
      </c>
      <c r="V61" s="4">
        <f t="shared" si="10"/>
        <v>110175.2</v>
      </c>
      <c r="W61" s="16" t="s">
        <v>279</v>
      </c>
      <c r="X61" s="16"/>
    </row>
    <row r="62" spans="1:24" ht="51.75" customHeight="1" x14ac:dyDescent="0.25">
      <c r="A62" s="39"/>
      <c r="B62" s="40"/>
      <c r="C62" s="20" t="s">
        <v>14</v>
      </c>
      <c r="D62" s="3">
        <f>D48+D49+D53+D58+D59+D60</f>
        <v>171915.9</v>
      </c>
      <c r="E62" s="3">
        <f t="shared" ref="E62:V62" si="11">E48+E49+E53+E58+E59+E60</f>
        <v>171915.9</v>
      </c>
      <c r="F62" s="3">
        <f t="shared" si="11"/>
        <v>169752.90000000002</v>
      </c>
      <c r="G62" s="3">
        <f t="shared" si="11"/>
        <v>169698.80000000002</v>
      </c>
      <c r="H62" s="3">
        <f t="shared" si="11"/>
        <v>110175.2</v>
      </c>
      <c r="I62" s="3">
        <f t="shared" si="11"/>
        <v>110175.2</v>
      </c>
      <c r="J62" s="3">
        <f t="shared" si="11"/>
        <v>110175.2</v>
      </c>
      <c r="K62" s="3">
        <f t="shared" si="11"/>
        <v>110175.2</v>
      </c>
      <c r="L62" s="3">
        <f t="shared" si="11"/>
        <v>110175.2</v>
      </c>
      <c r="M62" s="3">
        <f t="shared" si="11"/>
        <v>110175.2</v>
      </c>
      <c r="N62" s="3">
        <f t="shared" si="11"/>
        <v>110175.2</v>
      </c>
      <c r="O62" s="3">
        <f t="shared" si="11"/>
        <v>110175.2</v>
      </c>
      <c r="P62" s="3">
        <f t="shared" si="11"/>
        <v>110175.2</v>
      </c>
      <c r="Q62" s="3">
        <f t="shared" si="11"/>
        <v>110175.2</v>
      </c>
      <c r="R62" s="3">
        <f t="shared" si="11"/>
        <v>110175.2</v>
      </c>
      <c r="S62" s="3">
        <f t="shared" si="11"/>
        <v>110175.2</v>
      </c>
      <c r="T62" s="3">
        <f t="shared" si="11"/>
        <v>110175.2</v>
      </c>
      <c r="U62" s="3">
        <f t="shared" si="11"/>
        <v>110175.2</v>
      </c>
      <c r="V62" s="3">
        <f t="shared" si="11"/>
        <v>110175.2</v>
      </c>
      <c r="W62" s="17" t="s">
        <v>280</v>
      </c>
      <c r="X62" s="17"/>
    </row>
    <row r="63" spans="1:24" ht="51.75" customHeight="1" x14ac:dyDescent="0.25">
      <c r="A63" s="39"/>
      <c r="B63" s="40"/>
      <c r="C63" s="20" t="s">
        <v>156</v>
      </c>
      <c r="D63" s="3">
        <f>D54+D57</f>
        <v>56478.400000000001</v>
      </c>
      <c r="E63" s="3">
        <f t="shared" ref="E63:V63" si="12">E54+E57</f>
        <v>56478.400000000001</v>
      </c>
      <c r="F63" s="3">
        <f t="shared" si="12"/>
        <v>56410</v>
      </c>
      <c r="G63" s="3">
        <f t="shared" si="12"/>
        <v>54118.5</v>
      </c>
      <c r="H63" s="3">
        <f t="shared" si="12"/>
        <v>0</v>
      </c>
      <c r="I63" s="3">
        <f t="shared" si="12"/>
        <v>0</v>
      </c>
      <c r="J63" s="3">
        <f t="shared" si="12"/>
        <v>0</v>
      </c>
      <c r="K63" s="3">
        <f t="shared" si="12"/>
        <v>0</v>
      </c>
      <c r="L63" s="3">
        <f t="shared" si="12"/>
        <v>0</v>
      </c>
      <c r="M63" s="3">
        <f t="shared" si="12"/>
        <v>0</v>
      </c>
      <c r="N63" s="3">
        <f t="shared" si="12"/>
        <v>0</v>
      </c>
      <c r="O63" s="3">
        <f t="shared" si="12"/>
        <v>0</v>
      </c>
      <c r="P63" s="3">
        <f t="shared" si="12"/>
        <v>0</v>
      </c>
      <c r="Q63" s="3">
        <f t="shared" si="12"/>
        <v>0</v>
      </c>
      <c r="R63" s="3">
        <f t="shared" si="12"/>
        <v>0</v>
      </c>
      <c r="S63" s="3">
        <f t="shared" si="12"/>
        <v>0</v>
      </c>
      <c r="T63" s="3">
        <f t="shared" si="12"/>
        <v>0</v>
      </c>
      <c r="U63" s="3">
        <f t="shared" si="12"/>
        <v>0</v>
      </c>
      <c r="V63" s="3">
        <f t="shared" si="12"/>
        <v>0</v>
      </c>
      <c r="W63" s="17" t="s">
        <v>320</v>
      </c>
      <c r="X63" s="17"/>
    </row>
    <row r="64" spans="1:24" ht="47.25" x14ac:dyDescent="0.25">
      <c r="A64" s="39"/>
      <c r="B64" s="40"/>
      <c r="C64" s="20" t="s">
        <v>16</v>
      </c>
      <c r="D64" s="3">
        <f>D50+D51+D52+D55+D56</f>
        <v>572680.79999999993</v>
      </c>
      <c r="E64" s="3">
        <f t="shared" ref="E64:V64" si="13">E50+E51+E52+E55+E56</f>
        <v>572680.79999999993</v>
      </c>
      <c r="F64" s="3">
        <f t="shared" si="13"/>
        <v>562697.09999999986</v>
      </c>
      <c r="G64" s="3">
        <f t="shared" si="13"/>
        <v>560296.69999999995</v>
      </c>
      <c r="H64" s="3">
        <f t="shared" si="13"/>
        <v>0</v>
      </c>
      <c r="I64" s="3">
        <f t="shared" si="13"/>
        <v>0</v>
      </c>
      <c r="J64" s="3">
        <f t="shared" si="13"/>
        <v>0</v>
      </c>
      <c r="K64" s="3">
        <f t="shared" si="13"/>
        <v>0</v>
      </c>
      <c r="L64" s="3">
        <f t="shared" si="13"/>
        <v>0</v>
      </c>
      <c r="M64" s="3">
        <f t="shared" si="13"/>
        <v>0</v>
      </c>
      <c r="N64" s="3">
        <f t="shared" si="13"/>
        <v>0</v>
      </c>
      <c r="O64" s="3">
        <f t="shared" si="13"/>
        <v>0</v>
      </c>
      <c r="P64" s="3">
        <f t="shared" si="13"/>
        <v>0</v>
      </c>
      <c r="Q64" s="3">
        <f t="shared" si="13"/>
        <v>0</v>
      </c>
      <c r="R64" s="3">
        <f t="shared" si="13"/>
        <v>0</v>
      </c>
      <c r="S64" s="3">
        <f t="shared" si="13"/>
        <v>0</v>
      </c>
      <c r="T64" s="3">
        <f t="shared" si="13"/>
        <v>0</v>
      </c>
      <c r="U64" s="3">
        <f t="shared" si="13"/>
        <v>0</v>
      </c>
      <c r="V64" s="3">
        <f t="shared" si="13"/>
        <v>0</v>
      </c>
      <c r="W64" s="17" t="s">
        <v>281</v>
      </c>
      <c r="X64" s="17"/>
    </row>
    <row r="65" spans="1:24" s="13" customFormat="1" ht="32.25" customHeight="1" x14ac:dyDescent="0.25">
      <c r="A65" s="41"/>
      <c r="B65" s="27" t="s">
        <v>49</v>
      </c>
      <c r="C65" s="42"/>
      <c r="D65" s="42"/>
      <c r="E65" s="42"/>
      <c r="F65" s="42"/>
      <c r="G65" s="42"/>
      <c r="H65" s="42"/>
      <c r="I65" s="42"/>
      <c r="J65" s="42"/>
      <c r="K65" s="42"/>
      <c r="L65" s="42"/>
      <c r="M65" s="42"/>
      <c r="N65" s="42"/>
      <c r="O65" s="42"/>
      <c r="P65" s="42"/>
      <c r="Q65" s="42"/>
      <c r="R65" s="42"/>
      <c r="S65" s="42"/>
      <c r="T65" s="42"/>
      <c r="U65" s="42"/>
      <c r="V65" s="42"/>
      <c r="W65" s="42"/>
      <c r="X65" s="42"/>
    </row>
    <row r="66" spans="1:24" ht="86.25" customHeight="1" x14ac:dyDescent="0.25">
      <c r="A66" s="45"/>
      <c r="B66" s="20" t="s">
        <v>46</v>
      </c>
      <c r="C66" s="20" t="s">
        <v>14</v>
      </c>
      <c r="D66" s="3">
        <v>32305</v>
      </c>
      <c r="E66" s="3">
        <v>32305</v>
      </c>
      <c r="F66" s="3">
        <v>32305</v>
      </c>
      <c r="G66" s="3">
        <v>32305</v>
      </c>
      <c r="H66" s="15"/>
      <c r="I66" s="15"/>
      <c r="J66" s="15"/>
      <c r="K66" s="15"/>
      <c r="L66" s="15"/>
      <c r="M66" s="15"/>
      <c r="N66" s="15"/>
      <c r="O66" s="15"/>
      <c r="P66" s="15"/>
      <c r="Q66" s="15"/>
      <c r="R66" s="15"/>
      <c r="S66" s="15"/>
      <c r="T66" s="15"/>
      <c r="U66" s="15"/>
      <c r="V66" s="15"/>
      <c r="W66" s="17" t="s">
        <v>219</v>
      </c>
      <c r="X66" s="17"/>
    </row>
    <row r="67" spans="1:24" ht="87.75" customHeight="1" x14ac:dyDescent="0.25">
      <c r="A67" s="45"/>
      <c r="B67" s="20" t="s">
        <v>31</v>
      </c>
      <c r="C67" s="20" t="s">
        <v>14</v>
      </c>
      <c r="D67" s="3">
        <v>1226.0999999999999</v>
      </c>
      <c r="E67" s="3">
        <v>1226.0999999999999</v>
      </c>
      <c r="F67" s="3">
        <v>1135</v>
      </c>
      <c r="G67" s="3">
        <v>1135</v>
      </c>
      <c r="H67" s="15"/>
      <c r="I67" s="15"/>
      <c r="J67" s="15"/>
      <c r="K67" s="15"/>
      <c r="L67" s="15"/>
      <c r="M67" s="15"/>
      <c r="N67" s="15"/>
      <c r="O67" s="15"/>
      <c r="P67" s="15"/>
      <c r="Q67" s="15"/>
      <c r="R67" s="15"/>
      <c r="S67" s="15"/>
      <c r="T67" s="15"/>
      <c r="U67" s="15"/>
      <c r="V67" s="15"/>
      <c r="W67" s="17" t="s">
        <v>282</v>
      </c>
      <c r="X67" s="17"/>
    </row>
    <row r="68" spans="1:24" ht="51" customHeight="1" x14ac:dyDescent="0.25">
      <c r="A68" s="45"/>
      <c r="B68" s="20" t="s">
        <v>76</v>
      </c>
      <c r="C68" s="20" t="s">
        <v>14</v>
      </c>
      <c r="D68" s="3">
        <v>452.2</v>
      </c>
      <c r="E68" s="3">
        <v>452.2</v>
      </c>
      <c r="F68" s="3">
        <v>452.2</v>
      </c>
      <c r="G68" s="3">
        <v>450</v>
      </c>
      <c r="H68" s="15"/>
      <c r="I68" s="15"/>
      <c r="J68" s="15"/>
      <c r="K68" s="15"/>
      <c r="L68" s="15"/>
      <c r="M68" s="15"/>
      <c r="N68" s="15"/>
      <c r="O68" s="15"/>
      <c r="P68" s="15"/>
      <c r="Q68" s="15"/>
      <c r="R68" s="15"/>
      <c r="S68" s="15"/>
      <c r="T68" s="15"/>
      <c r="U68" s="15"/>
      <c r="V68" s="15"/>
      <c r="W68" s="17" t="s">
        <v>284</v>
      </c>
      <c r="X68" s="17"/>
    </row>
    <row r="69" spans="1:24" ht="100.5" customHeight="1" x14ac:dyDescent="0.25">
      <c r="A69" s="45"/>
      <c r="B69" s="20" t="s">
        <v>93</v>
      </c>
      <c r="C69" s="20" t="s">
        <v>16</v>
      </c>
      <c r="D69" s="3">
        <v>12774.9</v>
      </c>
      <c r="E69" s="3">
        <v>12774.9</v>
      </c>
      <c r="F69" s="3">
        <v>12774.9</v>
      </c>
      <c r="G69" s="3">
        <v>12774.9</v>
      </c>
      <c r="H69" s="15"/>
      <c r="I69" s="15"/>
      <c r="J69" s="15"/>
      <c r="K69" s="15"/>
      <c r="L69" s="15"/>
      <c r="M69" s="15"/>
      <c r="N69" s="15"/>
      <c r="O69" s="15"/>
      <c r="P69" s="15"/>
      <c r="Q69" s="15"/>
      <c r="R69" s="15"/>
      <c r="S69" s="15"/>
      <c r="T69" s="15"/>
      <c r="U69" s="15"/>
      <c r="V69" s="15"/>
      <c r="W69" s="17" t="s">
        <v>219</v>
      </c>
      <c r="X69" s="17"/>
    </row>
    <row r="70" spans="1:24" ht="102" customHeight="1" x14ac:dyDescent="0.25">
      <c r="A70" s="45"/>
      <c r="B70" s="20" t="s">
        <v>95</v>
      </c>
      <c r="C70" s="20" t="s">
        <v>14</v>
      </c>
      <c r="D70" s="3">
        <v>672.4</v>
      </c>
      <c r="E70" s="3">
        <v>672.4</v>
      </c>
      <c r="F70" s="3">
        <v>672.4</v>
      </c>
      <c r="G70" s="3">
        <v>672.4</v>
      </c>
      <c r="H70" s="15"/>
      <c r="I70" s="15"/>
      <c r="J70" s="15"/>
      <c r="K70" s="15"/>
      <c r="L70" s="15"/>
      <c r="M70" s="15"/>
      <c r="N70" s="15"/>
      <c r="O70" s="15"/>
      <c r="P70" s="15"/>
      <c r="Q70" s="15"/>
      <c r="R70" s="15"/>
      <c r="S70" s="15"/>
      <c r="T70" s="15"/>
      <c r="U70" s="15"/>
      <c r="V70" s="15"/>
      <c r="W70" s="17" t="s">
        <v>220</v>
      </c>
      <c r="X70" s="17"/>
    </row>
    <row r="71" spans="1:24" ht="135" customHeight="1" x14ac:dyDescent="0.25">
      <c r="A71" s="45"/>
      <c r="B71" s="20" t="s">
        <v>144</v>
      </c>
      <c r="C71" s="20" t="s">
        <v>14</v>
      </c>
      <c r="D71" s="3">
        <v>107642.8</v>
      </c>
      <c r="E71" s="3">
        <v>107642.8</v>
      </c>
      <c r="F71" s="3">
        <v>107642.8</v>
      </c>
      <c r="G71" s="3">
        <v>107642.8</v>
      </c>
      <c r="H71" s="15"/>
      <c r="I71" s="15"/>
      <c r="J71" s="15"/>
      <c r="K71" s="15"/>
      <c r="L71" s="15"/>
      <c r="M71" s="15"/>
      <c r="N71" s="15"/>
      <c r="O71" s="15"/>
      <c r="P71" s="15"/>
      <c r="Q71" s="15"/>
      <c r="R71" s="15"/>
      <c r="S71" s="15"/>
      <c r="T71" s="15"/>
      <c r="U71" s="15"/>
      <c r="V71" s="15"/>
      <c r="W71" s="17" t="s">
        <v>219</v>
      </c>
      <c r="X71" s="17"/>
    </row>
    <row r="72" spans="1:24" ht="131.25" customHeight="1" x14ac:dyDescent="0.25">
      <c r="A72" s="45"/>
      <c r="B72" s="20" t="s">
        <v>283</v>
      </c>
      <c r="C72" s="20" t="s">
        <v>14</v>
      </c>
      <c r="D72" s="3">
        <v>6995.2</v>
      </c>
      <c r="E72" s="3">
        <v>6995.2</v>
      </c>
      <c r="F72" s="3">
        <v>5249.8</v>
      </c>
      <c r="G72" s="3">
        <v>5249.8</v>
      </c>
      <c r="H72" s="15"/>
      <c r="I72" s="15"/>
      <c r="J72" s="15"/>
      <c r="K72" s="15"/>
      <c r="L72" s="15"/>
      <c r="M72" s="15"/>
      <c r="N72" s="15"/>
      <c r="O72" s="15"/>
      <c r="P72" s="15"/>
      <c r="Q72" s="15"/>
      <c r="R72" s="15"/>
      <c r="S72" s="15"/>
      <c r="T72" s="15"/>
      <c r="U72" s="15"/>
      <c r="V72" s="15"/>
      <c r="W72" s="17" t="s">
        <v>285</v>
      </c>
      <c r="X72" s="17"/>
    </row>
    <row r="73" spans="1:24" ht="114.75" customHeight="1" x14ac:dyDescent="0.25">
      <c r="A73" s="45"/>
      <c r="B73" s="20" t="s">
        <v>214</v>
      </c>
      <c r="C73" s="20" t="s">
        <v>14</v>
      </c>
      <c r="D73" s="3">
        <v>9923</v>
      </c>
      <c r="E73" s="3">
        <v>9923</v>
      </c>
      <c r="F73" s="3">
        <v>9923</v>
      </c>
      <c r="G73" s="3">
        <v>9923</v>
      </c>
      <c r="H73" s="15"/>
      <c r="I73" s="15"/>
      <c r="J73" s="15"/>
      <c r="K73" s="15"/>
      <c r="L73" s="15"/>
      <c r="M73" s="15"/>
      <c r="N73" s="15"/>
      <c r="O73" s="15"/>
      <c r="P73" s="15"/>
      <c r="Q73" s="15"/>
      <c r="R73" s="15"/>
      <c r="S73" s="15"/>
      <c r="T73" s="15"/>
      <c r="U73" s="15"/>
      <c r="V73" s="15"/>
      <c r="W73" s="17" t="s">
        <v>219</v>
      </c>
      <c r="X73" s="17"/>
    </row>
    <row r="74" spans="1:24" ht="33.75" customHeight="1" x14ac:dyDescent="0.25">
      <c r="A74" s="39"/>
      <c r="B74" s="27" t="s">
        <v>18</v>
      </c>
      <c r="C74" s="2" t="s">
        <v>17</v>
      </c>
      <c r="D74" s="4">
        <f>D75+D76</f>
        <v>171991.5</v>
      </c>
      <c r="E74" s="4">
        <f t="shared" ref="E74" si="14">E75+E76</f>
        <v>171991.5</v>
      </c>
      <c r="F74" s="4">
        <f>F75+F76</f>
        <v>170155.09999999998</v>
      </c>
      <c r="G74" s="4">
        <f>G75+G76</f>
        <v>170152.8</v>
      </c>
      <c r="H74" s="15"/>
      <c r="I74" s="15"/>
      <c r="J74" s="15"/>
      <c r="K74" s="15"/>
      <c r="L74" s="15"/>
      <c r="M74" s="15"/>
      <c r="N74" s="15"/>
      <c r="O74" s="15"/>
      <c r="P74" s="15"/>
      <c r="Q74" s="15"/>
      <c r="R74" s="15"/>
      <c r="S74" s="15"/>
      <c r="T74" s="15"/>
      <c r="U74" s="15"/>
      <c r="V74" s="15"/>
      <c r="W74" s="16" t="s">
        <v>271</v>
      </c>
      <c r="X74" s="16"/>
    </row>
    <row r="75" spans="1:24" ht="47.25" customHeight="1" x14ac:dyDescent="0.25">
      <c r="A75" s="39"/>
      <c r="B75" s="40"/>
      <c r="C75" s="20" t="s">
        <v>14</v>
      </c>
      <c r="D75" s="3">
        <f>D66+D67+D68+D70+D71+D72+D73-0.1</f>
        <v>159216.6</v>
      </c>
      <c r="E75" s="3">
        <f>E66+E67+E68+E70+E71+E72+E73-0.1</f>
        <v>159216.6</v>
      </c>
      <c r="F75" s="3">
        <f>F66+F67+F68+F70+F71+F72+F73</f>
        <v>157380.19999999998</v>
      </c>
      <c r="G75" s="3">
        <f>G66+G67+G68+G70+G71+G72+G73-0.1</f>
        <v>157377.9</v>
      </c>
      <c r="H75" s="3"/>
      <c r="I75" s="3"/>
      <c r="J75" s="3"/>
      <c r="K75" s="3"/>
      <c r="L75" s="3"/>
      <c r="M75" s="3"/>
      <c r="N75" s="3"/>
      <c r="O75" s="3"/>
      <c r="P75" s="3"/>
      <c r="Q75" s="3"/>
      <c r="R75" s="3"/>
      <c r="S75" s="3"/>
      <c r="T75" s="3"/>
      <c r="U75" s="3"/>
      <c r="V75" s="3"/>
      <c r="W75" s="17" t="s">
        <v>286</v>
      </c>
      <c r="X75" s="17"/>
    </row>
    <row r="76" spans="1:24" ht="47.25" x14ac:dyDescent="0.25">
      <c r="A76" s="39"/>
      <c r="B76" s="40"/>
      <c r="C76" s="20" t="s">
        <v>16</v>
      </c>
      <c r="D76" s="3">
        <f>D69</f>
        <v>12774.9</v>
      </c>
      <c r="E76" s="3">
        <f t="shared" ref="E76:G76" si="15">E69</f>
        <v>12774.9</v>
      </c>
      <c r="F76" s="3">
        <f t="shared" si="15"/>
        <v>12774.9</v>
      </c>
      <c r="G76" s="3">
        <f t="shared" si="15"/>
        <v>12774.9</v>
      </c>
      <c r="H76" s="15"/>
      <c r="I76" s="15"/>
      <c r="J76" s="15"/>
      <c r="K76" s="15"/>
      <c r="L76" s="15"/>
      <c r="M76" s="15"/>
      <c r="N76" s="15"/>
      <c r="O76" s="15"/>
      <c r="P76" s="15"/>
      <c r="Q76" s="15"/>
      <c r="R76" s="15"/>
      <c r="S76" s="15"/>
      <c r="T76" s="15"/>
      <c r="U76" s="15"/>
      <c r="V76" s="15"/>
      <c r="W76" s="17" t="s">
        <v>219</v>
      </c>
      <c r="X76" s="17"/>
    </row>
    <row r="77" spans="1:24" s="13" customFormat="1" ht="32.25" customHeight="1" x14ac:dyDescent="0.25">
      <c r="A77" s="41"/>
      <c r="B77" s="27" t="s">
        <v>51</v>
      </c>
      <c r="C77" s="42"/>
      <c r="D77" s="42"/>
      <c r="E77" s="42"/>
      <c r="F77" s="42"/>
      <c r="G77" s="42"/>
      <c r="H77" s="42"/>
      <c r="I77" s="42"/>
      <c r="J77" s="42"/>
      <c r="K77" s="42"/>
      <c r="L77" s="42"/>
      <c r="M77" s="42"/>
      <c r="N77" s="42"/>
      <c r="O77" s="42"/>
      <c r="P77" s="42"/>
      <c r="Q77" s="42"/>
      <c r="R77" s="42"/>
      <c r="S77" s="42"/>
      <c r="T77" s="42"/>
      <c r="U77" s="42"/>
      <c r="V77" s="42"/>
      <c r="W77" s="42"/>
      <c r="X77" s="42"/>
    </row>
    <row r="78" spans="1:24" ht="88.5" customHeight="1" x14ac:dyDescent="0.25">
      <c r="A78" s="45"/>
      <c r="B78" s="20" t="s">
        <v>32</v>
      </c>
      <c r="C78" s="20" t="s">
        <v>14</v>
      </c>
      <c r="D78" s="3">
        <v>4942</v>
      </c>
      <c r="E78" s="3">
        <v>4942</v>
      </c>
      <c r="F78" s="3">
        <v>4942</v>
      </c>
      <c r="G78" s="3">
        <v>4942</v>
      </c>
      <c r="H78" s="15"/>
      <c r="I78" s="15"/>
      <c r="J78" s="15"/>
      <c r="K78" s="15"/>
      <c r="L78" s="15"/>
      <c r="M78" s="15"/>
      <c r="N78" s="15"/>
      <c r="O78" s="15"/>
      <c r="P78" s="15"/>
      <c r="Q78" s="15"/>
      <c r="R78" s="15"/>
      <c r="S78" s="15"/>
      <c r="T78" s="15"/>
      <c r="U78" s="15"/>
      <c r="V78" s="15"/>
      <c r="W78" s="17" t="s">
        <v>219</v>
      </c>
      <c r="X78" s="17"/>
    </row>
    <row r="79" spans="1:24" ht="82.5" customHeight="1" x14ac:dyDescent="0.25">
      <c r="A79" s="45"/>
      <c r="B79" s="20" t="s">
        <v>31</v>
      </c>
      <c r="C79" s="20" t="s">
        <v>14</v>
      </c>
      <c r="D79" s="3">
        <v>100</v>
      </c>
      <c r="E79" s="3">
        <v>100</v>
      </c>
      <c r="F79" s="3">
        <v>87.8</v>
      </c>
      <c r="G79" s="3">
        <v>87.8</v>
      </c>
      <c r="H79" s="15"/>
      <c r="I79" s="15"/>
      <c r="J79" s="15"/>
      <c r="K79" s="15"/>
      <c r="L79" s="15"/>
      <c r="M79" s="15"/>
      <c r="N79" s="15"/>
      <c r="O79" s="15"/>
      <c r="P79" s="15"/>
      <c r="Q79" s="15"/>
      <c r="R79" s="15"/>
      <c r="S79" s="15"/>
      <c r="T79" s="15"/>
      <c r="U79" s="15"/>
      <c r="V79" s="15"/>
      <c r="W79" s="17" t="s">
        <v>230</v>
      </c>
      <c r="X79" s="17"/>
    </row>
    <row r="80" spans="1:24" ht="15" customHeight="1" x14ac:dyDescent="0.25">
      <c r="A80" s="39"/>
      <c r="B80" s="27" t="s">
        <v>18</v>
      </c>
      <c r="C80" s="2" t="s">
        <v>17</v>
      </c>
      <c r="D80" s="4">
        <f>D81</f>
        <v>5042</v>
      </c>
      <c r="E80" s="4">
        <f t="shared" ref="E80:G80" si="16">E81</f>
        <v>5042</v>
      </c>
      <c r="F80" s="4">
        <f t="shared" si="16"/>
        <v>5029.8</v>
      </c>
      <c r="G80" s="4">
        <f t="shared" si="16"/>
        <v>5029.8</v>
      </c>
      <c r="H80" s="15"/>
      <c r="I80" s="15"/>
      <c r="J80" s="15"/>
      <c r="K80" s="15"/>
      <c r="L80" s="15"/>
      <c r="M80" s="15"/>
      <c r="N80" s="15"/>
      <c r="O80" s="15"/>
      <c r="P80" s="15"/>
      <c r="Q80" s="15"/>
      <c r="R80" s="15"/>
      <c r="S80" s="15"/>
      <c r="T80" s="15"/>
      <c r="U80" s="15"/>
      <c r="V80" s="15"/>
      <c r="W80" s="16" t="s">
        <v>287</v>
      </c>
      <c r="X80" s="16"/>
    </row>
    <row r="81" spans="1:24" ht="56.25" customHeight="1" x14ac:dyDescent="0.25">
      <c r="A81" s="39"/>
      <c r="B81" s="40"/>
      <c r="C81" s="20" t="s">
        <v>14</v>
      </c>
      <c r="D81" s="3">
        <f>D78+D79</f>
        <v>5042</v>
      </c>
      <c r="E81" s="3">
        <f>E78+E79</f>
        <v>5042</v>
      </c>
      <c r="F81" s="3">
        <f>F78+F79</f>
        <v>5029.8</v>
      </c>
      <c r="G81" s="3">
        <f>G78+G79</f>
        <v>5029.8</v>
      </c>
      <c r="H81" s="3">
        <f t="shared" ref="H81:V81" si="17">H78+H79+0.1</f>
        <v>0.1</v>
      </c>
      <c r="I81" s="3">
        <f t="shared" si="17"/>
        <v>0.1</v>
      </c>
      <c r="J81" s="3">
        <f t="shared" si="17"/>
        <v>0.1</v>
      </c>
      <c r="K81" s="3">
        <f t="shared" si="17"/>
        <v>0.1</v>
      </c>
      <c r="L81" s="3">
        <f t="shared" si="17"/>
        <v>0.1</v>
      </c>
      <c r="M81" s="3">
        <f t="shared" si="17"/>
        <v>0.1</v>
      </c>
      <c r="N81" s="3">
        <f t="shared" si="17"/>
        <v>0.1</v>
      </c>
      <c r="O81" s="3">
        <f t="shared" si="17"/>
        <v>0.1</v>
      </c>
      <c r="P81" s="3">
        <f t="shared" si="17"/>
        <v>0.1</v>
      </c>
      <c r="Q81" s="3">
        <f t="shared" si="17"/>
        <v>0.1</v>
      </c>
      <c r="R81" s="3">
        <f t="shared" si="17"/>
        <v>0.1</v>
      </c>
      <c r="S81" s="3">
        <f t="shared" si="17"/>
        <v>0.1</v>
      </c>
      <c r="T81" s="3">
        <f t="shared" si="17"/>
        <v>0.1</v>
      </c>
      <c r="U81" s="3">
        <f t="shared" si="17"/>
        <v>0.1</v>
      </c>
      <c r="V81" s="3">
        <f t="shared" si="17"/>
        <v>0.1</v>
      </c>
      <c r="W81" s="17" t="s">
        <v>287</v>
      </c>
      <c r="X81" s="17"/>
    </row>
    <row r="82" spans="1:24" ht="30.75" customHeight="1" x14ac:dyDescent="0.25">
      <c r="A82" s="36"/>
      <c r="B82" s="14" t="s">
        <v>15</v>
      </c>
      <c r="C82" s="2" t="s">
        <v>17</v>
      </c>
      <c r="D82" s="4">
        <f>D83+D84+D85</f>
        <v>1937447.7999999998</v>
      </c>
      <c r="E82" s="4">
        <f t="shared" ref="E82:G82" si="18">E83+E84+E85</f>
        <v>1937447.7999999998</v>
      </c>
      <c r="F82" s="4">
        <f t="shared" si="18"/>
        <v>1921788.8</v>
      </c>
      <c r="G82" s="4">
        <f t="shared" si="18"/>
        <v>1916422.1</v>
      </c>
      <c r="H82" s="15"/>
      <c r="I82" s="15"/>
      <c r="J82" s="15"/>
      <c r="K82" s="15"/>
      <c r="L82" s="15"/>
      <c r="M82" s="15"/>
      <c r="N82" s="15"/>
      <c r="O82" s="15"/>
      <c r="P82" s="15"/>
      <c r="Q82" s="15"/>
      <c r="R82" s="15"/>
      <c r="S82" s="15"/>
      <c r="T82" s="15"/>
      <c r="U82" s="15"/>
      <c r="V82" s="15"/>
      <c r="W82" s="16" t="s">
        <v>271</v>
      </c>
      <c r="X82" s="17"/>
    </row>
    <row r="83" spans="1:24" ht="56.25" customHeight="1" x14ac:dyDescent="0.25">
      <c r="A83" s="37"/>
      <c r="B83" s="18"/>
      <c r="C83" s="19" t="s">
        <v>14</v>
      </c>
      <c r="D83" s="6">
        <f>D28+D34+D45+D62+D75+D81</f>
        <v>788209</v>
      </c>
      <c r="E83" s="3">
        <f>E28+E34+E45+E62+E75+E81</f>
        <v>788209</v>
      </c>
      <c r="F83" s="3">
        <f>F28+F34+F45+F62+F75+F81</f>
        <v>783911.10000000009</v>
      </c>
      <c r="G83" s="3">
        <f>G28+G34+G45+G62+G75+G81</f>
        <v>783236.30000000016</v>
      </c>
      <c r="H83" s="15"/>
      <c r="I83" s="15"/>
      <c r="J83" s="15"/>
      <c r="K83" s="15"/>
      <c r="L83" s="15"/>
      <c r="M83" s="15"/>
      <c r="N83" s="15"/>
      <c r="O83" s="15"/>
      <c r="P83" s="15"/>
      <c r="Q83" s="15"/>
      <c r="R83" s="15"/>
      <c r="S83" s="15"/>
      <c r="T83" s="15"/>
      <c r="U83" s="15"/>
      <c r="V83" s="15"/>
      <c r="W83" s="17" t="s">
        <v>257</v>
      </c>
      <c r="X83" s="17"/>
    </row>
    <row r="84" spans="1:24" ht="47.25" x14ac:dyDescent="0.25">
      <c r="A84" s="37"/>
      <c r="B84" s="18"/>
      <c r="C84" s="20" t="s">
        <v>16</v>
      </c>
      <c r="D84" s="3">
        <f>D27+D35+D46+D64+D76</f>
        <v>1051107.0999999999</v>
      </c>
      <c r="E84" s="3">
        <f>E27+E35+E46+E64+E76</f>
        <v>1051107.0999999999</v>
      </c>
      <c r="F84" s="3">
        <f>F27+F35+F46+F64+F76</f>
        <v>1039814.3999999998</v>
      </c>
      <c r="G84" s="3">
        <f>G27+G35+G46+G64+G76</f>
        <v>1037413.9999999999</v>
      </c>
      <c r="H84" s="15"/>
      <c r="I84" s="15"/>
      <c r="J84" s="15"/>
      <c r="K84" s="15"/>
      <c r="L84" s="15"/>
      <c r="M84" s="15"/>
      <c r="N84" s="15"/>
      <c r="O84" s="15"/>
      <c r="P84" s="15"/>
      <c r="Q84" s="15"/>
      <c r="R84" s="15"/>
      <c r="S84" s="15"/>
      <c r="T84" s="15"/>
      <c r="U84" s="15"/>
      <c r="V84" s="15"/>
      <c r="W84" s="17" t="s">
        <v>280</v>
      </c>
      <c r="X84" s="17"/>
    </row>
    <row r="85" spans="1:24" ht="31.5" x14ac:dyDescent="0.25">
      <c r="A85" s="21"/>
      <c r="B85" s="21"/>
      <c r="C85" s="19" t="s">
        <v>156</v>
      </c>
      <c r="D85" s="6">
        <f>D26+D63</f>
        <v>98131.700000000012</v>
      </c>
      <c r="E85" s="3">
        <f>E26+E63</f>
        <v>98131.700000000012</v>
      </c>
      <c r="F85" s="3">
        <f>F26+F63</f>
        <v>98063.3</v>
      </c>
      <c r="G85" s="3">
        <f>G26+G63</f>
        <v>95771.8</v>
      </c>
      <c r="H85" s="15"/>
      <c r="I85" s="15"/>
      <c r="J85" s="15"/>
      <c r="K85" s="15"/>
      <c r="L85" s="15"/>
      <c r="M85" s="15"/>
      <c r="N85" s="15"/>
      <c r="O85" s="15"/>
      <c r="P85" s="15"/>
      <c r="Q85" s="15"/>
      <c r="R85" s="15"/>
      <c r="S85" s="15"/>
      <c r="T85" s="15"/>
      <c r="U85" s="15"/>
      <c r="V85" s="15"/>
      <c r="W85" s="17" t="s">
        <v>321</v>
      </c>
      <c r="X85" s="17"/>
    </row>
    <row r="86" spans="1:24" s="13" customFormat="1" ht="36.75" customHeight="1" x14ac:dyDescent="0.25">
      <c r="A86" s="2">
        <v>2</v>
      </c>
      <c r="B86" s="27" t="s">
        <v>291</v>
      </c>
      <c r="C86" s="27"/>
      <c r="D86" s="27"/>
      <c r="E86" s="27"/>
      <c r="F86" s="27"/>
      <c r="G86" s="27"/>
      <c r="H86" s="42"/>
      <c r="I86" s="42"/>
      <c r="J86" s="42"/>
      <c r="K86" s="42"/>
      <c r="L86" s="42"/>
      <c r="M86" s="42"/>
      <c r="N86" s="42"/>
      <c r="O86" s="42"/>
      <c r="P86" s="42"/>
      <c r="Q86" s="42"/>
      <c r="R86" s="42"/>
      <c r="S86" s="42"/>
      <c r="T86" s="42"/>
      <c r="U86" s="42"/>
      <c r="V86" s="42"/>
      <c r="W86" s="42"/>
      <c r="X86" s="42"/>
    </row>
    <row r="87" spans="1:24" ht="58.5" customHeight="1" x14ac:dyDescent="0.25">
      <c r="A87" s="32"/>
      <c r="B87" s="20" t="s">
        <v>85</v>
      </c>
      <c r="C87" s="20" t="s">
        <v>14</v>
      </c>
      <c r="D87" s="3">
        <v>18</v>
      </c>
      <c r="E87" s="3">
        <v>18</v>
      </c>
      <c r="F87" s="3">
        <v>18</v>
      </c>
      <c r="G87" s="3">
        <v>18</v>
      </c>
      <c r="H87" s="28"/>
      <c r="I87" s="28"/>
      <c r="J87" s="28"/>
      <c r="K87" s="28"/>
      <c r="L87" s="28"/>
      <c r="M87" s="28"/>
      <c r="N87" s="28"/>
      <c r="O87" s="28"/>
      <c r="P87" s="28"/>
      <c r="Q87" s="28"/>
      <c r="R87" s="28"/>
      <c r="S87" s="28"/>
      <c r="T87" s="28"/>
      <c r="U87" s="28"/>
      <c r="V87" s="28"/>
      <c r="W87" s="17" t="s">
        <v>219</v>
      </c>
      <c r="X87" s="17"/>
    </row>
    <row r="88" spans="1:24" ht="195.75" customHeight="1" x14ac:dyDescent="0.25">
      <c r="A88" s="32"/>
      <c r="B88" s="46" t="s">
        <v>96</v>
      </c>
      <c r="C88" s="20" t="s">
        <v>16</v>
      </c>
      <c r="D88" s="3">
        <v>1219.9000000000001</v>
      </c>
      <c r="E88" s="3">
        <v>1219.9000000000001</v>
      </c>
      <c r="F88" s="3">
        <v>892</v>
      </c>
      <c r="G88" s="3">
        <v>888.5</v>
      </c>
      <c r="H88" s="28"/>
      <c r="I88" s="28"/>
      <c r="J88" s="28"/>
      <c r="K88" s="28"/>
      <c r="L88" s="28"/>
      <c r="M88" s="28"/>
      <c r="N88" s="28"/>
      <c r="O88" s="28"/>
      <c r="P88" s="28"/>
      <c r="Q88" s="28"/>
      <c r="R88" s="28"/>
      <c r="S88" s="28"/>
      <c r="T88" s="28"/>
      <c r="U88" s="28"/>
      <c r="V88" s="28"/>
      <c r="W88" s="17" t="s">
        <v>249</v>
      </c>
      <c r="X88" s="17"/>
    </row>
    <row r="89" spans="1:24" ht="111" customHeight="1" x14ac:dyDescent="0.25">
      <c r="A89" s="32"/>
      <c r="B89" s="20" t="s">
        <v>167</v>
      </c>
      <c r="C89" s="20" t="s">
        <v>16</v>
      </c>
      <c r="D89" s="3">
        <v>9762.1</v>
      </c>
      <c r="E89" s="3">
        <v>9762.1</v>
      </c>
      <c r="F89" s="3">
        <v>9300</v>
      </c>
      <c r="G89" s="3">
        <v>9197.6</v>
      </c>
      <c r="H89" s="28"/>
      <c r="I89" s="28"/>
      <c r="J89" s="28"/>
      <c r="K89" s="28"/>
      <c r="L89" s="28"/>
      <c r="M89" s="28"/>
      <c r="N89" s="28"/>
      <c r="O89" s="28"/>
      <c r="P89" s="28"/>
      <c r="Q89" s="28"/>
      <c r="R89" s="28"/>
      <c r="S89" s="28"/>
      <c r="T89" s="28"/>
      <c r="U89" s="28"/>
      <c r="V89" s="28"/>
      <c r="W89" s="17" t="s">
        <v>288</v>
      </c>
      <c r="X89" s="17"/>
    </row>
    <row r="90" spans="1:24" ht="95.25" customHeight="1" x14ac:dyDescent="0.25">
      <c r="A90" s="32"/>
      <c r="B90" s="20" t="s">
        <v>97</v>
      </c>
      <c r="C90" s="20" t="s">
        <v>16</v>
      </c>
      <c r="D90" s="3">
        <v>52348</v>
      </c>
      <c r="E90" s="3">
        <v>19517.3</v>
      </c>
      <c r="F90" s="3">
        <v>49946</v>
      </c>
      <c r="G90" s="3">
        <v>49505.5</v>
      </c>
      <c r="H90" s="28"/>
      <c r="I90" s="28"/>
      <c r="J90" s="28"/>
      <c r="K90" s="28"/>
      <c r="L90" s="28"/>
      <c r="M90" s="28"/>
      <c r="N90" s="28"/>
      <c r="O90" s="28"/>
      <c r="P90" s="28"/>
      <c r="Q90" s="28"/>
      <c r="R90" s="28"/>
      <c r="S90" s="28"/>
      <c r="T90" s="28"/>
      <c r="U90" s="28"/>
      <c r="V90" s="28"/>
      <c r="W90" s="17" t="s">
        <v>289</v>
      </c>
      <c r="X90" s="17"/>
    </row>
    <row r="91" spans="1:24" ht="111.75" customHeight="1" x14ac:dyDescent="0.25">
      <c r="A91" s="32"/>
      <c r="B91" s="20" t="s">
        <v>36</v>
      </c>
      <c r="C91" s="20" t="s">
        <v>16</v>
      </c>
      <c r="D91" s="3">
        <v>1731.7</v>
      </c>
      <c r="E91" s="3">
        <v>1731.7</v>
      </c>
      <c r="F91" s="3">
        <v>1731.7</v>
      </c>
      <c r="G91" s="3">
        <v>1730.7</v>
      </c>
      <c r="H91" s="28"/>
      <c r="I91" s="28"/>
      <c r="J91" s="28"/>
      <c r="K91" s="28"/>
      <c r="L91" s="28"/>
      <c r="M91" s="28"/>
      <c r="N91" s="28"/>
      <c r="O91" s="28"/>
      <c r="P91" s="28"/>
      <c r="Q91" s="28"/>
      <c r="R91" s="28"/>
      <c r="S91" s="28"/>
      <c r="T91" s="28"/>
      <c r="U91" s="28"/>
      <c r="V91" s="28"/>
      <c r="W91" s="17" t="s">
        <v>254</v>
      </c>
      <c r="X91" s="17"/>
    </row>
    <row r="92" spans="1:24" ht="33" customHeight="1" x14ac:dyDescent="0.25">
      <c r="A92" s="39"/>
      <c r="B92" s="27" t="s">
        <v>15</v>
      </c>
      <c r="C92" s="2" t="s">
        <v>17</v>
      </c>
      <c r="D92" s="4">
        <f>D93+D94</f>
        <v>65079.7</v>
      </c>
      <c r="E92" s="4">
        <f t="shared" ref="E92:G92" si="19">E93+E94</f>
        <v>32249</v>
      </c>
      <c r="F92" s="4">
        <f t="shared" si="19"/>
        <v>61887.7</v>
      </c>
      <c r="G92" s="4">
        <f t="shared" si="19"/>
        <v>61340.299999999996</v>
      </c>
      <c r="H92" s="15"/>
      <c r="I92" s="15"/>
      <c r="J92" s="15"/>
      <c r="K92" s="15"/>
      <c r="L92" s="15"/>
      <c r="M92" s="15"/>
      <c r="N92" s="15"/>
      <c r="O92" s="15"/>
      <c r="P92" s="15"/>
      <c r="Q92" s="15"/>
      <c r="R92" s="15"/>
      <c r="S92" s="15"/>
      <c r="T92" s="15"/>
      <c r="U92" s="15"/>
      <c r="V92" s="15"/>
      <c r="W92" s="16" t="s">
        <v>290</v>
      </c>
      <c r="X92" s="17"/>
    </row>
    <row r="93" spans="1:24" ht="47.25" customHeight="1" x14ac:dyDescent="0.25">
      <c r="A93" s="39"/>
      <c r="B93" s="40"/>
      <c r="C93" s="20" t="s">
        <v>14</v>
      </c>
      <c r="D93" s="3">
        <f>D87</f>
        <v>18</v>
      </c>
      <c r="E93" s="3">
        <f>E87</f>
        <v>18</v>
      </c>
      <c r="F93" s="3">
        <f>F87</f>
        <v>18</v>
      </c>
      <c r="G93" s="3">
        <f>G87</f>
        <v>18</v>
      </c>
      <c r="H93" s="15"/>
      <c r="I93" s="15"/>
      <c r="J93" s="15"/>
      <c r="K93" s="15"/>
      <c r="L93" s="15"/>
      <c r="M93" s="15"/>
      <c r="N93" s="15"/>
      <c r="O93" s="15"/>
      <c r="P93" s="15"/>
      <c r="Q93" s="15"/>
      <c r="R93" s="15"/>
      <c r="S93" s="15"/>
      <c r="T93" s="15"/>
      <c r="U93" s="15"/>
      <c r="V93" s="15"/>
      <c r="W93" s="17" t="s">
        <v>219</v>
      </c>
      <c r="X93" s="17"/>
    </row>
    <row r="94" spans="1:24" ht="47.25" x14ac:dyDescent="0.25">
      <c r="A94" s="39"/>
      <c r="B94" s="40"/>
      <c r="C94" s="20" t="s">
        <v>16</v>
      </c>
      <c r="D94" s="3">
        <f>D88+D89+D90+D91</f>
        <v>65061.7</v>
      </c>
      <c r="E94" s="3">
        <f t="shared" ref="E94:G94" si="20">E88+E89+E90+E91</f>
        <v>32231</v>
      </c>
      <c r="F94" s="3">
        <f t="shared" si="20"/>
        <v>61869.7</v>
      </c>
      <c r="G94" s="3">
        <f t="shared" si="20"/>
        <v>61322.299999999996</v>
      </c>
      <c r="H94" s="15"/>
      <c r="I94" s="15"/>
      <c r="J94" s="15"/>
      <c r="K94" s="15"/>
      <c r="L94" s="15"/>
      <c r="M94" s="15"/>
      <c r="N94" s="15"/>
      <c r="O94" s="15"/>
      <c r="P94" s="15"/>
      <c r="Q94" s="15"/>
      <c r="R94" s="15"/>
      <c r="S94" s="15"/>
      <c r="T94" s="15"/>
      <c r="U94" s="15"/>
      <c r="V94" s="15"/>
      <c r="W94" s="17" t="s">
        <v>290</v>
      </c>
      <c r="X94" s="17"/>
    </row>
    <row r="95" spans="1:24" ht="24.75" customHeight="1" x14ac:dyDescent="0.25">
      <c r="A95" s="2">
        <v>3</v>
      </c>
      <c r="B95" s="27" t="s">
        <v>293</v>
      </c>
      <c r="C95" s="27"/>
      <c r="D95" s="27"/>
      <c r="E95" s="27"/>
      <c r="F95" s="27"/>
      <c r="G95" s="27"/>
      <c r="H95" s="31"/>
      <c r="I95" s="31"/>
      <c r="J95" s="31"/>
      <c r="K95" s="31"/>
      <c r="L95" s="31"/>
      <c r="M95" s="31"/>
      <c r="N95" s="31"/>
      <c r="O95" s="31"/>
      <c r="P95" s="31"/>
      <c r="Q95" s="31"/>
      <c r="R95" s="31"/>
      <c r="S95" s="31"/>
      <c r="T95" s="31"/>
      <c r="U95" s="31"/>
      <c r="V95" s="31"/>
      <c r="W95" s="31"/>
      <c r="X95" s="31"/>
    </row>
    <row r="96" spans="1:24" ht="81" customHeight="1" x14ac:dyDescent="0.25">
      <c r="A96" s="2"/>
      <c r="B96" s="20" t="s">
        <v>139</v>
      </c>
      <c r="C96" s="20" t="s">
        <v>14</v>
      </c>
      <c r="D96" s="3">
        <v>242.1</v>
      </c>
      <c r="E96" s="3">
        <v>242.1</v>
      </c>
      <c r="F96" s="3">
        <v>239.7</v>
      </c>
      <c r="G96" s="3">
        <v>239.7</v>
      </c>
      <c r="H96" s="47"/>
      <c r="I96" s="47"/>
      <c r="J96" s="47"/>
      <c r="K96" s="47"/>
      <c r="L96" s="47"/>
      <c r="M96" s="47"/>
      <c r="N96" s="47"/>
      <c r="O96" s="47"/>
      <c r="P96" s="47"/>
      <c r="Q96" s="47"/>
      <c r="R96" s="47"/>
      <c r="S96" s="47"/>
      <c r="T96" s="47"/>
      <c r="U96" s="47"/>
      <c r="V96" s="47"/>
      <c r="W96" s="17" t="s">
        <v>294</v>
      </c>
      <c r="X96" s="17"/>
    </row>
    <row r="97" spans="1:24" ht="132" customHeight="1" x14ac:dyDescent="0.25">
      <c r="A97" s="48"/>
      <c r="B97" s="20" t="s">
        <v>231</v>
      </c>
      <c r="C97" s="20" t="s">
        <v>16</v>
      </c>
      <c r="D97" s="3">
        <v>36257</v>
      </c>
      <c r="E97" s="3">
        <v>36257</v>
      </c>
      <c r="F97" s="3">
        <v>35672.800000000003</v>
      </c>
      <c r="G97" s="3">
        <v>35672.800000000003</v>
      </c>
      <c r="H97" s="28"/>
      <c r="I97" s="28"/>
      <c r="J97" s="28"/>
      <c r="K97" s="28"/>
      <c r="L97" s="28"/>
      <c r="M97" s="28"/>
      <c r="N97" s="28"/>
      <c r="O97" s="28"/>
      <c r="P97" s="28"/>
      <c r="Q97" s="28"/>
      <c r="R97" s="28"/>
      <c r="S97" s="28"/>
      <c r="T97" s="28"/>
      <c r="U97" s="28"/>
      <c r="V97" s="28"/>
      <c r="W97" s="17" t="s">
        <v>295</v>
      </c>
      <c r="X97" s="17"/>
    </row>
    <row r="98" spans="1:24" ht="99.75" customHeight="1" x14ac:dyDescent="0.25">
      <c r="A98" s="48"/>
      <c r="B98" s="20" t="s">
        <v>33</v>
      </c>
      <c r="C98" s="20" t="s">
        <v>16</v>
      </c>
      <c r="D98" s="3">
        <v>3232.2</v>
      </c>
      <c r="E98" s="3">
        <v>3232.2</v>
      </c>
      <c r="F98" s="3">
        <v>2708.6</v>
      </c>
      <c r="G98" s="3">
        <v>2708.6</v>
      </c>
      <c r="H98" s="28"/>
      <c r="I98" s="28"/>
      <c r="J98" s="28"/>
      <c r="K98" s="28"/>
      <c r="L98" s="28"/>
      <c r="M98" s="28"/>
      <c r="N98" s="28"/>
      <c r="O98" s="28"/>
      <c r="P98" s="28"/>
      <c r="Q98" s="28"/>
      <c r="R98" s="28"/>
      <c r="S98" s="28"/>
      <c r="T98" s="28"/>
      <c r="U98" s="28"/>
      <c r="V98" s="28"/>
      <c r="W98" s="17" t="s">
        <v>296</v>
      </c>
      <c r="X98" s="17"/>
    </row>
    <row r="99" spans="1:24" ht="160.5" customHeight="1" x14ac:dyDescent="0.25">
      <c r="A99" s="48"/>
      <c r="B99" s="20" t="s">
        <v>34</v>
      </c>
      <c r="C99" s="20" t="s">
        <v>16</v>
      </c>
      <c r="D99" s="3">
        <v>123.9</v>
      </c>
      <c r="E99" s="3">
        <v>123.9</v>
      </c>
      <c r="F99" s="3">
        <v>86.3</v>
      </c>
      <c r="G99" s="3">
        <v>86.3</v>
      </c>
      <c r="H99" s="28"/>
      <c r="I99" s="28"/>
      <c r="J99" s="28"/>
      <c r="K99" s="28"/>
      <c r="L99" s="28"/>
      <c r="M99" s="28"/>
      <c r="N99" s="28"/>
      <c r="O99" s="28"/>
      <c r="P99" s="28"/>
      <c r="Q99" s="28"/>
      <c r="R99" s="28"/>
      <c r="S99" s="28"/>
      <c r="T99" s="28"/>
      <c r="U99" s="28"/>
      <c r="V99" s="28"/>
      <c r="W99" s="17" t="s">
        <v>297</v>
      </c>
      <c r="X99" s="17"/>
    </row>
    <row r="100" spans="1:24" ht="95.25" customHeight="1" x14ac:dyDescent="0.25">
      <c r="A100" s="48"/>
      <c r="B100" s="20" t="s">
        <v>118</v>
      </c>
      <c r="C100" s="20" t="s">
        <v>16</v>
      </c>
      <c r="D100" s="3">
        <v>12390.8</v>
      </c>
      <c r="E100" s="3">
        <v>12390.8</v>
      </c>
      <c r="F100" s="3">
        <v>9015</v>
      </c>
      <c r="G100" s="3">
        <v>9015</v>
      </c>
      <c r="H100" s="28"/>
      <c r="I100" s="28"/>
      <c r="J100" s="28"/>
      <c r="K100" s="28"/>
      <c r="L100" s="28"/>
      <c r="M100" s="28"/>
      <c r="N100" s="28"/>
      <c r="O100" s="28"/>
      <c r="P100" s="28"/>
      <c r="Q100" s="28"/>
      <c r="R100" s="28"/>
      <c r="S100" s="28"/>
      <c r="T100" s="28"/>
      <c r="U100" s="28"/>
      <c r="V100" s="28"/>
      <c r="W100" s="17" t="s">
        <v>298</v>
      </c>
      <c r="X100" s="17"/>
    </row>
    <row r="101" spans="1:24" ht="84" customHeight="1" x14ac:dyDescent="0.25">
      <c r="A101" s="48"/>
      <c r="B101" s="20" t="s">
        <v>35</v>
      </c>
      <c r="C101" s="20" t="s">
        <v>14</v>
      </c>
      <c r="D101" s="3">
        <v>4720.8999999999996</v>
      </c>
      <c r="E101" s="3">
        <v>4720.8999999999996</v>
      </c>
      <c r="F101" s="3">
        <v>4569.3999999999996</v>
      </c>
      <c r="G101" s="3">
        <v>4569.3999999999996</v>
      </c>
      <c r="H101" s="28"/>
      <c r="I101" s="28"/>
      <c r="J101" s="28"/>
      <c r="K101" s="28"/>
      <c r="L101" s="28"/>
      <c r="M101" s="28"/>
      <c r="N101" s="28"/>
      <c r="O101" s="28"/>
      <c r="P101" s="28"/>
      <c r="Q101" s="28"/>
      <c r="R101" s="28"/>
      <c r="S101" s="28"/>
      <c r="T101" s="28"/>
      <c r="U101" s="28"/>
      <c r="V101" s="28"/>
      <c r="W101" s="17" t="s">
        <v>299</v>
      </c>
      <c r="X101" s="17"/>
    </row>
    <row r="102" spans="1:24" ht="69" customHeight="1" x14ac:dyDescent="0.25">
      <c r="A102" s="48"/>
      <c r="B102" s="20" t="s">
        <v>145</v>
      </c>
      <c r="C102" s="20" t="s">
        <v>14</v>
      </c>
      <c r="D102" s="3">
        <v>60</v>
      </c>
      <c r="E102" s="3">
        <v>60</v>
      </c>
      <c r="F102" s="3">
        <v>48</v>
      </c>
      <c r="G102" s="3">
        <v>48</v>
      </c>
      <c r="H102" s="28"/>
      <c r="I102" s="28"/>
      <c r="J102" s="28"/>
      <c r="K102" s="28"/>
      <c r="L102" s="28"/>
      <c r="M102" s="28"/>
      <c r="N102" s="28"/>
      <c r="O102" s="28"/>
      <c r="P102" s="28"/>
      <c r="Q102" s="28"/>
      <c r="R102" s="28"/>
      <c r="S102" s="28"/>
      <c r="T102" s="28"/>
      <c r="U102" s="28"/>
      <c r="V102" s="28"/>
      <c r="W102" s="17" t="s">
        <v>300</v>
      </c>
      <c r="X102" s="17"/>
    </row>
    <row r="103" spans="1:24" ht="69" customHeight="1" x14ac:dyDescent="0.25">
      <c r="A103" s="48"/>
      <c r="B103" s="20" t="s">
        <v>160</v>
      </c>
      <c r="C103" s="20" t="s">
        <v>16</v>
      </c>
      <c r="D103" s="3">
        <v>124.9</v>
      </c>
      <c r="E103" s="3">
        <v>124.9</v>
      </c>
      <c r="F103" s="3">
        <v>0</v>
      </c>
      <c r="G103" s="3">
        <v>0</v>
      </c>
      <c r="H103" s="28"/>
      <c r="I103" s="28"/>
      <c r="J103" s="28"/>
      <c r="K103" s="28"/>
      <c r="L103" s="28"/>
      <c r="M103" s="28"/>
      <c r="N103" s="28"/>
      <c r="O103" s="28"/>
      <c r="P103" s="28"/>
      <c r="Q103" s="28"/>
      <c r="R103" s="28"/>
      <c r="S103" s="28"/>
      <c r="T103" s="28"/>
      <c r="U103" s="28"/>
      <c r="V103" s="28"/>
      <c r="W103" s="17" t="s">
        <v>79</v>
      </c>
      <c r="X103" s="17"/>
    </row>
    <row r="104" spans="1:24" ht="118.5" customHeight="1" x14ac:dyDescent="0.25">
      <c r="A104" s="48"/>
      <c r="B104" s="20" t="s">
        <v>196</v>
      </c>
      <c r="C104" s="20" t="s">
        <v>16</v>
      </c>
      <c r="D104" s="3">
        <v>2105.4</v>
      </c>
      <c r="E104" s="3">
        <v>2105.4</v>
      </c>
      <c r="F104" s="3">
        <v>1687.3</v>
      </c>
      <c r="G104" s="3">
        <v>1687.3</v>
      </c>
      <c r="H104" s="28"/>
      <c r="I104" s="28"/>
      <c r="J104" s="28"/>
      <c r="K104" s="28"/>
      <c r="L104" s="28"/>
      <c r="M104" s="28"/>
      <c r="N104" s="28"/>
      <c r="O104" s="28"/>
      <c r="P104" s="28"/>
      <c r="Q104" s="28"/>
      <c r="R104" s="28"/>
      <c r="S104" s="28"/>
      <c r="T104" s="28"/>
      <c r="U104" s="28"/>
      <c r="V104" s="28"/>
      <c r="W104" s="17" t="s">
        <v>301</v>
      </c>
      <c r="X104" s="17"/>
    </row>
    <row r="105" spans="1:24" ht="33" customHeight="1" x14ac:dyDescent="0.25">
      <c r="A105" s="39"/>
      <c r="B105" s="27" t="s">
        <v>15</v>
      </c>
      <c r="C105" s="2" t="s">
        <v>17</v>
      </c>
      <c r="D105" s="4">
        <f>D106+D107</f>
        <v>59257.2</v>
      </c>
      <c r="E105" s="4">
        <f t="shared" ref="E105" si="21">E106+E107</f>
        <v>59257.2</v>
      </c>
      <c r="F105" s="4">
        <f>F106+F107-0.1</f>
        <v>54027.200000000004</v>
      </c>
      <c r="G105" s="4">
        <f>G106+G107-0.1</f>
        <v>54027.200000000004</v>
      </c>
      <c r="H105" s="15"/>
      <c r="I105" s="15"/>
      <c r="J105" s="15"/>
      <c r="K105" s="15"/>
      <c r="L105" s="15"/>
      <c r="M105" s="15"/>
      <c r="N105" s="15"/>
      <c r="O105" s="15"/>
      <c r="P105" s="15"/>
      <c r="Q105" s="15"/>
      <c r="R105" s="15"/>
      <c r="S105" s="15"/>
      <c r="T105" s="15"/>
      <c r="U105" s="15"/>
      <c r="V105" s="15"/>
      <c r="W105" s="16" t="s">
        <v>302</v>
      </c>
      <c r="X105" s="17"/>
    </row>
    <row r="106" spans="1:24" ht="44.25" customHeight="1" x14ac:dyDescent="0.25">
      <c r="A106" s="39"/>
      <c r="B106" s="40"/>
      <c r="C106" s="20" t="s">
        <v>14</v>
      </c>
      <c r="D106" s="3">
        <f>D96+D101+D102</f>
        <v>5023</v>
      </c>
      <c r="E106" s="3">
        <f t="shared" ref="E106" si="22">E96+E101+E102</f>
        <v>5023</v>
      </c>
      <c r="F106" s="3">
        <f>F96+F101+F102+0.2</f>
        <v>4857.2999999999993</v>
      </c>
      <c r="G106" s="3">
        <f>G96+G101+G102+0.2</f>
        <v>4857.2999999999993</v>
      </c>
      <c r="H106" s="15"/>
      <c r="I106" s="15"/>
      <c r="J106" s="15"/>
      <c r="K106" s="15"/>
      <c r="L106" s="15"/>
      <c r="M106" s="15"/>
      <c r="N106" s="15"/>
      <c r="O106" s="15"/>
      <c r="P106" s="15"/>
      <c r="Q106" s="15"/>
      <c r="R106" s="15"/>
      <c r="S106" s="15"/>
      <c r="T106" s="15"/>
      <c r="U106" s="15"/>
      <c r="V106" s="15"/>
      <c r="W106" s="17" t="s">
        <v>303</v>
      </c>
      <c r="X106" s="17"/>
    </row>
    <row r="107" spans="1:24" ht="47.25" x14ac:dyDescent="0.25">
      <c r="A107" s="39"/>
      <c r="B107" s="40"/>
      <c r="C107" s="20" t="s">
        <v>16</v>
      </c>
      <c r="D107" s="3">
        <f>D97+D98+D99+D100+D103+D104</f>
        <v>54234.2</v>
      </c>
      <c r="E107" s="3">
        <f t="shared" ref="E107:G107" si="23">E97+E98+E99+E100+E103+E104</f>
        <v>54234.2</v>
      </c>
      <c r="F107" s="3">
        <f t="shared" si="23"/>
        <v>49170.000000000007</v>
      </c>
      <c r="G107" s="3">
        <f t="shared" si="23"/>
        <v>49170.000000000007</v>
      </c>
      <c r="H107" s="15"/>
      <c r="I107" s="15"/>
      <c r="J107" s="15"/>
      <c r="K107" s="15"/>
      <c r="L107" s="15"/>
      <c r="M107" s="15"/>
      <c r="N107" s="15"/>
      <c r="O107" s="15"/>
      <c r="P107" s="15"/>
      <c r="Q107" s="15"/>
      <c r="R107" s="15"/>
      <c r="S107" s="15"/>
      <c r="T107" s="15"/>
      <c r="U107" s="15"/>
      <c r="V107" s="15"/>
      <c r="W107" s="17" t="s">
        <v>304</v>
      </c>
      <c r="X107" s="17"/>
    </row>
    <row r="108" spans="1:24" ht="24.75" customHeight="1" x14ac:dyDescent="0.25">
      <c r="A108" s="2">
        <v>4</v>
      </c>
      <c r="B108" s="27" t="s">
        <v>305</v>
      </c>
      <c r="C108" s="27"/>
      <c r="D108" s="27"/>
      <c r="E108" s="27"/>
      <c r="F108" s="27"/>
      <c r="G108" s="27"/>
      <c r="H108" s="31"/>
      <c r="I108" s="31"/>
      <c r="J108" s="31"/>
      <c r="K108" s="31"/>
      <c r="L108" s="31"/>
      <c r="M108" s="31"/>
      <c r="N108" s="31"/>
      <c r="O108" s="31"/>
      <c r="P108" s="31"/>
      <c r="Q108" s="31"/>
      <c r="R108" s="31"/>
      <c r="S108" s="31"/>
      <c r="T108" s="31"/>
      <c r="U108" s="31"/>
      <c r="V108" s="31"/>
      <c r="W108" s="31"/>
      <c r="X108" s="31"/>
    </row>
    <row r="109" spans="1:24" ht="52.5" customHeight="1" x14ac:dyDescent="0.25">
      <c r="A109" s="48"/>
      <c r="B109" s="20" t="s">
        <v>30</v>
      </c>
      <c r="C109" s="20" t="s">
        <v>14</v>
      </c>
      <c r="D109" s="3">
        <f>554.5+1774.3+195</f>
        <v>2523.8000000000002</v>
      </c>
      <c r="E109" s="3">
        <f>554.5+1774.3+195</f>
        <v>2523.8000000000002</v>
      </c>
      <c r="F109" s="3">
        <f>538.1+1774.3+195</f>
        <v>2507.4</v>
      </c>
      <c r="G109" s="3">
        <f>538.1+1774.1+195</f>
        <v>2507.1999999999998</v>
      </c>
      <c r="H109" s="47"/>
      <c r="I109" s="47"/>
      <c r="J109" s="47"/>
      <c r="K109" s="47"/>
      <c r="L109" s="47"/>
      <c r="M109" s="47"/>
      <c r="N109" s="47"/>
      <c r="O109" s="47"/>
      <c r="P109" s="47"/>
      <c r="Q109" s="47"/>
      <c r="R109" s="47"/>
      <c r="S109" s="47"/>
      <c r="T109" s="47"/>
      <c r="U109" s="47"/>
      <c r="V109" s="47"/>
      <c r="W109" s="17" t="s">
        <v>307</v>
      </c>
      <c r="X109" s="17"/>
    </row>
    <row r="110" spans="1:24" ht="66.75" customHeight="1" x14ac:dyDescent="0.25">
      <c r="A110" s="48"/>
      <c r="B110" s="20" t="s">
        <v>86</v>
      </c>
      <c r="C110" s="20" t="s">
        <v>14</v>
      </c>
      <c r="D110" s="3">
        <v>70</v>
      </c>
      <c r="E110" s="3">
        <v>70</v>
      </c>
      <c r="F110" s="3">
        <v>69.7</v>
      </c>
      <c r="G110" s="3">
        <v>69.2</v>
      </c>
      <c r="H110" s="47"/>
      <c r="I110" s="47"/>
      <c r="J110" s="47"/>
      <c r="K110" s="47"/>
      <c r="L110" s="47"/>
      <c r="M110" s="47"/>
      <c r="N110" s="47"/>
      <c r="O110" s="47"/>
      <c r="P110" s="47"/>
      <c r="Q110" s="47"/>
      <c r="R110" s="47"/>
      <c r="S110" s="47"/>
      <c r="T110" s="47"/>
      <c r="U110" s="47"/>
      <c r="V110" s="47"/>
      <c r="W110" s="49" t="s">
        <v>308</v>
      </c>
      <c r="X110" s="49"/>
    </row>
    <row r="111" spans="1:24" ht="81.75" customHeight="1" x14ac:dyDescent="0.25">
      <c r="A111" s="50"/>
      <c r="B111" s="34" t="s">
        <v>217</v>
      </c>
      <c r="C111" s="20" t="s">
        <v>14</v>
      </c>
      <c r="D111" s="3">
        <v>4096.3999999999996</v>
      </c>
      <c r="E111" s="3">
        <v>4096.3999999999996</v>
      </c>
      <c r="F111" s="3">
        <v>4096.3999999999996</v>
      </c>
      <c r="G111" s="3">
        <v>4096.3999999999996</v>
      </c>
      <c r="H111" s="47"/>
      <c r="I111" s="47"/>
      <c r="J111" s="47"/>
      <c r="K111" s="47"/>
      <c r="L111" s="47"/>
      <c r="M111" s="47"/>
      <c r="N111" s="47"/>
      <c r="O111" s="47"/>
      <c r="P111" s="47"/>
      <c r="Q111" s="47"/>
      <c r="R111" s="47"/>
      <c r="S111" s="47"/>
      <c r="T111" s="47"/>
      <c r="U111" s="47"/>
      <c r="V111" s="47"/>
      <c r="W111" s="49" t="s">
        <v>221</v>
      </c>
      <c r="X111" s="49"/>
    </row>
    <row r="112" spans="1:24" ht="81.75" customHeight="1" x14ac:dyDescent="0.25">
      <c r="A112" s="50"/>
      <c r="B112" s="34" t="s">
        <v>232</v>
      </c>
      <c r="C112" s="20" t="s">
        <v>14</v>
      </c>
      <c r="D112" s="3">
        <v>1000</v>
      </c>
      <c r="E112" s="3">
        <v>1000</v>
      </c>
      <c r="F112" s="3">
        <v>1000</v>
      </c>
      <c r="G112" s="3">
        <v>999</v>
      </c>
      <c r="H112" s="47"/>
      <c r="I112" s="47"/>
      <c r="J112" s="47"/>
      <c r="K112" s="47"/>
      <c r="L112" s="47"/>
      <c r="M112" s="47"/>
      <c r="N112" s="47"/>
      <c r="O112" s="47"/>
      <c r="P112" s="47"/>
      <c r="Q112" s="47"/>
      <c r="R112" s="47"/>
      <c r="S112" s="47"/>
      <c r="T112" s="47"/>
      <c r="U112" s="47"/>
      <c r="V112" s="47"/>
      <c r="W112" s="49" t="s">
        <v>309</v>
      </c>
      <c r="X112" s="49"/>
    </row>
    <row r="113" spans="1:24" ht="81.75" customHeight="1" x14ac:dyDescent="0.25">
      <c r="A113" s="50"/>
      <c r="B113" s="34" t="s">
        <v>306</v>
      </c>
      <c r="C113" s="20" t="s">
        <v>14</v>
      </c>
      <c r="D113" s="3">
        <v>2900</v>
      </c>
      <c r="E113" s="3">
        <v>2900</v>
      </c>
      <c r="F113" s="3">
        <v>2900</v>
      </c>
      <c r="G113" s="3">
        <v>2900</v>
      </c>
      <c r="H113" s="47"/>
      <c r="I113" s="47"/>
      <c r="J113" s="47"/>
      <c r="K113" s="47"/>
      <c r="L113" s="47"/>
      <c r="M113" s="47"/>
      <c r="N113" s="47"/>
      <c r="O113" s="47"/>
      <c r="P113" s="47"/>
      <c r="Q113" s="47"/>
      <c r="R113" s="47"/>
      <c r="S113" s="47"/>
      <c r="T113" s="47"/>
      <c r="U113" s="47"/>
      <c r="V113" s="47"/>
      <c r="W113" s="49" t="s">
        <v>221</v>
      </c>
      <c r="X113" s="49"/>
    </row>
    <row r="114" spans="1:24" ht="36" customHeight="1" x14ac:dyDescent="0.25">
      <c r="A114" s="36"/>
      <c r="B114" s="14" t="s">
        <v>15</v>
      </c>
      <c r="C114" s="2" t="s">
        <v>17</v>
      </c>
      <c r="D114" s="4">
        <f>D115</f>
        <v>10590.2</v>
      </c>
      <c r="E114" s="4">
        <f t="shared" ref="E114:G114" si="24">E115</f>
        <v>10590.2</v>
      </c>
      <c r="F114" s="4">
        <f t="shared" si="24"/>
        <v>10573.5</v>
      </c>
      <c r="G114" s="4">
        <f t="shared" si="24"/>
        <v>10571.8</v>
      </c>
      <c r="H114" s="4" t="e">
        <f>#REF!+H115+#REF!</f>
        <v>#REF!</v>
      </c>
      <c r="I114" s="4" t="e">
        <f>#REF!+I115+#REF!</f>
        <v>#REF!</v>
      </c>
      <c r="J114" s="4" t="e">
        <f>#REF!+J115+#REF!</f>
        <v>#REF!</v>
      </c>
      <c r="K114" s="4" t="e">
        <f>#REF!+K115+#REF!</f>
        <v>#REF!</v>
      </c>
      <c r="L114" s="4" t="e">
        <f>#REF!+L115+#REF!</f>
        <v>#REF!</v>
      </c>
      <c r="M114" s="4" t="e">
        <f>#REF!+M115+#REF!</f>
        <v>#REF!</v>
      </c>
      <c r="N114" s="4" t="e">
        <f>#REF!+N115+#REF!</f>
        <v>#REF!</v>
      </c>
      <c r="O114" s="4" t="e">
        <f>#REF!+O115+#REF!</f>
        <v>#REF!</v>
      </c>
      <c r="P114" s="4" t="e">
        <f>#REF!+P115+#REF!</f>
        <v>#REF!</v>
      </c>
      <c r="Q114" s="4" t="e">
        <f>#REF!+Q115+#REF!</f>
        <v>#REF!</v>
      </c>
      <c r="R114" s="4" t="e">
        <f>#REF!+R115+#REF!</f>
        <v>#REF!</v>
      </c>
      <c r="S114" s="4" t="e">
        <f>#REF!+S115+#REF!</f>
        <v>#REF!</v>
      </c>
      <c r="T114" s="4" t="e">
        <f>#REF!+T115+#REF!</f>
        <v>#REF!</v>
      </c>
      <c r="U114" s="4" t="e">
        <f>#REF!+U115+#REF!</f>
        <v>#REF!</v>
      </c>
      <c r="V114" s="4" t="e">
        <f>#REF!+V115+#REF!</f>
        <v>#REF!</v>
      </c>
      <c r="W114" s="16" t="s">
        <v>310</v>
      </c>
      <c r="X114" s="16"/>
    </row>
    <row r="115" spans="1:24" ht="51.75" customHeight="1" x14ac:dyDescent="0.25">
      <c r="A115" s="21"/>
      <c r="B115" s="21"/>
      <c r="C115" s="20" t="s">
        <v>14</v>
      </c>
      <c r="D115" s="3">
        <f>D109+D110+D111+D112+D113</f>
        <v>10590.2</v>
      </c>
      <c r="E115" s="3">
        <f t="shared" ref="E115:V115" si="25">E109+E110+E111+E112+E113</f>
        <v>10590.2</v>
      </c>
      <c r="F115" s="3">
        <f t="shared" si="25"/>
        <v>10573.5</v>
      </c>
      <c r="G115" s="3">
        <f t="shared" si="25"/>
        <v>10571.8</v>
      </c>
      <c r="H115" s="3">
        <f t="shared" si="25"/>
        <v>0</v>
      </c>
      <c r="I115" s="3">
        <f t="shared" si="25"/>
        <v>0</v>
      </c>
      <c r="J115" s="3">
        <f t="shared" si="25"/>
        <v>0</v>
      </c>
      <c r="K115" s="3">
        <f t="shared" si="25"/>
        <v>0</v>
      </c>
      <c r="L115" s="3">
        <f t="shared" si="25"/>
        <v>0</v>
      </c>
      <c r="M115" s="3">
        <f t="shared" si="25"/>
        <v>0</v>
      </c>
      <c r="N115" s="3">
        <f t="shared" si="25"/>
        <v>0</v>
      </c>
      <c r="O115" s="3">
        <f t="shared" si="25"/>
        <v>0</v>
      </c>
      <c r="P115" s="3">
        <f t="shared" si="25"/>
        <v>0</v>
      </c>
      <c r="Q115" s="3">
        <f t="shared" si="25"/>
        <v>0</v>
      </c>
      <c r="R115" s="3">
        <f t="shared" si="25"/>
        <v>0</v>
      </c>
      <c r="S115" s="3">
        <f t="shared" si="25"/>
        <v>0</v>
      </c>
      <c r="T115" s="3">
        <f t="shared" si="25"/>
        <v>0</v>
      </c>
      <c r="U115" s="3">
        <f t="shared" si="25"/>
        <v>0</v>
      </c>
      <c r="V115" s="3">
        <f t="shared" si="25"/>
        <v>0</v>
      </c>
      <c r="W115" s="49" t="s">
        <v>310</v>
      </c>
      <c r="X115" s="49"/>
    </row>
    <row r="116" spans="1:24" ht="24.75" customHeight="1" x14ac:dyDescent="0.25">
      <c r="A116" s="2">
        <v>5</v>
      </c>
      <c r="B116" s="27" t="s">
        <v>311</v>
      </c>
      <c r="C116" s="27"/>
      <c r="D116" s="27"/>
      <c r="E116" s="27"/>
      <c r="F116" s="27"/>
      <c r="G116" s="27"/>
      <c r="H116" s="31"/>
      <c r="I116" s="31"/>
      <c r="J116" s="31"/>
      <c r="K116" s="31"/>
      <c r="L116" s="31"/>
      <c r="M116" s="31"/>
      <c r="N116" s="31"/>
      <c r="O116" s="31"/>
      <c r="P116" s="31"/>
      <c r="Q116" s="31"/>
      <c r="R116" s="31"/>
      <c r="S116" s="31"/>
      <c r="T116" s="31"/>
      <c r="U116" s="31"/>
      <c r="V116" s="31"/>
      <c r="W116" s="31"/>
      <c r="X116" s="31"/>
    </row>
    <row r="117" spans="1:24" ht="32.25" customHeight="1" x14ac:dyDescent="0.25">
      <c r="A117" s="27" t="s">
        <v>312</v>
      </c>
      <c r="B117" s="31"/>
      <c r="C117" s="31"/>
      <c r="D117" s="31"/>
      <c r="E117" s="31"/>
      <c r="F117" s="31"/>
      <c r="G117" s="31"/>
      <c r="H117" s="31"/>
      <c r="I117" s="31"/>
      <c r="J117" s="31"/>
      <c r="K117" s="31"/>
      <c r="L117" s="31"/>
      <c r="M117" s="31"/>
      <c r="N117" s="31"/>
      <c r="O117" s="31"/>
      <c r="P117" s="31"/>
      <c r="Q117" s="31"/>
      <c r="R117" s="31"/>
      <c r="S117" s="31"/>
      <c r="T117" s="31"/>
      <c r="U117" s="31"/>
      <c r="V117" s="31"/>
      <c r="W117" s="31"/>
      <c r="X117" s="31"/>
    </row>
    <row r="118" spans="1:24" ht="99.75" customHeight="1" x14ac:dyDescent="0.25">
      <c r="A118" s="48"/>
      <c r="B118" s="20" t="s">
        <v>32</v>
      </c>
      <c r="C118" s="20" t="s">
        <v>14</v>
      </c>
      <c r="D118" s="3">
        <v>9523.2999999999993</v>
      </c>
      <c r="E118" s="3">
        <v>9523.2999999999993</v>
      </c>
      <c r="F118" s="3">
        <v>9523.2999999999993</v>
      </c>
      <c r="G118" s="3">
        <v>9523.2999999999993</v>
      </c>
      <c r="H118" s="28"/>
      <c r="I118" s="28"/>
      <c r="J118" s="28"/>
      <c r="K118" s="28"/>
      <c r="L118" s="28"/>
      <c r="M118" s="28"/>
      <c r="N118" s="28"/>
      <c r="O118" s="28"/>
      <c r="P118" s="28"/>
      <c r="Q118" s="28"/>
      <c r="R118" s="28"/>
      <c r="S118" s="28"/>
      <c r="T118" s="28"/>
      <c r="U118" s="28"/>
      <c r="V118" s="28"/>
      <c r="W118" s="17" t="s">
        <v>219</v>
      </c>
      <c r="X118" s="17"/>
    </row>
    <row r="119" spans="1:24" ht="93" customHeight="1" x14ac:dyDescent="0.25">
      <c r="A119" s="48"/>
      <c r="B119" s="20" t="s">
        <v>31</v>
      </c>
      <c r="C119" s="20" t="s">
        <v>14</v>
      </c>
      <c r="D119" s="3">
        <v>1084.5999999999999</v>
      </c>
      <c r="E119" s="3">
        <v>1084.5999999999999</v>
      </c>
      <c r="F119" s="3">
        <v>1084.4000000000001</v>
      </c>
      <c r="G119" s="3">
        <v>1084.4000000000001</v>
      </c>
      <c r="H119" s="28"/>
      <c r="I119" s="28"/>
      <c r="J119" s="28"/>
      <c r="K119" s="28"/>
      <c r="L119" s="28"/>
      <c r="M119" s="28"/>
      <c r="N119" s="28"/>
      <c r="O119" s="28"/>
      <c r="P119" s="28"/>
      <c r="Q119" s="28"/>
      <c r="R119" s="28"/>
      <c r="S119" s="28"/>
      <c r="T119" s="28"/>
      <c r="U119" s="28"/>
      <c r="V119" s="28"/>
      <c r="W119" s="17" t="s">
        <v>219</v>
      </c>
      <c r="X119" s="17"/>
    </row>
    <row r="120" spans="1:24" ht="115.5" customHeight="1" x14ac:dyDescent="0.25">
      <c r="A120" s="48"/>
      <c r="B120" s="20" t="s">
        <v>93</v>
      </c>
      <c r="C120" s="20" t="s">
        <v>16</v>
      </c>
      <c r="D120" s="3">
        <v>7772.2</v>
      </c>
      <c r="E120" s="3">
        <v>7772.2</v>
      </c>
      <c r="F120" s="3">
        <v>7772.2</v>
      </c>
      <c r="G120" s="3">
        <v>7772.2</v>
      </c>
      <c r="H120" s="28"/>
      <c r="I120" s="28"/>
      <c r="J120" s="28"/>
      <c r="K120" s="28"/>
      <c r="L120" s="28"/>
      <c r="M120" s="28"/>
      <c r="N120" s="28"/>
      <c r="O120" s="28"/>
      <c r="P120" s="28"/>
      <c r="Q120" s="28"/>
      <c r="R120" s="28"/>
      <c r="S120" s="28"/>
      <c r="T120" s="28"/>
      <c r="U120" s="28"/>
      <c r="V120" s="28"/>
      <c r="W120" s="17" t="s">
        <v>219</v>
      </c>
      <c r="X120" s="17"/>
    </row>
    <row r="121" spans="1:24" ht="121.5" customHeight="1" x14ac:dyDescent="0.25">
      <c r="A121" s="48"/>
      <c r="B121" s="20" t="s">
        <v>98</v>
      </c>
      <c r="C121" s="20" t="s">
        <v>14</v>
      </c>
      <c r="D121" s="3">
        <v>409.1</v>
      </c>
      <c r="E121" s="3">
        <v>409.1</v>
      </c>
      <c r="F121" s="3">
        <v>409.1</v>
      </c>
      <c r="G121" s="3">
        <v>409.1</v>
      </c>
      <c r="H121" s="28"/>
      <c r="I121" s="28"/>
      <c r="J121" s="28"/>
      <c r="K121" s="28"/>
      <c r="L121" s="28"/>
      <c r="M121" s="28"/>
      <c r="N121" s="28"/>
      <c r="O121" s="28"/>
      <c r="P121" s="28"/>
      <c r="Q121" s="28"/>
      <c r="R121" s="28"/>
      <c r="S121" s="28"/>
      <c r="T121" s="28"/>
      <c r="U121" s="28"/>
      <c r="V121" s="28"/>
      <c r="W121" s="17" t="s">
        <v>219</v>
      </c>
      <c r="X121" s="17"/>
    </row>
    <row r="122" spans="1:24" ht="140.25" customHeight="1" x14ac:dyDescent="0.25">
      <c r="A122" s="48"/>
      <c r="B122" s="20" t="s">
        <v>144</v>
      </c>
      <c r="C122" s="20" t="s">
        <v>14</v>
      </c>
      <c r="D122" s="3">
        <v>87858.5</v>
      </c>
      <c r="E122" s="3">
        <v>87858.5</v>
      </c>
      <c r="F122" s="3">
        <v>87858.5</v>
      </c>
      <c r="G122" s="3">
        <v>87858.5</v>
      </c>
      <c r="H122" s="28"/>
      <c r="I122" s="28"/>
      <c r="J122" s="28"/>
      <c r="K122" s="28"/>
      <c r="L122" s="28"/>
      <c r="M122" s="28"/>
      <c r="N122" s="28"/>
      <c r="O122" s="28"/>
      <c r="P122" s="28"/>
      <c r="Q122" s="28"/>
      <c r="R122" s="28"/>
      <c r="S122" s="28"/>
      <c r="T122" s="28"/>
      <c r="U122" s="28"/>
      <c r="V122" s="28"/>
      <c r="W122" s="49" t="s">
        <v>218</v>
      </c>
      <c r="X122" s="49"/>
    </row>
    <row r="123" spans="1:24" ht="15" customHeight="1" x14ac:dyDescent="0.25">
      <c r="A123" s="36"/>
      <c r="B123" s="14" t="s">
        <v>18</v>
      </c>
      <c r="C123" s="2" t="s">
        <v>17</v>
      </c>
      <c r="D123" s="4">
        <f>D124+D125</f>
        <v>106647.7</v>
      </c>
      <c r="E123" s="4">
        <f t="shared" ref="E123:G123" si="26">E124+E125</f>
        <v>106647.7</v>
      </c>
      <c r="F123" s="4">
        <f t="shared" si="26"/>
        <v>106647.5</v>
      </c>
      <c r="G123" s="4">
        <f t="shared" si="26"/>
        <v>106647.5</v>
      </c>
      <c r="H123" s="15"/>
      <c r="I123" s="15"/>
      <c r="J123" s="15"/>
      <c r="K123" s="15"/>
      <c r="L123" s="15"/>
      <c r="M123" s="15"/>
      <c r="N123" s="15"/>
      <c r="O123" s="15"/>
      <c r="P123" s="15"/>
      <c r="Q123" s="15"/>
      <c r="R123" s="15"/>
      <c r="S123" s="15"/>
      <c r="T123" s="15"/>
      <c r="U123" s="15"/>
      <c r="V123" s="15"/>
      <c r="W123" s="16" t="s">
        <v>219</v>
      </c>
      <c r="X123" s="17"/>
    </row>
    <row r="124" spans="1:24" ht="31.5" x14ac:dyDescent="0.25">
      <c r="A124" s="37"/>
      <c r="B124" s="18"/>
      <c r="C124" s="20" t="s">
        <v>14</v>
      </c>
      <c r="D124" s="3">
        <f>D118+D119+D121+D122</f>
        <v>98875.5</v>
      </c>
      <c r="E124" s="3">
        <f>E118+E119+E121+E122</f>
        <v>98875.5</v>
      </c>
      <c r="F124" s="3">
        <f>F118+F119+F121+F122</f>
        <v>98875.3</v>
      </c>
      <c r="G124" s="3">
        <f>G118+G119+G121+G122</f>
        <v>98875.3</v>
      </c>
      <c r="H124" s="15"/>
      <c r="I124" s="15"/>
      <c r="J124" s="15"/>
      <c r="K124" s="15"/>
      <c r="L124" s="15"/>
      <c r="M124" s="15"/>
      <c r="N124" s="15"/>
      <c r="O124" s="15"/>
      <c r="P124" s="15"/>
      <c r="Q124" s="15"/>
      <c r="R124" s="15"/>
      <c r="S124" s="15"/>
      <c r="T124" s="15"/>
      <c r="U124" s="15"/>
      <c r="V124" s="15"/>
      <c r="W124" s="17" t="s">
        <v>313</v>
      </c>
      <c r="X124" s="17"/>
    </row>
    <row r="125" spans="1:24" ht="47.25" x14ac:dyDescent="0.25">
      <c r="A125" s="37"/>
      <c r="B125" s="18"/>
      <c r="C125" s="20" t="s">
        <v>16</v>
      </c>
      <c r="D125" s="3">
        <f>D120</f>
        <v>7772.2</v>
      </c>
      <c r="E125" s="3">
        <f t="shared" ref="E125:G125" si="27">E120</f>
        <v>7772.2</v>
      </c>
      <c r="F125" s="3">
        <f t="shared" si="27"/>
        <v>7772.2</v>
      </c>
      <c r="G125" s="3">
        <f t="shared" si="27"/>
        <v>7772.2</v>
      </c>
      <c r="H125" s="15"/>
      <c r="I125" s="15"/>
      <c r="J125" s="15"/>
      <c r="K125" s="15"/>
      <c r="L125" s="15"/>
      <c r="M125" s="15"/>
      <c r="N125" s="15"/>
      <c r="O125" s="15"/>
      <c r="P125" s="15"/>
      <c r="Q125" s="15"/>
      <c r="R125" s="15"/>
      <c r="S125" s="15"/>
      <c r="T125" s="15"/>
      <c r="U125" s="15"/>
      <c r="V125" s="15"/>
      <c r="W125" s="17" t="s">
        <v>219</v>
      </c>
      <c r="X125" s="17"/>
    </row>
    <row r="126" spans="1:24" ht="32.25" customHeight="1" x14ac:dyDescent="0.25">
      <c r="A126" s="27" t="s">
        <v>127</v>
      </c>
      <c r="B126" s="31"/>
      <c r="C126" s="31"/>
      <c r="D126" s="31"/>
      <c r="E126" s="31"/>
      <c r="F126" s="31"/>
      <c r="G126" s="31"/>
      <c r="H126" s="31"/>
      <c r="I126" s="31"/>
      <c r="J126" s="31"/>
      <c r="K126" s="31"/>
      <c r="L126" s="31"/>
      <c r="M126" s="31"/>
      <c r="N126" s="31"/>
      <c r="O126" s="31"/>
      <c r="P126" s="31"/>
      <c r="Q126" s="31"/>
      <c r="R126" s="31"/>
      <c r="S126" s="31"/>
      <c r="T126" s="31"/>
      <c r="U126" s="31"/>
      <c r="V126" s="31"/>
      <c r="W126" s="31"/>
      <c r="X126" s="31"/>
    </row>
    <row r="127" spans="1:24" ht="85.5" customHeight="1" x14ac:dyDescent="0.25">
      <c r="A127" s="45"/>
      <c r="B127" s="20" t="s">
        <v>32</v>
      </c>
      <c r="C127" s="20" t="s">
        <v>14</v>
      </c>
      <c r="D127" s="3">
        <f>12396.7+8473.3</f>
        <v>20870</v>
      </c>
      <c r="E127" s="3">
        <f>12396.7+8473.3</f>
        <v>20870</v>
      </c>
      <c r="F127" s="3">
        <f t="shared" ref="F127:G127" si="28">12396.7+8473.3</f>
        <v>20870</v>
      </c>
      <c r="G127" s="3">
        <f t="shared" si="28"/>
        <v>20870</v>
      </c>
      <c r="H127" s="15"/>
      <c r="I127" s="15"/>
      <c r="J127" s="15"/>
      <c r="K127" s="15"/>
      <c r="L127" s="15"/>
      <c r="M127" s="15"/>
      <c r="N127" s="15"/>
      <c r="O127" s="15"/>
      <c r="P127" s="15"/>
      <c r="Q127" s="15"/>
      <c r="R127" s="15"/>
      <c r="S127" s="15"/>
      <c r="T127" s="15"/>
      <c r="U127" s="15"/>
      <c r="V127" s="15"/>
      <c r="W127" s="17" t="s">
        <v>219</v>
      </c>
      <c r="X127" s="17"/>
    </row>
    <row r="128" spans="1:24" ht="118.5" customHeight="1" x14ac:dyDescent="0.25">
      <c r="A128" s="45"/>
      <c r="B128" s="20" t="s">
        <v>31</v>
      </c>
      <c r="C128" s="20" t="s">
        <v>14</v>
      </c>
      <c r="D128" s="3">
        <f>449.8+554.3</f>
        <v>1004.0999999999999</v>
      </c>
      <c r="E128" s="3">
        <f>554.3+449.8</f>
        <v>1004.0999999999999</v>
      </c>
      <c r="F128" s="3">
        <f>449.8+554.3</f>
        <v>1004.0999999999999</v>
      </c>
      <c r="G128" s="3">
        <f t="shared" ref="G128:V128" si="29">449.8+554.3</f>
        <v>1004.0999999999999</v>
      </c>
      <c r="H128" s="3">
        <f t="shared" si="29"/>
        <v>1004.0999999999999</v>
      </c>
      <c r="I128" s="3">
        <f t="shared" si="29"/>
        <v>1004.0999999999999</v>
      </c>
      <c r="J128" s="3">
        <f t="shared" si="29"/>
        <v>1004.0999999999999</v>
      </c>
      <c r="K128" s="3">
        <f t="shared" si="29"/>
        <v>1004.0999999999999</v>
      </c>
      <c r="L128" s="3">
        <f t="shared" si="29"/>
        <v>1004.0999999999999</v>
      </c>
      <c r="M128" s="3">
        <f t="shared" si="29"/>
        <v>1004.0999999999999</v>
      </c>
      <c r="N128" s="3">
        <f t="shared" si="29"/>
        <v>1004.0999999999999</v>
      </c>
      <c r="O128" s="3">
        <f t="shared" si="29"/>
        <v>1004.0999999999999</v>
      </c>
      <c r="P128" s="3">
        <f t="shared" si="29"/>
        <v>1004.0999999999999</v>
      </c>
      <c r="Q128" s="3">
        <f t="shared" si="29"/>
        <v>1004.0999999999999</v>
      </c>
      <c r="R128" s="3">
        <f t="shared" si="29"/>
        <v>1004.0999999999999</v>
      </c>
      <c r="S128" s="3">
        <f t="shared" si="29"/>
        <v>1004.0999999999999</v>
      </c>
      <c r="T128" s="3">
        <f t="shared" si="29"/>
        <v>1004.0999999999999</v>
      </c>
      <c r="U128" s="3">
        <f t="shared" si="29"/>
        <v>1004.0999999999999</v>
      </c>
      <c r="V128" s="3">
        <f t="shared" si="29"/>
        <v>1004.0999999999999</v>
      </c>
      <c r="W128" s="17" t="s">
        <v>314</v>
      </c>
      <c r="X128" s="17"/>
    </row>
    <row r="129" spans="1:26" ht="91.5" customHeight="1" x14ac:dyDescent="0.25">
      <c r="A129" s="45"/>
      <c r="B129" s="20" t="s">
        <v>132</v>
      </c>
      <c r="C129" s="20" t="s">
        <v>14</v>
      </c>
      <c r="D129" s="3">
        <v>2000</v>
      </c>
      <c r="E129" s="3">
        <v>2000</v>
      </c>
      <c r="F129" s="3">
        <v>2000</v>
      </c>
      <c r="G129" s="3">
        <v>2000</v>
      </c>
      <c r="H129" s="15"/>
      <c r="I129" s="15"/>
      <c r="J129" s="15"/>
      <c r="K129" s="15"/>
      <c r="L129" s="15"/>
      <c r="M129" s="15"/>
      <c r="N129" s="15"/>
      <c r="O129" s="15"/>
      <c r="P129" s="15"/>
      <c r="Q129" s="15"/>
      <c r="R129" s="15"/>
      <c r="S129" s="15"/>
      <c r="T129" s="15"/>
      <c r="U129" s="15"/>
      <c r="V129" s="15"/>
      <c r="W129" s="17" t="s">
        <v>314</v>
      </c>
      <c r="X129" s="17"/>
    </row>
    <row r="130" spans="1:26" ht="141.75" customHeight="1" x14ac:dyDescent="0.25">
      <c r="A130" s="45"/>
      <c r="B130" s="20" t="s">
        <v>144</v>
      </c>
      <c r="C130" s="20" t="s">
        <v>14</v>
      </c>
      <c r="D130" s="3">
        <f>41200.7+38620.8</f>
        <v>79821.5</v>
      </c>
      <c r="E130" s="3">
        <f t="shared" ref="E130:G130" si="30">41200.7+38620.8</f>
        <v>79821.5</v>
      </c>
      <c r="F130" s="3">
        <f t="shared" si="30"/>
        <v>79821.5</v>
      </c>
      <c r="G130" s="3">
        <f t="shared" si="30"/>
        <v>79821.5</v>
      </c>
      <c r="H130" s="3">
        <f t="shared" ref="H130:V130" si="31">27991.1+29007.1</f>
        <v>56998.2</v>
      </c>
      <c r="I130" s="3">
        <f t="shared" si="31"/>
        <v>56998.2</v>
      </c>
      <c r="J130" s="3">
        <f t="shared" si="31"/>
        <v>56998.2</v>
      </c>
      <c r="K130" s="3">
        <f t="shared" si="31"/>
        <v>56998.2</v>
      </c>
      <c r="L130" s="3">
        <f t="shared" si="31"/>
        <v>56998.2</v>
      </c>
      <c r="M130" s="3">
        <f t="shared" si="31"/>
        <v>56998.2</v>
      </c>
      <c r="N130" s="3">
        <f t="shared" si="31"/>
        <v>56998.2</v>
      </c>
      <c r="O130" s="3">
        <f t="shared" si="31"/>
        <v>56998.2</v>
      </c>
      <c r="P130" s="3">
        <f t="shared" si="31"/>
        <v>56998.2</v>
      </c>
      <c r="Q130" s="3">
        <f t="shared" si="31"/>
        <v>56998.2</v>
      </c>
      <c r="R130" s="3">
        <f t="shared" si="31"/>
        <v>56998.2</v>
      </c>
      <c r="S130" s="3">
        <f t="shared" si="31"/>
        <v>56998.2</v>
      </c>
      <c r="T130" s="3">
        <f t="shared" si="31"/>
        <v>56998.2</v>
      </c>
      <c r="U130" s="3">
        <f t="shared" si="31"/>
        <v>56998.2</v>
      </c>
      <c r="V130" s="3">
        <f t="shared" si="31"/>
        <v>56998.2</v>
      </c>
      <c r="W130" s="17" t="s">
        <v>219</v>
      </c>
      <c r="X130" s="17"/>
    </row>
    <row r="131" spans="1:26" ht="89.25" customHeight="1" x14ac:dyDescent="0.25">
      <c r="A131" s="51"/>
      <c r="B131" s="34" t="s">
        <v>155</v>
      </c>
      <c r="C131" s="20" t="s">
        <v>14</v>
      </c>
      <c r="D131" s="3">
        <v>5</v>
      </c>
      <c r="E131" s="3">
        <v>5</v>
      </c>
      <c r="F131" s="3">
        <v>5</v>
      </c>
      <c r="G131" s="3">
        <v>5</v>
      </c>
      <c r="H131" s="15"/>
      <c r="I131" s="15"/>
      <c r="J131" s="15"/>
      <c r="K131" s="15"/>
      <c r="L131" s="15"/>
      <c r="M131" s="15"/>
      <c r="N131" s="15"/>
      <c r="O131" s="15"/>
      <c r="P131" s="15"/>
      <c r="Q131" s="15"/>
      <c r="R131" s="15"/>
      <c r="S131" s="15"/>
      <c r="T131" s="15"/>
      <c r="U131" s="15"/>
      <c r="V131" s="15"/>
      <c r="W131" s="17" t="s">
        <v>219</v>
      </c>
      <c r="X131" s="17"/>
    </row>
    <row r="132" spans="1:26" ht="75.75" customHeight="1" x14ac:dyDescent="0.25">
      <c r="A132" s="51"/>
      <c r="B132" s="34" t="s">
        <v>163</v>
      </c>
      <c r="C132" s="20" t="s">
        <v>14</v>
      </c>
      <c r="D132" s="3">
        <v>859.2</v>
      </c>
      <c r="E132" s="3">
        <v>859.2</v>
      </c>
      <c r="F132" s="3">
        <v>859.2</v>
      </c>
      <c r="G132" s="3">
        <v>859.2</v>
      </c>
      <c r="H132" s="15"/>
      <c r="I132" s="15"/>
      <c r="J132" s="15"/>
      <c r="K132" s="15"/>
      <c r="L132" s="15"/>
      <c r="M132" s="15"/>
      <c r="N132" s="15"/>
      <c r="O132" s="15"/>
      <c r="P132" s="15"/>
      <c r="Q132" s="15"/>
      <c r="R132" s="15"/>
      <c r="S132" s="15"/>
      <c r="T132" s="15"/>
      <c r="U132" s="15"/>
      <c r="V132" s="15"/>
      <c r="W132" s="17" t="s">
        <v>219</v>
      </c>
      <c r="X132" s="17"/>
    </row>
    <row r="133" spans="1:26" ht="79.5" customHeight="1" x14ac:dyDescent="0.25">
      <c r="A133" s="51"/>
      <c r="B133" s="34" t="s">
        <v>176</v>
      </c>
      <c r="C133" s="20" t="s">
        <v>14</v>
      </c>
      <c r="D133" s="3">
        <v>93.8</v>
      </c>
      <c r="E133" s="3">
        <v>93.8</v>
      </c>
      <c r="F133" s="3">
        <v>0</v>
      </c>
      <c r="G133" s="3">
        <v>0</v>
      </c>
      <c r="H133" s="15"/>
      <c r="I133" s="15"/>
      <c r="J133" s="15"/>
      <c r="K133" s="15"/>
      <c r="L133" s="15"/>
      <c r="M133" s="15"/>
      <c r="N133" s="15"/>
      <c r="O133" s="15"/>
      <c r="P133" s="15"/>
      <c r="Q133" s="15"/>
      <c r="R133" s="15"/>
      <c r="S133" s="15"/>
      <c r="T133" s="15"/>
      <c r="U133" s="15"/>
      <c r="V133" s="15"/>
      <c r="W133" s="52" t="s">
        <v>81</v>
      </c>
      <c r="X133" s="53"/>
    </row>
    <row r="134" spans="1:26" ht="79.5" customHeight="1" x14ac:dyDescent="0.25">
      <c r="A134" s="51"/>
      <c r="B134" s="34" t="s">
        <v>233</v>
      </c>
      <c r="C134" s="20" t="s">
        <v>16</v>
      </c>
      <c r="D134" s="3">
        <v>3495</v>
      </c>
      <c r="E134" s="3">
        <v>3495</v>
      </c>
      <c r="F134" s="3">
        <v>3495</v>
      </c>
      <c r="G134" s="3">
        <v>3495</v>
      </c>
      <c r="H134" s="15"/>
      <c r="I134" s="15"/>
      <c r="J134" s="15"/>
      <c r="K134" s="15"/>
      <c r="L134" s="15"/>
      <c r="M134" s="15"/>
      <c r="N134" s="15"/>
      <c r="O134" s="15"/>
      <c r="P134" s="15"/>
      <c r="Q134" s="15"/>
      <c r="R134" s="15"/>
      <c r="S134" s="15"/>
      <c r="T134" s="15"/>
      <c r="U134" s="15"/>
      <c r="V134" s="15"/>
      <c r="W134" s="52" t="s">
        <v>219</v>
      </c>
      <c r="X134" s="53"/>
    </row>
    <row r="135" spans="1:26" ht="79.5" customHeight="1" x14ac:dyDescent="0.25">
      <c r="A135" s="51"/>
      <c r="B135" s="34" t="s">
        <v>234</v>
      </c>
      <c r="C135" s="20" t="s">
        <v>14</v>
      </c>
      <c r="D135" s="3">
        <v>183.9</v>
      </c>
      <c r="E135" s="3">
        <v>183.9</v>
      </c>
      <c r="F135" s="3">
        <v>183.9</v>
      </c>
      <c r="G135" s="3">
        <v>183.9</v>
      </c>
      <c r="H135" s="15"/>
      <c r="I135" s="15"/>
      <c r="J135" s="15"/>
      <c r="K135" s="15"/>
      <c r="L135" s="15"/>
      <c r="M135" s="15"/>
      <c r="N135" s="15"/>
      <c r="O135" s="15"/>
      <c r="P135" s="15"/>
      <c r="Q135" s="15"/>
      <c r="R135" s="15"/>
      <c r="S135" s="15"/>
      <c r="T135" s="15"/>
      <c r="U135" s="15"/>
      <c r="V135" s="15"/>
      <c r="W135" s="52" t="s">
        <v>219</v>
      </c>
      <c r="X135" s="53"/>
    </row>
    <row r="136" spans="1:26" ht="79.5" customHeight="1" x14ac:dyDescent="0.25">
      <c r="A136" s="51"/>
      <c r="B136" s="34" t="s">
        <v>93</v>
      </c>
      <c r="C136" s="20" t="s">
        <v>16</v>
      </c>
      <c r="D136" s="3">
        <v>1406.2</v>
      </c>
      <c r="E136" s="3">
        <v>1406.2</v>
      </c>
      <c r="F136" s="3">
        <v>1406.2</v>
      </c>
      <c r="G136" s="3">
        <v>1406.2</v>
      </c>
      <c r="H136" s="15"/>
      <c r="I136" s="15"/>
      <c r="J136" s="15"/>
      <c r="K136" s="15"/>
      <c r="L136" s="15"/>
      <c r="M136" s="15"/>
      <c r="N136" s="15"/>
      <c r="O136" s="15"/>
      <c r="P136" s="15"/>
      <c r="Q136" s="15"/>
      <c r="R136" s="15"/>
      <c r="S136" s="15"/>
      <c r="T136" s="15"/>
      <c r="U136" s="15"/>
      <c r="V136" s="15"/>
      <c r="W136" s="52" t="s">
        <v>219</v>
      </c>
      <c r="X136" s="53"/>
    </row>
    <row r="137" spans="1:26" ht="79.5" customHeight="1" x14ac:dyDescent="0.25">
      <c r="A137" s="51"/>
      <c r="B137" s="34" t="s">
        <v>315</v>
      </c>
      <c r="C137" s="20" t="s">
        <v>14</v>
      </c>
      <c r="D137" s="3">
        <v>74</v>
      </c>
      <c r="E137" s="3">
        <v>74</v>
      </c>
      <c r="F137" s="3">
        <v>74</v>
      </c>
      <c r="G137" s="3">
        <v>74</v>
      </c>
      <c r="H137" s="15"/>
      <c r="I137" s="15"/>
      <c r="J137" s="15"/>
      <c r="K137" s="15"/>
      <c r="L137" s="15"/>
      <c r="M137" s="15"/>
      <c r="N137" s="15"/>
      <c r="O137" s="15"/>
      <c r="P137" s="15"/>
      <c r="Q137" s="15"/>
      <c r="R137" s="15"/>
      <c r="S137" s="15"/>
      <c r="T137" s="15"/>
      <c r="U137" s="15"/>
      <c r="V137" s="15"/>
      <c r="W137" s="52" t="s">
        <v>219</v>
      </c>
      <c r="X137" s="53"/>
    </row>
    <row r="138" spans="1:26" ht="30" customHeight="1" x14ac:dyDescent="0.25">
      <c r="A138" s="54"/>
      <c r="B138" s="14" t="s">
        <v>18</v>
      </c>
      <c r="C138" s="2" t="s">
        <v>17</v>
      </c>
      <c r="D138" s="4">
        <f>D139+D140</f>
        <v>109812.7</v>
      </c>
      <c r="E138" s="4">
        <f t="shared" ref="E138" si="32">E139+E140</f>
        <v>109812.7</v>
      </c>
      <c r="F138" s="4">
        <f>F139+F140</f>
        <v>109718.9</v>
      </c>
      <c r="G138" s="4">
        <f>G139+G140</f>
        <v>109718.9</v>
      </c>
      <c r="H138" s="15"/>
      <c r="I138" s="15"/>
      <c r="J138" s="15"/>
      <c r="K138" s="15"/>
      <c r="L138" s="15"/>
      <c r="M138" s="15"/>
      <c r="N138" s="15"/>
      <c r="O138" s="15"/>
      <c r="P138" s="15"/>
      <c r="Q138" s="15"/>
      <c r="R138" s="15"/>
      <c r="S138" s="15"/>
      <c r="T138" s="15"/>
      <c r="U138" s="15"/>
      <c r="V138" s="15"/>
      <c r="W138" s="16" t="s">
        <v>254</v>
      </c>
      <c r="X138" s="17"/>
    </row>
    <row r="139" spans="1:26" ht="51" customHeight="1" x14ac:dyDescent="0.25">
      <c r="A139" s="55"/>
      <c r="B139" s="18"/>
      <c r="C139" s="20" t="s">
        <v>14</v>
      </c>
      <c r="D139" s="3">
        <f>D127+D128+D129+D130+D131+D132+D133+D135+D137</f>
        <v>104911.5</v>
      </c>
      <c r="E139" s="3">
        <f t="shared" ref="E139:G139" si="33">E127+E128+E129+E130+E131+E132+E133+E135+E137</f>
        <v>104911.5</v>
      </c>
      <c r="F139" s="3">
        <f t="shared" si="33"/>
        <v>104817.7</v>
      </c>
      <c r="G139" s="3">
        <f t="shared" si="33"/>
        <v>104817.7</v>
      </c>
      <c r="H139" s="15"/>
      <c r="I139" s="15"/>
      <c r="J139" s="15"/>
      <c r="K139" s="15"/>
      <c r="L139" s="15"/>
      <c r="M139" s="15"/>
      <c r="N139" s="15"/>
      <c r="O139" s="15"/>
      <c r="P139" s="15"/>
      <c r="Q139" s="15"/>
      <c r="R139" s="15"/>
      <c r="S139" s="15"/>
      <c r="T139" s="15"/>
      <c r="U139" s="15"/>
      <c r="V139" s="15"/>
      <c r="W139" s="17" t="s">
        <v>254</v>
      </c>
      <c r="X139" s="17"/>
      <c r="Z139" s="1" t="s">
        <v>173</v>
      </c>
    </row>
    <row r="140" spans="1:26" ht="51" customHeight="1" x14ac:dyDescent="0.25">
      <c r="A140" s="21"/>
      <c r="B140" s="21"/>
      <c r="C140" s="20" t="s">
        <v>16</v>
      </c>
      <c r="D140" s="3">
        <f>D134+D136</f>
        <v>4901.2</v>
      </c>
      <c r="E140" s="3">
        <f t="shared" ref="E140:G140" si="34">E134+E136</f>
        <v>4901.2</v>
      </c>
      <c r="F140" s="3">
        <f t="shared" si="34"/>
        <v>4901.2</v>
      </c>
      <c r="G140" s="3">
        <f t="shared" si="34"/>
        <v>4901.2</v>
      </c>
      <c r="H140" s="15"/>
      <c r="I140" s="15"/>
      <c r="J140" s="15"/>
      <c r="K140" s="15"/>
      <c r="L140" s="15"/>
      <c r="M140" s="15"/>
      <c r="N140" s="15"/>
      <c r="O140" s="15"/>
      <c r="P140" s="15"/>
      <c r="Q140" s="15"/>
      <c r="R140" s="15"/>
      <c r="S140" s="15"/>
      <c r="T140" s="15"/>
      <c r="U140" s="15"/>
      <c r="V140" s="15"/>
      <c r="W140" s="17" t="s">
        <v>220</v>
      </c>
      <c r="X140" s="17"/>
    </row>
    <row r="141" spans="1:26" ht="12.75" customHeight="1" x14ac:dyDescent="0.25">
      <c r="A141" s="27" t="s">
        <v>128</v>
      </c>
      <c r="B141" s="31"/>
      <c r="C141" s="31"/>
      <c r="D141" s="31"/>
      <c r="E141" s="31"/>
      <c r="F141" s="31"/>
      <c r="G141" s="31"/>
      <c r="H141" s="31"/>
      <c r="I141" s="31"/>
      <c r="J141" s="31"/>
      <c r="K141" s="31"/>
      <c r="L141" s="31"/>
      <c r="M141" s="31"/>
      <c r="N141" s="31"/>
      <c r="O141" s="31"/>
      <c r="P141" s="31"/>
      <c r="Q141" s="31"/>
      <c r="R141" s="31"/>
      <c r="S141" s="31"/>
      <c r="T141" s="31"/>
      <c r="U141" s="31"/>
      <c r="V141" s="31"/>
      <c r="W141" s="31"/>
      <c r="X141" s="31"/>
    </row>
    <row r="142" spans="1:26" ht="60" customHeight="1" x14ac:dyDescent="0.25">
      <c r="A142" s="2"/>
      <c r="B142" s="20" t="s">
        <v>77</v>
      </c>
      <c r="C142" s="20" t="s">
        <v>14</v>
      </c>
      <c r="D142" s="5">
        <v>7970.5</v>
      </c>
      <c r="E142" s="5">
        <v>7970.5</v>
      </c>
      <c r="F142" s="5">
        <v>7970.5</v>
      </c>
      <c r="G142" s="5">
        <v>7970.5</v>
      </c>
      <c r="H142" s="47"/>
      <c r="I142" s="47"/>
      <c r="J142" s="47"/>
      <c r="K142" s="47"/>
      <c r="L142" s="47"/>
      <c r="M142" s="47"/>
      <c r="N142" s="47"/>
      <c r="O142" s="47"/>
      <c r="P142" s="47"/>
      <c r="Q142" s="47"/>
      <c r="R142" s="47"/>
      <c r="S142" s="47"/>
      <c r="T142" s="47"/>
      <c r="U142" s="47"/>
      <c r="V142" s="47"/>
      <c r="W142" s="17" t="s">
        <v>219</v>
      </c>
      <c r="X142" s="17"/>
    </row>
    <row r="143" spans="1:26" ht="60" customHeight="1" x14ac:dyDescent="0.25">
      <c r="A143" s="35"/>
      <c r="B143" s="34" t="s">
        <v>235</v>
      </c>
      <c r="C143" s="20" t="s">
        <v>14</v>
      </c>
      <c r="D143" s="5">
        <v>1223.9000000000001</v>
      </c>
      <c r="E143" s="5">
        <v>1223.9000000000001</v>
      </c>
      <c r="F143" s="5">
        <v>1223.9000000000001</v>
      </c>
      <c r="G143" s="5">
        <v>1223.9000000000001</v>
      </c>
      <c r="H143" s="47"/>
      <c r="I143" s="47"/>
      <c r="J143" s="47"/>
      <c r="K143" s="47"/>
      <c r="L143" s="47"/>
      <c r="M143" s="47"/>
      <c r="N143" s="47"/>
      <c r="O143" s="47"/>
      <c r="P143" s="47"/>
      <c r="Q143" s="47"/>
      <c r="R143" s="47"/>
      <c r="S143" s="47"/>
      <c r="T143" s="47"/>
      <c r="U143" s="47"/>
      <c r="V143" s="47"/>
      <c r="W143" s="52" t="s">
        <v>219</v>
      </c>
      <c r="X143" s="53"/>
    </row>
    <row r="144" spans="1:26" ht="64.5" customHeight="1" x14ac:dyDescent="0.25">
      <c r="A144" s="35"/>
      <c r="B144" s="34" t="s">
        <v>198</v>
      </c>
      <c r="C144" s="20" t="s">
        <v>14</v>
      </c>
      <c r="D144" s="5">
        <v>3500</v>
      </c>
      <c r="E144" s="5">
        <v>3500</v>
      </c>
      <c r="F144" s="5">
        <v>3500</v>
      </c>
      <c r="G144" s="5">
        <v>3500</v>
      </c>
      <c r="H144" s="47"/>
      <c r="I144" s="47"/>
      <c r="J144" s="47"/>
      <c r="K144" s="47"/>
      <c r="L144" s="47"/>
      <c r="M144" s="47"/>
      <c r="N144" s="47"/>
      <c r="O144" s="47"/>
      <c r="P144" s="47"/>
      <c r="Q144" s="47"/>
      <c r="R144" s="47"/>
      <c r="S144" s="47"/>
      <c r="T144" s="47"/>
      <c r="U144" s="47"/>
      <c r="V144" s="47"/>
      <c r="W144" s="52" t="s">
        <v>220</v>
      </c>
      <c r="X144" s="53"/>
    </row>
    <row r="145" spans="1:27" ht="64.5" customHeight="1" x14ac:dyDescent="0.25">
      <c r="A145" s="35"/>
      <c r="B145" s="34" t="s">
        <v>318</v>
      </c>
      <c r="C145" s="20" t="s">
        <v>156</v>
      </c>
      <c r="D145" s="5">
        <v>3888.5</v>
      </c>
      <c r="E145" s="5">
        <v>3888.5</v>
      </c>
      <c r="F145" s="5">
        <v>3888.5</v>
      </c>
      <c r="G145" s="5">
        <v>3888.5</v>
      </c>
      <c r="H145" s="47"/>
      <c r="I145" s="47"/>
      <c r="J145" s="47"/>
      <c r="K145" s="47"/>
      <c r="L145" s="47"/>
      <c r="M145" s="47"/>
      <c r="N145" s="47"/>
      <c r="O145" s="47"/>
      <c r="P145" s="47"/>
      <c r="Q145" s="47"/>
      <c r="R145" s="47"/>
      <c r="S145" s="47"/>
      <c r="T145" s="47"/>
      <c r="U145" s="47"/>
      <c r="V145" s="47"/>
      <c r="W145" s="52" t="s">
        <v>220</v>
      </c>
      <c r="X145" s="53"/>
    </row>
    <row r="146" spans="1:27" ht="64.5" customHeight="1" x14ac:dyDescent="0.25">
      <c r="A146" s="35"/>
      <c r="B146" s="34" t="s">
        <v>318</v>
      </c>
      <c r="C146" s="20" t="s">
        <v>14</v>
      </c>
      <c r="D146" s="5">
        <v>204.6</v>
      </c>
      <c r="E146" s="5">
        <v>204.6</v>
      </c>
      <c r="F146" s="5">
        <v>204.6</v>
      </c>
      <c r="G146" s="5">
        <v>204.6</v>
      </c>
      <c r="H146" s="47"/>
      <c r="I146" s="47"/>
      <c r="J146" s="47"/>
      <c r="K146" s="47"/>
      <c r="L146" s="47"/>
      <c r="M146" s="47"/>
      <c r="N146" s="47"/>
      <c r="O146" s="47"/>
      <c r="P146" s="47"/>
      <c r="Q146" s="47"/>
      <c r="R146" s="47"/>
      <c r="S146" s="47"/>
      <c r="T146" s="47"/>
      <c r="U146" s="47"/>
      <c r="V146" s="47"/>
      <c r="W146" s="52" t="s">
        <v>220</v>
      </c>
      <c r="X146" s="53"/>
    </row>
    <row r="147" spans="1:27" ht="144" customHeight="1" x14ac:dyDescent="0.25">
      <c r="A147" s="35"/>
      <c r="B147" s="34" t="s">
        <v>317</v>
      </c>
      <c r="C147" s="20" t="s">
        <v>156</v>
      </c>
      <c r="D147" s="5">
        <v>27523.8</v>
      </c>
      <c r="E147" s="5">
        <v>27523.8</v>
      </c>
      <c r="F147" s="5">
        <v>27519.599999999999</v>
      </c>
      <c r="G147" s="5">
        <v>27519.599999999999</v>
      </c>
      <c r="H147" s="47"/>
      <c r="I147" s="47"/>
      <c r="J147" s="47"/>
      <c r="K147" s="47"/>
      <c r="L147" s="47"/>
      <c r="M147" s="47"/>
      <c r="N147" s="47"/>
      <c r="O147" s="47"/>
      <c r="P147" s="47"/>
      <c r="Q147" s="47"/>
      <c r="R147" s="47"/>
      <c r="S147" s="47"/>
      <c r="T147" s="47"/>
      <c r="U147" s="47"/>
      <c r="V147" s="47"/>
      <c r="W147" s="52" t="s">
        <v>219</v>
      </c>
      <c r="X147" s="53"/>
    </row>
    <row r="148" spans="1:27" ht="154.5" customHeight="1" x14ac:dyDescent="0.25">
      <c r="A148" s="35"/>
      <c r="B148" s="34" t="s">
        <v>317</v>
      </c>
      <c r="C148" s="20" t="s">
        <v>16</v>
      </c>
      <c r="D148" s="5">
        <v>726.7</v>
      </c>
      <c r="E148" s="5">
        <v>726.7</v>
      </c>
      <c r="F148" s="5">
        <v>726.7</v>
      </c>
      <c r="G148" s="5">
        <v>726.7</v>
      </c>
      <c r="H148" s="47"/>
      <c r="I148" s="47"/>
      <c r="J148" s="47"/>
      <c r="K148" s="47"/>
      <c r="L148" s="47"/>
      <c r="M148" s="47"/>
      <c r="N148" s="47"/>
      <c r="O148" s="47"/>
      <c r="P148" s="47"/>
      <c r="Q148" s="47"/>
      <c r="R148" s="47"/>
      <c r="S148" s="47"/>
      <c r="T148" s="47"/>
      <c r="U148" s="47"/>
      <c r="V148" s="47"/>
      <c r="W148" s="52" t="s">
        <v>219</v>
      </c>
      <c r="X148" s="53"/>
    </row>
    <row r="149" spans="1:27" ht="147.75" customHeight="1" x14ac:dyDescent="0.25">
      <c r="A149" s="35"/>
      <c r="B149" s="34" t="s">
        <v>317</v>
      </c>
      <c r="C149" s="20" t="s">
        <v>14</v>
      </c>
      <c r="D149" s="5">
        <v>1448.6</v>
      </c>
      <c r="E149" s="5">
        <v>1448.6</v>
      </c>
      <c r="F149" s="5">
        <v>1448.6</v>
      </c>
      <c r="G149" s="5">
        <v>1448.6</v>
      </c>
      <c r="H149" s="47"/>
      <c r="I149" s="47"/>
      <c r="J149" s="47"/>
      <c r="K149" s="47"/>
      <c r="L149" s="47"/>
      <c r="M149" s="47"/>
      <c r="N149" s="47"/>
      <c r="O149" s="47"/>
      <c r="P149" s="47"/>
      <c r="Q149" s="47"/>
      <c r="R149" s="47"/>
      <c r="S149" s="47"/>
      <c r="T149" s="47"/>
      <c r="U149" s="47"/>
      <c r="V149" s="47"/>
      <c r="W149" s="52" t="s">
        <v>219</v>
      </c>
      <c r="X149" s="53"/>
    </row>
    <row r="150" spans="1:27" ht="72.75" customHeight="1" x14ac:dyDescent="0.25">
      <c r="A150" s="35"/>
      <c r="B150" s="34" t="s">
        <v>316</v>
      </c>
      <c r="C150" s="20" t="s">
        <v>14</v>
      </c>
      <c r="D150" s="5">
        <v>38.200000000000003</v>
      </c>
      <c r="E150" s="5">
        <v>38.200000000000003</v>
      </c>
      <c r="F150" s="5">
        <v>38.200000000000003</v>
      </c>
      <c r="G150" s="5">
        <v>38.200000000000003</v>
      </c>
      <c r="H150" s="47"/>
      <c r="I150" s="47"/>
      <c r="J150" s="47"/>
      <c r="K150" s="47"/>
      <c r="L150" s="47"/>
      <c r="M150" s="47"/>
      <c r="N150" s="47"/>
      <c r="O150" s="47"/>
      <c r="P150" s="47"/>
      <c r="Q150" s="47"/>
      <c r="R150" s="47"/>
      <c r="S150" s="47"/>
      <c r="T150" s="47"/>
      <c r="U150" s="47"/>
      <c r="V150" s="47"/>
      <c r="W150" s="52" t="s">
        <v>219</v>
      </c>
      <c r="X150" s="53"/>
    </row>
    <row r="151" spans="1:27" ht="30" customHeight="1" x14ac:dyDescent="0.25">
      <c r="A151" s="36"/>
      <c r="B151" s="14" t="s">
        <v>18</v>
      </c>
      <c r="C151" s="2" t="s">
        <v>17</v>
      </c>
      <c r="D151" s="4">
        <f>D152+D154+D153</f>
        <v>46524.799999999996</v>
      </c>
      <c r="E151" s="4">
        <f t="shared" ref="E151:G151" si="35">E152+E154+E153</f>
        <v>46524.799999999996</v>
      </c>
      <c r="F151" s="4">
        <f t="shared" si="35"/>
        <v>46520.399999999994</v>
      </c>
      <c r="G151" s="4">
        <f t="shared" si="35"/>
        <v>46520.399999999994</v>
      </c>
      <c r="H151" s="15"/>
      <c r="I151" s="15"/>
      <c r="J151" s="15"/>
      <c r="K151" s="15"/>
      <c r="L151" s="15"/>
      <c r="M151" s="15"/>
      <c r="N151" s="15"/>
      <c r="O151" s="15"/>
      <c r="P151" s="15"/>
      <c r="Q151" s="15"/>
      <c r="R151" s="15"/>
      <c r="S151" s="15"/>
      <c r="T151" s="15"/>
      <c r="U151" s="15"/>
      <c r="V151" s="15"/>
      <c r="W151" s="52" t="s">
        <v>219</v>
      </c>
      <c r="X151" s="53"/>
    </row>
    <row r="152" spans="1:27" ht="48.75" customHeight="1" x14ac:dyDescent="0.25">
      <c r="A152" s="37"/>
      <c r="B152" s="56"/>
      <c r="C152" s="20" t="s">
        <v>14</v>
      </c>
      <c r="D152" s="3">
        <f>D142+D143+D144+D149+D150+D146</f>
        <v>14385.800000000001</v>
      </c>
      <c r="E152" s="3">
        <f t="shared" ref="E152" si="36">E142+E143+E144+E149+E150+E146</f>
        <v>14385.800000000001</v>
      </c>
      <c r="F152" s="3">
        <f>F142+F143+F144+F149+F150+F146-0.2</f>
        <v>14385.6</v>
      </c>
      <c r="G152" s="3">
        <f>G142+G143+G144+G149+G150+G146-0.2</f>
        <v>14385.6</v>
      </c>
      <c r="H152" s="3">
        <f t="shared" ref="H152:V152" si="37">H142+H143+H144</f>
        <v>0</v>
      </c>
      <c r="I152" s="3">
        <f t="shared" si="37"/>
        <v>0</v>
      </c>
      <c r="J152" s="3">
        <f t="shared" si="37"/>
        <v>0</v>
      </c>
      <c r="K152" s="3">
        <f t="shared" si="37"/>
        <v>0</v>
      </c>
      <c r="L152" s="3">
        <f t="shared" si="37"/>
        <v>0</v>
      </c>
      <c r="M152" s="3">
        <f t="shared" si="37"/>
        <v>0</v>
      </c>
      <c r="N152" s="3">
        <f t="shared" si="37"/>
        <v>0</v>
      </c>
      <c r="O152" s="3">
        <f t="shared" si="37"/>
        <v>0</v>
      </c>
      <c r="P152" s="3">
        <f t="shared" si="37"/>
        <v>0</v>
      </c>
      <c r="Q152" s="3">
        <f t="shared" si="37"/>
        <v>0</v>
      </c>
      <c r="R152" s="3">
        <f t="shared" si="37"/>
        <v>0</v>
      </c>
      <c r="S152" s="3">
        <f t="shared" si="37"/>
        <v>0</v>
      </c>
      <c r="T152" s="3">
        <f t="shared" si="37"/>
        <v>0</v>
      </c>
      <c r="U152" s="3">
        <f t="shared" si="37"/>
        <v>0</v>
      </c>
      <c r="V152" s="3">
        <f t="shared" si="37"/>
        <v>0</v>
      </c>
      <c r="W152" s="52" t="s">
        <v>219</v>
      </c>
      <c r="X152" s="53"/>
    </row>
    <row r="153" spans="1:27" ht="48.75" customHeight="1" x14ac:dyDescent="0.25">
      <c r="A153" s="37"/>
      <c r="B153" s="56"/>
      <c r="C153" s="20" t="s">
        <v>16</v>
      </c>
      <c r="D153" s="3">
        <f>D148</f>
        <v>726.7</v>
      </c>
      <c r="E153" s="3">
        <f t="shared" ref="E153:G153" si="38">E148</f>
        <v>726.7</v>
      </c>
      <c r="F153" s="3">
        <f t="shared" si="38"/>
        <v>726.7</v>
      </c>
      <c r="G153" s="3">
        <f t="shared" si="38"/>
        <v>726.7</v>
      </c>
      <c r="H153" s="3"/>
      <c r="I153" s="3"/>
      <c r="J153" s="3"/>
      <c r="K153" s="3"/>
      <c r="L153" s="3"/>
      <c r="M153" s="3"/>
      <c r="N153" s="3"/>
      <c r="O153" s="3"/>
      <c r="P153" s="3"/>
      <c r="Q153" s="3"/>
      <c r="R153" s="3"/>
      <c r="S153" s="3"/>
      <c r="T153" s="3"/>
      <c r="U153" s="3"/>
      <c r="V153" s="3"/>
      <c r="W153" s="52" t="s">
        <v>219</v>
      </c>
      <c r="X153" s="53"/>
    </row>
    <row r="154" spans="1:27" ht="48.75" customHeight="1" x14ac:dyDescent="0.25">
      <c r="A154" s="21"/>
      <c r="B154" s="21"/>
      <c r="C154" s="20" t="s">
        <v>156</v>
      </c>
      <c r="D154" s="3">
        <f>D147+D145</f>
        <v>31412.3</v>
      </c>
      <c r="E154" s="3">
        <f t="shared" ref="E154:G154" si="39">E147+E145</f>
        <v>31412.3</v>
      </c>
      <c r="F154" s="3">
        <f t="shared" si="39"/>
        <v>31408.1</v>
      </c>
      <c r="G154" s="3">
        <f t="shared" si="39"/>
        <v>31408.1</v>
      </c>
      <c r="H154" s="15"/>
      <c r="I154" s="15"/>
      <c r="J154" s="15"/>
      <c r="K154" s="15"/>
      <c r="L154" s="15"/>
      <c r="M154" s="15"/>
      <c r="N154" s="15"/>
      <c r="O154" s="15"/>
      <c r="P154" s="15"/>
      <c r="Q154" s="15"/>
      <c r="R154" s="15"/>
      <c r="S154" s="15"/>
      <c r="T154" s="15"/>
      <c r="U154" s="15"/>
      <c r="V154" s="15"/>
      <c r="W154" s="17" t="s">
        <v>219</v>
      </c>
      <c r="X154" s="17"/>
    </row>
    <row r="155" spans="1:27" ht="25.5" customHeight="1" x14ac:dyDescent="0.25">
      <c r="A155" s="36"/>
      <c r="B155" s="14" t="s">
        <v>15</v>
      </c>
      <c r="C155" s="2" t="s">
        <v>17</v>
      </c>
      <c r="D155" s="4">
        <f>D156+D157+D158</f>
        <v>262985.2</v>
      </c>
      <c r="E155" s="4">
        <f t="shared" ref="E155:G155" si="40">E156+E157+E158</f>
        <v>262985.2</v>
      </c>
      <c r="F155" s="4">
        <f t="shared" si="40"/>
        <v>262886.8</v>
      </c>
      <c r="G155" s="4">
        <f t="shared" si="40"/>
        <v>262886.8</v>
      </c>
      <c r="H155" s="15"/>
      <c r="I155" s="15"/>
      <c r="J155" s="15"/>
      <c r="K155" s="15"/>
      <c r="L155" s="15"/>
      <c r="M155" s="15"/>
      <c r="N155" s="15"/>
      <c r="O155" s="15"/>
      <c r="P155" s="15"/>
      <c r="Q155" s="15"/>
      <c r="R155" s="15"/>
      <c r="S155" s="15"/>
      <c r="T155" s="15"/>
      <c r="U155" s="15"/>
      <c r="V155" s="15"/>
      <c r="W155" s="16" t="s">
        <v>219</v>
      </c>
      <c r="X155" s="17"/>
    </row>
    <row r="156" spans="1:27" ht="51" customHeight="1" x14ac:dyDescent="0.25">
      <c r="A156" s="37"/>
      <c r="B156" s="18"/>
      <c r="C156" s="20" t="s">
        <v>14</v>
      </c>
      <c r="D156" s="3">
        <f>D124+D139+D152</f>
        <v>218172.79999999999</v>
      </c>
      <c r="E156" s="3">
        <f t="shared" ref="E156:G156" si="41">E124+E139+E152</f>
        <v>218172.79999999999</v>
      </c>
      <c r="F156" s="3">
        <f t="shared" si="41"/>
        <v>218078.6</v>
      </c>
      <c r="G156" s="3">
        <f t="shared" si="41"/>
        <v>218078.6</v>
      </c>
      <c r="H156" s="15"/>
      <c r="I156" s="15"/>
      <c r="J156" s="15"/>
      <c r="K156" s="15"/>
      <c r="L156" s="15"/>
      <c r="M156" s="15"/>
      <c r="N156" s="15"/>
      <c r="O156" s="15"/>
      <c r="P156" s="15"/>
      <c r="Q156" s="15"/>
      <c r="R156" s="15"/>
      <c r="S156" s="15"/>
      <c r="T156" s="15"/>
      <c r="U156" s="15"/>
      <c r="V156" s="15"/>
      <c r="W156" s="17" t="s">
        <v>219</v>
      </c>
      <c r="X156" s="17"/>
      <c r="AA156" s="1" t="s">
        <v>319</v>
      </c>
    </row>
    <row r="157" spans="1:27" ht="47.25" x14ac:dyDescent="0.25">
      <c r="A157" s="37"/>
      <c r="B157" s="18"/>
      <c r="C157" s="20" t="s">
        <v>16</v>
      </c>
      <c r="D157" s="3">
        <f>D140+D125+D153</f>
        <v>13400.1</v>
      </c>
      <c r="E157" s="3">
        <f t="shared" ref="E157:G157" si="42">E140+E125+E153</f>
        <v>13400.1</v>
      </c>
      <c r="F157" s="3">
        <f t="shared" si="42"/>
        <v>13400.1</v>
      </c>
      <c r="G157" s="3">
        <f t="shared" si="42"/>
        <v>13400.1</v>
      </c>
      <c r="H157" s="15"/>
      <c r="I157" s="15"/>
      <c r="J157" s="15"/>
      <c r="K157" s="15"/>
      <c r="L157" s="15"/>
      <c r="M157" s="15"/>
      <c r="N157" s="15"/>
      <c r="O157" s="15"/>
      <c r="P157" s="15"/>
      <c r="Q157" s="15"/>
      <c r="R157" s="15"/>
      <c r="S157" s="15"/>
      <c r="T157" s="15"/>
      <c r="U157" s="15"/>
      <c r="V157" s="15"/>
      <c r="W157" s="17" t="s">
        <v>219</v>
      </c>
      <c r="X157" s="17"/>
      <c r="Z157" s="1" t="s">
        <v>173</v>
      </c>
    </row>
    <row r="158" spans="1:27" ht="31.5" x14ac:dyDescent="0.25">
      <c r="A158" s="57"/>
      <c r="B158" s="58"/>
      <c r="C158" s="20" t="s">
        <v>156</v>
      </c>
      <c r="D158" s="3">
        <f>+D154</f>
        <v>31412.3</v>
      </c>
      <c r="E158" s="3">
        <f t="shared" ref="E158:G158" si="43">+E154</f>
        <v>31412.3</v>
      </c>
      <c r="F158" s="3">
        <f>F154</f>
        <v>31408.1</v>
      </c>
      <c r="G158" s="3">
        <f t="shared" si="43"/>
        <v>31408.1</v>
      </c>
      <c r="H158" s="15"/>
      <c r="I158" s="15"/>
      <c r="J158" s="15"/>
      <c r="K158" s="15"/>
      <c r="L158" s="15"/>
      <c r="M158" s="15"/>
      <c r="N158" s="15"/>
      <c r="O158" s="15"/>
      <c r="P158" s="15"/>
      <c r="Q158" s="15"/>
      <c r="R158" s="15"/>
      <c r="S158" s="15"/>
      <c r="T158" s="15"/>
      <c r="U158" s="15"/>
      <c r="V158" s="15"/>
      <c r="W158" s="17" t="s">
        <v>219</v>
      </c>
      <c r="X158" s="17"/>
    </row>
    <row r="159" spans="1:27" ht="15.75" customHeight="1" x14ac:dyDescent="0.25">
      <c r="A159" s="48">
        <v>6</v>
      </c>
      <c r="B159" s="27" t="s">
        <v>322</v>
      </c>
      <c r="C159" s="31"/>
      <c r="D159" s="31"/>
      <c r="E159" s="31"/>
      <c r="F159" s="31"/>
      <c r="G159" s="31"/>
      <c r="H159" s="31"/>
      <c r="I159" s="31"/>
      <c r="J159" s="31"/>
      <c r="K159" s="31"/>
      <c r="L159" s="31"/>
      <c r="M159" s="31"/>
      <c r="N159" s="31"/>
      <c r="O159" s="31"/>
      <c r="P159" s="31"/>
      <c r="Q159" s="31"/>
      <c r="R159" s="31"/>
      <c r="S159" s="31"/>
      <c r="T159" s="31"/>
      <c r="U159" s="31"/>
      <c r="V159" s="31"/>
      <c r="W159" s="31"/>
      <c r="X159" s="31"/>
    </row>
    <row r="160" spans="1:27" ht="70.5" customHeight="1" x14ac:dyDescent="0.25">
      <c r="A160" s="48"/>
      <c r="B160" s="59" t="s">
        <v>23</v>
      </c>
      <c r="C160" s="20" t="s">
        <v>14</v>
      </c>
      <c r="D160" s="3">
        <f>2427.5+270</f>
        <v>2697.5</v>
      </c>
      <c r="E160" s="3">
        <f>2427.5+270</f>
        <v>2697.5</v>
      </c>
      <c r="F160" s="3">
        <f t="shared" ref="F160:G160" si="44">2427.5+270</f>
        <v>2697.5</v>
      </c>
      <c r="G160" s="3">
        <f t="shared" si="44"/>
        <v>2697.5</v>
      </c>
      <c r="H160" s="3">
        <v>2259.5</v>
      </c>
      <c r="I160" s="3">
        <v>2260.5</v>
      </c>
      <c r="J160" s="3">
        <v>2261.5</v>
      </c>
      <c r="K160" s="3">
        <v>2262.5</v>
      </c>
      <c r="L160" s="3">
        <v>2263.5</v>
      </c>
      <c r="M160" s="3">
        <v>2264.5</v>
      </c>
      <c r="N160" s="3">
        <v>2265.5</v>
      </c>
      <c r="O160" s="3">
        <v>2266.5</v>
      </c>
      <c r="P160" s="3">
        <v>2267.5</v>
      </c>
      <c r="Q160" s="3">
        <v>2268.5</v>
      </c>
      <c r="R160" s="3">
        <v>2269.5</v>
      </c>
      <c r="S160" s="3">
        <v>2270.5</v>
      </c>
      <c r="T160" s="3">
        <v>2271.5</v>
      </c>
      <c r="U160" s="3">
        <v>2272.5</v>
      </c>
      <c r="V160" s="3">
        <v>2273.5</v>
      </c>
      <c r="W160" s="17" t="s">
        <v>218</v>
      </c>
      <c r="X160" s="17"/>
    </row>
    <row r="161" spans="1:24" ht="66.75" customHeight="1" x14ac:dyDescent="0.25">
      <c r="A161" s="39"/>
      <c r="B161" s="27" t="s">
        <v>15</v>
      </c>
      <c r="C161" s="2" t="s">
        <v>17</v>
      </c>
      <c r="D161" s="4">
        <f>D162</f>
        <v>2697.5</v>
      </c>
      <c r="E161" s="4">
        <f t="shared" ref="E161:V161" si="45">E162</f>
        <v>2697.5</v>
      </c>
      <c r="F161" s="4">
        <f t="shared" si="45"/>
        <v>2697.5</v>
      </c>
      <c r="G161" s="4">
        <f t="shared" si="45"/>
        <v>2697.5</v>
      </c>
      <c r="H161" s="4">
        <f t="shared" si="45"/>
        <v>2259.5</v>
      </c>
      <c r="I161" s="4">
        <f t="shared" si="45"/>
        <v>2260.5</v>
      </c>
      <c r="J161" s="4">
        <f t="shared" si="45"/>
        <v>2261.5</v>
      </c>
      <c r="K161" s="4">
        <f t="shared" si="45"/>
        <v>2262.5</v>
      </c>
      <c r="L161" s="4">
        <f t="shared" si="45"/>
        <v>2263.5</v>
      </c>
      <c r="M161" s="4">
        <f t="shared" si="45"/>
        <v>2264.5</v>
      </c>
      <c r="N161" s="4">
        <f t="shared" si="45"/>
        <v>2265.5</v>
      </c>
      <c r="O161" s="4">
        <f t="shared" si="45"/>
        <v>2266.5</v>
      </c>
      <c r="P161" s="4">
        <f t="shared" si="45"/>
        <v>2267.5</v>
      </c>
      <c r="Q161" s="4">
        <f t="shared" si="45"/>
        <v>2268.5</v>
      </c>
      <c r="R161" s="4">
        <f t="shared" si="45"/>
        <v>2269.5</v>
      </c>
      <c r="S161" s="4">
        <f t="shared" si="45"/>
        <v>2270.5</v>
      </c>
      <c r="T161" s="4">
        <f t="shared" si="45"/>
        <v>2271.5</v>
      </c>
      <c r="U161" s="4">
        <f t="shared" si="45"/>
        <v>2272.5</v>
      </c>
      <c r="V161" s="4">
        <f t="shared" si="45"/>
        <v>2273.5</v>
      </c>
      <c r="W161" s="17" t="s">
        <v>218</v>
      </c>
      <c r="X161" s="17"/>
    </row>
    <row r="162" spans="1:24" ht="45.75" customHeight="1" x14ac:dyDescent="0.25">
      <c r="A162" s="39"/>
      <c r="B162" s="40"/>
      <c r="C162" s="20" t="s">
        <v>14</v>
      </c>
      <c r="D162" s="3">
        <f>D160</f>
        <v>2697.5</v>
      </c>
      <c r="E162" s="3">
        <f>E160</f>
        <v>2697.5</v>
      </c>
      <c r="F162" s="3">
        <f>F160</f>
        <v>2697.5</v>
      </c>
      <c r="G162" s="3">
        <f t="shared" ref="G162:V162" si="46">G160</f>
        <v>2697.5</v>
      </c>
      <c r="H162" s="3">
        <f t="shared" si="46"/>
        <v>2259.5</v>
      </c>
      <c r="I162" s="3">
        <f t="shared" si="46"/>
        <v>2260.5</v>
      </c>
      <c r="J162" s="3">
        <f t="shared" si="46"/>
        <v>2261.5</v>
      </c>
      <c r="K162" s="3">
        <f t="shared" si="46"/>
        <v>2262.5</v>
      </c>
      <c r="L162" s="3">
        <f t="shared" si="46"/>
        <v>2263.5</v>
      </c>
      <c r="M162" s="3">
        <f t="shared" si="46"/>
        <v>2264.5</v>
      </c>
      <c r="N162" s="3">
        <f t="shared" si="46"/>
        <v>2265.5</v>
      </c>
      <c r="O162" s="3">
        <f t="shared" si="46"/>
        <v>2266.5</v>
      </c>
      <c r="P162" s="3">
        <f t="shared" si="46"/>
        <v>2267.5</v>
      </c>
      <c r="Q162" s="3">
        <f t="shared" si="46"/>
        <v>2268.5</v>
      </c>
      <c r="R162" s="3">
        <f t="shared" si="46"/>
        <v>2269.5</v>
      </c>
      <c r="S162" s="3">
        <f t="shared" si="46"/>
        <v>2270.5</v>
      </c>
      <c r="T162" s="3">
        <f t="shared" si="46"/>
        <v>2271.5</v>
      </c>
      <c r="U162" s="3">
        <f t="shared" si="46"/>
        <v>2272.5</v>
      </c>
      <c r="V162" s="3">
        <f t="shared" si="46"/>
        <v>2273.5</v>
      </c>
      <c r="W162" s="17" t="s">
        <v>218</v>
      </c>
      <c r="X162" s="17"/>
    </row>
    <row r="163" spans="1:24" ht="18.75" customHeight="1" x14ac:dyDescent="0.25">
      <c r="A163" s="48">
        <v>7</v>
      </c>
      <c r="B163" s="27" t="s">
        <v>323</v>
      </c>
      <c r="C163" s="60"/>
      <c r="D163" s="60"/>
      <c r="E163" s="60"/>
      <c r="F163" s="60"/>
      <c r="G163" s="60"/>
      <c r="H163" s="60"/>
      <c r="I163" s="60"/>
      <c r="J163" s="60"/>
      <c r="K163" s="60"/>
      <c r="L163" s="60"/>
      <c r="M163" s="60"/>
      <c r="N163" s="60"/>
      <c r="O163" s="60"/>
      <c r="P163" s="60"/>
      <c r="Q163" s="60"/>
      <c r="R163" s="60"/>
      <c r="S163" s="60"/>
      <c r="T163" s="60"/>
      <c r="U163" s="60"/>
      <c r="V163" s="60"/>
      <c r="W163" s="60"/>
      <c r="X163" s="60"/>
    </row>
    <row r="164" spans="1:24" ht="32.25" customHeight="1" x14ac:dyDescent="0.25">
      <c r="A164" s="27" t="s">
        <v>22</v>
      </c>
      <c r="B164" s="31"/>
      <c r="C164" s="31"/>
      <c r="D164" s="31"/>
      <c r="E164" s="31"/>
      <c r="F164" s="31"/>
      <c r="G164" s="31"/>
      <c r="H164" s="31"/>
      <c r="I164" s="31"/>
      <c r="J164" s="31"/>
      <c r="K164" s="31"/>
      <c r="L164" s="31"/>
      <c r="M164" s="31"/>
      <c r="N164" s="31"/>
      <c r="O164" s="31"/>
      <c r="P164" s="31"/>
      <c r="Q164" s="31"/>
      <c r="R164" s="31"/>
      <c r="S164" s="31"/>
      <c r="T164" s="31"/>
      <c r="U164" s="31"/>
      <c r="V164" s="31"/>
      <c r="W164" s="31"/>
      <c r="X164" s="31"/>
    </row>
    <row r="165" spans="1:24" ht="124.5" customHeight="1" x14ac:dyDescent="0.25">
      <c r="A165" s="32"/>
      <c r="B165" s="59" t="s">
        <v>20</v>
      </c>
      <c r="C165" s="20" t="s">
        <v>16</v>
      </c>
      <c r="D165" s="3">
        <v>172.1</v>
      </c>
      <c r="E165" s="3">
        <v>172.1</v>
      </c>
      <c r="F165" s="3">
        <v>172.1</v>
      </c>
      <c r="G165" s="3">
        <v>172.1</v>
      </c>
      <c r="H165" s="3">
        <v>132.30000000000001</v>
      </c>
      <c r="I165" s="3">
        <v>132.30000000000001</v>
      </c>
      <c r="J165" s="3">
        <v>132.30000000000001</v>
      </c>
      <c r="K165" s="3">
        <v>132.30000000000001</v>
      </c>
      <c r="L165" s="3">
        <v>132.30000000000001</v>
      </c>
      <c r="M165" s="3">
        <v>132.30000000000001</v>
      </c>
      <c r="N165" s="3">
        <v>132.30000000000001</v>
      </c>
      <c r="O165" s="3">
        <v>132.30000000000001</v>
      </c>
      <c r="P165" s="3">
        <v>132.30000000000001</v>
      </c>
      <c r="Q165" s="3">
        <v>132.30000000000001</v>
      </c>
      <c r="R165" s="3">
        <v>132.30000000000001</v>
      </c>
      <c r="S165" s="3">
        <v>132.30000000000001</v>
      </c>
      <c r="T165" s="3">
        <v>132.30000000000001</v>
      </c>
      <c r="U165" s="3">
        <v>132.30000000000001</v>
      </c>
      <c r="V165" s="3">
        <v>132.30000000000001</v>
      </c>
      <c r="W165" s="17" t="s">
        <v>218</v>
      </c>
      <c r="X165" s="17"/>
    </row>
    <row r="166" spans="1:24" ht="124.5" customHeight="1" x14ac:dyDescent="0.25">
      <c r="A166" s="32"/>
      <c r="B166" s="59" t="s">
        <v>177</v>
      </c>
      <c r="C166" s="20" t="s">
        <v>14</v>
      </c>
      <c r="D166" s="3">
        <v>19473.900000000001</v>
      </c>
      <c r="E166" s="3">
        <v>19473.900000000001</v>
      </c>
      <c r="F166" s="3">
        <v>19473.900000000001</v>
      </c>
      <c r="G166" s="3">
        <v>19473.900000000001</v>
      </c>
      <c r="H166" s="28"/>
      <c r="I166" s="28"/>
      <c r="J166" s="28"/>
      <c r="K166" s="28"/>
      <c r="L166" s="28"/>
      <c r="M166" s="28"/>
      <c r="N166" s="28"/>
      <c r="O166" s="28"/>
      <c r="P166" s="28"/>
      <c r="Q166" s="28"/>
      <c r="R166" s="28"/>
      <c r="S166" s="28"/>
      <c r="T166" s="28"/>
      <c r="U166" s="28"/>
      <c r="V166" s="28"/>
      <c r="W166" s="17" t="s">
        <v>218</v>
      </c>
      <c r="X166" s="17"/>
    </row>
    <row r="167" spans="1:24" ht="33" customHeight="1" x14ac:dyDescent="0.25">
      <c r="A167" s="61"/>
      <c r="B167" s="14" t="s">
        <v>18</v>
      </c>
      <c r="C167" s="2" t="s">
        <v>17</v>
      </c>
      <c r="D167" s="4">
        <f>D168+D169</f>
        <v>19646</v>
      </c>
      <c r="E167" s="4">
        <f>E168+E169</f>
        <v>19646</v>
      </c>
      <c r="F167" s="4">
        <f t="shared" ref="F167:G167" si="47">F168+F169</f>
        <v>19646</v>
      </c>
      <c r="G167" s="4">
        <f t="shared" si="47"/>
        <v>19646</v>
      </c>
      <c r="H167" s="43"/>
      <c r="I167" s="43"/>
      <c r="J167" s="43"/>
      <c r="K167" s="43"/>
      <c r="L167" s="43"/>
      <c r="M167" s="43"/>
      <c r="N167" s="43"/>
      <c r="O167" s="43"/>
      <c r="P167" s="43"/>
      <c r="Q167" s="43"/>
      <c r="R167" s="43"/>
      <c r="S167" s="43"/>
      <c r="T167" s="43"/>
      <c r="U167" s="43"/>
      <c r="V167" s="43"/>
      <c r="W167" s="16" t="s">
        <v>219</v>
      </c>
      <c r="X167" s="17"/>
    </row>
    <row r="168" spans="1:24" ht="47.25" x14ac:dyDescent="0.25">
      <c r="A168" s="62"/>
      <c r="B168" s="18"/>
      <c r="C168" s="20" t="s">
        <v>16</v>
      </c>
      <c r="D168" s="7">
        <f>D165</f>
        <v>172.1</v>
      </c>
      <c r="E168" s="7">
        <f t="shared" ref="E168:G168" si="48">E165</f>
        <v>172.1</v>
      </c>
      <c r="F168" s="7">
        <f t="shared" si="48"/>
        <v>172.1</v>
      </c>
      <c r="G168" s="7">
        <f t="shared" si="48"/>
        <v>172.1</v>
      </c>
      <c r="H168" s="43"/>
      <c r="I168" s="43"/>
      <c r="J168" s="43"/>
      <c r="K168" s="43"/>
      <c r="L168" s="43"/>
      <c r="M168" s="43"/>
      <c r="N168" s="43"/>
      <c r="O168" s="43"/>
      <c r="P168" s="43"/>
      <c r="Q168" s="43"/>
      <c r="R168" s="43"/>
      <c r="S168" s="43"/>
      <c r="T168" s="43"/>
      <c r="U168" s="43"/>
      <c r="V168" s="43"/>
      <c r="W168" s="17" t="s">
        <v>218</v>
      </c>
      <c r="X168" s="17"/>
    </row>
    <row r="169" spans="1:24" ht="31.5" x14ac:dyDescent="0.25">
      <c r="A169" s="63"/>
      <c r="B169" s="21"/>
      <c r="C169" s="20" t="s">
        <v>14</v>
      </c>
      <c r="D169" s="7">
        <f>D166</f>
        <v>19473.900000000001</v>
      </c>
      <c r="E169" s="7">
        <f t="shared" ref="E169:G169" si="49">E166</f>
        <v>19473.900000000001</v>
      </c>
      <c r="F169" s="7">
        <f t="shared" si="49"/>
        <v>19473.900000000001</v>
      </c>
      <c r="G169" s="7">
        <f t="shared" si="49"/>
        <v>19473.900000000001</v>
      </c>
      <c r="H169" s="7" t="e">
        <f>#REF!</f>
        <v>#REF!</v>
      </c>
      <c r="I169" s="7" t="e">
        <f>#REF!</f>
        <v>#REF!</v>
      </c>
      <c r="J169" s="7" t="e">
        <f>#REF!</f>
        <v>#REF!</v>
      </c>
      <c r="K169" s="7" t="e">
        <f>#REF!</f>
        <v>#REF!</v>
      </c>
      <c r="L169" s="7" t="e">
        <f>#REF!</f>
        <v>#REF!</v>
      </c>
      <c r="M169" s="7" t="e">
        <f>#REF!</f>
        <v>#REF!</v>
      </c>
      <c r="N169" s="7" t="e">
        <f>#REF!</f>
        <v>#REF!</v>
      </c>
      <c r="O169" s="7" t="e">
        <f>#REF!</f>
        <v>#REF!</v>
      </c>
      <c r="P169" s="7" t="e">
        <f>#REF!</f>
        <v>#REF!</v>
      </c>
      <c r="Q169" s="7" t="e">
        <f>#REF!</f>
        <v>#REF!</v>
      </c>
      <c r="R169" s="7" t="e">
        <f>#REF!</f>
        <v>#REF!</v>
      </c>
      <c r="S169" s="7" t="e">
        <f>#REF!</f>
        <v>#REF!</v>
      </c>
      <c r="T169" s="7" t="e">
        <f>#REF!</f>
        <v>#REF!</v>
      </c>
      <c r="U169" s="7" t="e">
        <f>#REF!</f>
        <v>#REF!</v>
      </c>
      <c r="V169" s="7" t="e">
        <f>#REF!</f>
        <v>#REF!</v>
      </c>
      <c r="W169" s="17" t="s">
        <v>218</v>
      </c>
      <c r="X169" s="17"/>
    </row>
    <row r="170" spans="1:24" ht="18.75" customHeight="1" x14ac:dyDescent="0.25">
      <c r="A170" s="64" t="s">
        <v>21</v>
      </c>
      <c r="B170" s="31"/>
      <c r="C170" s="31"/>
      <c r="D170" s="31"/>
      <c r="E170" s="31"/>
      <c r="F170" s="31"/>
      <c r="G170" s="31"/>
      <c r="H170" s="31"/>
      <c r="I170" s="31"/>
      <c r="J170" s="31"/>
      <c r="K170" s="31"/>
      <c r="L170" s="31"/>
      <c r="M170" s="31"/>
      <c r="N170" s="31"/>
      <c r="O170" s="31"/>
      <c r="P170" s="31"/>
      <c r="Q170" s="31"/>
      <c r="R170" s="31"/>
      <c r="S170" s="31"/>
      <c r="T170" s="31"/>
      <c r="U170" s="31"/>
      <c r="V170" s="31"/>
      <c r="W170" s="31"/>
      <c r="X170" s="31"/>
    </row>
    <row r="171" spans="1:24" ht="63.75" customHeight="1" x14ac:dyDescent="0.25">
      <c r="A171" s="32"/>
      <c r="B171" s="59" t="s">
        <v>74</v>
      </c>
      <c r="C171" s="20" t="s">
        <v>14</v>
      </c>
      <c r="D171" s="3">
        <v>283.5</v>
      </c>
      <c r="E171" s="3">
        <v>283.5</v>
      </c>
      <c r="F171" s="3">
        <v>283.5</v>
      </c>
      <c r="G171" s="3">
        <v>283.5</v>
      </c>
      <c r="H171" s="28"/>
      <c r="I171" s="28"/>
      <c r="J171" s="28"/>
      <c r="K171" s="28"/>
      <c r="L171" s="28"/>
      <c r="M171" s="28"/>
      <c r="N171" s="28"/>
      <c r="O171" s="28"/>
      <c r="P171" s="28"/>
      <c r="Q171" s="28"/>
      <c r="R171" s="28"/>
      <c r="S171" s="28"/>
      <c r="T171" s="28"/>
      <c r="U171" s="28"/>
      <c r="V171" s="28"/>
      <c r="W171" s="17" t="s">
        <v>219</v>
      </c>
      <c r="X171" s="17"/>
    </row>
    <row r="172" spans="1:24" s="68" customFormat="1" ht="63" customHeight="1" x14ac:dyDescent="0.25">
      <c r="A172" s="65"/>
      <c r="B172" s="2" t="s">
        <v>18</v>
      </c>
      <c r="C172" s="2" t="s">
        <v>14</v>
      </c>
      <c r="D172" s="4">
        <f>D171</f>
        <v>283.5</v>
      </c>
      <c r="E172" s="4">
        <f t="shared" ref="E172:G172" si="50">E171</f>
        <v>283.5</v>
      </c>
      <c r="F172" s="4">
        <f t="shared" si="50"/>
        <v>283.5</v>
      </c>
      <c r="G172" s="4">
        <f t="shared" si="50"/>
        <v>283.5</v>
      </c>
      <c r="H172" s="66"/>
      <c r="I172" s="66"/>
      <c r="J172" s="66"/>
      <c r="K172" s="66"/>
      <c r="L172" s="66"/>
      <c r="M172" s="66"/>
      <c r="N172" s="66"/>
      <c r="O172" s="66"/>
      <c r="P172" s="66"/>
      <c r="Q172" s="66"/>
      <c r="R172" s="66"/>
      <c r="S172" s="66"/>
      <c r="T172" s="66"/>
      <c r="U172" s="66"/>
      <c r="V172" s="66"/>
      <c r="W172" s="67"/>
      <c r="X172" s="67"/>
    </row>
    <row r="173" spans="1:24" ht="18.75" customHeight="1" x14ac:dyDescent="0.25">
      <c r="A173" s="69" t="s">
        <v>99</v>
      </c>
      <c r="B173" s="70"/>
      <c r="C173" s="70"/>
      <c r="D173" s="70"/>
      <c r="E173" s="70"/>
      <c r="F173" s="70"/>
      <c r="G173" s="70"/>
      <c r="H173" s="70"/>
      <c r="I173" s="70"/>
      <c r="J173" s="70"/>
      <c r="K173" s="70"/>
      <c r="L173" s="70"/>
      <c r="M173" s="70"/>
      <c r="N173" s="70"/>
      <c r="O173" s="70"/>
      <c r="P173" s="70"/>
      <c r="Q173" s="70"/>
      <c r="R173" s="70"/>
      <c r="S173" s="70"/>
      <c r="T173" s="70"/>
      <c r="U173" s="70"/>
      <c r="V173" s="70"/>
      <c r="W173" s="70"/>
      <c r="X173" s="71"/>
    </row>
    <row r="174" spans="1:24" s="68" customFormat="1" ht="63" customHeight="1" x14ac:dyDescent="0.25">
      <c r="A174" s="65"/>
      <c r="B174" s="59" t="s">
        <v>100</v>
      </c>
      <c r="C174" s="20" t="s">
        <v>14</v>
      </c>
      <c r="D174" s="3">
        <v>21305.3</v>
      </c>
      <c r="E174" s="3">
        <v>21305.3</v>
      </c>
      <c r="F174" s="3">
        <v>15942.7</v>
      </c>
      <c r="G174" s="3">
        <v>15172.7</v>
      </c>
      <c r="H174" s="66"/>
      <c r="I174" s="66"/>
      <c r="J174" s="66"/>
      <c r="K174" s="66"/>
      <c r="L174" s="66"/>
      <c r="M174" s="66"/>
      <c r="N174" s="66"/>
      <c r="O174" s="66"/>
      <c r="P174" s="66"/>
      <c r="Q174" s="66"/>
      <c r="R174" s="66"/>
      <c r="S174" s="66"/>
      <c r="T174" s="66"/>
      <c r="U174" s="66"/>
      <c r="V174" s="66"/>
      <c r="W174" s="17" t="s">
        <v>324</v>
      </c>
      <c r="X174" s="17"/>
    </row>
    <row r="175" spans="1:24" s="68" customFormat="1" ht="93.75" customHeight="1" x14ac:dyDescent="0.25">
      <c r="A175" s="65"/>
      <c r="B175" s="59" t="s">
        <v>178</v>
      </c>
      <c r="C175" s="20" t="s">
        <v>16</v>
      </c>
      <c r="D175" s="3">
        <v>12934.5</v>
      </c>
      <c r="E175" s="3">
        <v>12934.5</v>
      </c>
      <c r="F175" s="3">
        <v>12877.2</v>
      </c>
      <c r="G175" s="3">
        <v>12877.2</v>
      </c>
      <c r="H175" s="66"/>
      <c r="I175" s="66"/>
      <c r="J175" s="66"/>
      <c r="K175" s="66"/>
      <c r="L175" s="66"/>
      <c r="M175" s="66"/>
      <c r="N175" s="66"/>
      <c r="O175" s="66"/>
      <c r="P175" s="66"/>
      <c r="Q175" s="66"/>
      <c r="R175" s="66"/>
      <c r="S175" s="66"/>
      <c r="T175" s="66"/>
      <c r="U175" s="66"/>
      <c r="V175" s="66"/>
      <c r="W175" s="17" t="s">
        <v>253</v>
      </c>
      <c r="X175" s="17"/>
    </row>
    <row r="176" spans="1:24" s="68" customFormat="1" ht="96.75" customHeight="1" x14ac:dyDescent="0.25">
      <c r="A176" s="65"/>
      <c r="B176" s="59" t="s">
        <v>187</v>
      </c>
      <c r="C176" s="20" t="s">
        <v>14</v>
      </c>
      <c r="D176" s="3">
        <v>4191.8</v>
      </c>
      <c r="E176" s="3">
        <v>4191.8</v>
      </c>
      <c r="F176" s="3">
        <v>677.7</v>
      </c>
      <c r="G176" s="3">
        <v>677.7</v>
      </c>
      <c r="H176" s="66"/>
      <c r="I176" s="66"/>
      <c r="J176" s="66"/>
      <c r="K176" s="66"/>
      <c r="L176" s="66"/>
      <c r="M176" s="66"/>
      <c r="N176" s="66"/>
      <c r="O176" s="66"/>
      <c r="P176" s="66"/>
      <c r="Q176" s="66"/>
      <c r="R176" s="66"/>
      <c r="S176" s="66"/>
      <c r="T176" s="66"/>
      <c r="U176" s="66"/>
      <c r="V176" s="66"/>
      <c r="W176" s="17" t="s">
        <v>325</v>
      </c>
      <c r="X176" s="17"/>
    </row>
    <row r="177" spans="1:24" s="68" customFormat="1" ht="151.5" customHeight="1" x14ac:dyDescent="0.25">
      <c r="A177" s="72"/>
      <c r="B177" s="73" t="s">
        <v>152</v>
      </c>
      <c r="C177" s="20" t="s">
        <v>14</v>
      </c>
      <c r="D177" s="3">
        <v>13848</v>
      </c>
      <c r="E177" s="3">
        <v>13848</v>
      </c>
      <c r="F177" s="3">
        <v>13217.5</v>
      </c>
      <c r="G177" s="3">
        <v>13217.5</v>
      </c>
      <c r="H177" s="66"/>
      <c r="I177" s="66"/>
      <c r="J177" s="66"/>
      <c r="K177" s="66"/>
      <c r="L177" s="66"/>
      <c r="M177" s="66"/>
      <c r="N177" s="66"/>
      <c r="O177" s="66"/>
      <c r="P177" s="66"/>
      <c r="Q177" s="66"/>
      <c r="R177" s="66"/>
      <c r="S177" s="66"/>
      <c r="T177" s="66"/>
      <c r="U177" s="66"/>
      <c r="V177" s="66"/>
      <c r="W177" s="17" t="s">
        <v>326</v>
      </c>
      <c r="X177" s="17"/>
    </row>
    <row r="178" spans="1:24" s="68" customFormat="1" ht="35.25" customHeight="1" x14ac:dyDescent="0.25">
      <c r="A178" s="74"/>
      <c r="B178" s="14" t="s">
        <v>18</v>
      </c>
      <c r="C178" s="2" t="s">
        <v>125</v>
      </c>
      <c r="D178" s="4">
        <f>D180+D179</f>
        <v>52279.6</v>
      </c>
      <c r="E178" s="4">
        <f t="shared" ref="E178:F178" si="51">E180+E179</f>
        <v>52279.6</v>
      </c>
      <c r="F178" s="4">
        <f t="shared" si="51"/>
        <v>42715.100000000006</v>
      </c>
      <c r="G178" s="4">
        <f t="shared" ref="G178" si="52">G180+G179</f>
        <v>41945.100000000006</v>
      </c>
      <c r="H178" s="66"/>
      <c r="I178" s="66"/>
      <c r="J178" s="66"/>
      <c r="K178" s="66"/>
      <c r="L178" s="66"/>
      <c r="M178" s="66"/>
      <c r="N178" s="66"/>
      <c r="O178" s="66"/>
      <c r="P178" s="66"/>
      <c r="Q178" s="66"/>
      <c r="R178" s="66"/>
      <c r="S178" s="66"/>
      <c r="T178" s="66"/>
      <c r="U178" s="66"/>
      <c r="V178" s="66"/>
      <c r="W178" s="17" t="s">
        <v>327</v>
      </c>
      <c r="X178" s="17"/>
    </row>
    <row r="179" spans="1:24" s="68" customFormat="1" ht="50.25" customHeight="1" x14ac:dyDescent="0.25">
      <c r="A179" s="75"/>
      <c r="B179" s="56"/>
      <c r="C179" s="2" t="s">
        <v>16</v>
      </c>
      <c r="D179" s="3">
        <f>D175</f>
        <v>12934.5</v>
      </c>
      <c r="E179" s="3">
        <f>E175</f>
        <v>12934.5</v>
      </c>
      <c r="F179" s="3">
        <f>F175</f>
        <v>12877.2</v>
      </c>
      <c r="G179" s="3">
        <f>G175</f>
        <v>12877.2</v>
      </c>
      <c r="H179" s="66"/>
      <c r="I179" s="66"/>
      <c r="J179" s="66"/>
      <c r="K179" s="66"/>
      <c r="L179" s="66"/>
      <c r="M179" s="66"/>
      <c r="N179" s="66"/>
      <c r="O179" s="66"/>
      <c r="P179" s="66"/>
      <c r="Q179" s="66"/>
      <c r="R179" s="66"/>
      <c r="S179" s="66"/>
      <c r="T179" s="66"/>
      <c r="U179" s="66"/>
      <c r="V179" s="66"/>
      <c r="W179" s="17" t="s">
        <v>253</v>
      </c>
      <c r="X179" s="17"/>
    </row>
    <row r="180" spans="1:24" s="68" customFormat="1" ht="63" customHeight="1" x14ac:dyDescent="0.25">
      <c r="A180" s="76"/>
      <c r="B180" s="77"/>
      <c r="C180" s="2" t="s">
        <v>14</v>
      </c>
      <c r="D180" s="3">
        <f>D174+D176+D177</f>
        <v>39345.1</v>
      </c>
      <c r="E180" s="3">
        <f t="shared" ref="E180:V180" si="53">E174+E176+E177</f>
        <v>39345.1</v>
      </c>
      <c r="F180" s="3">
        <f t="shared" si="53"/>
        <v>29837.9</v>
      </c>
      <c r="G180" s="3">
        <f t="shared" ref="G180" si="54">G174+G176+G177</f>
        <v>29067.9</v>
      </c>
      <c r="H180" s="3">
        <f t="shared" si="53"/>
        <v>0</v>
      </c>
      <c r="I180" s="3">
        <f t="shared" si="53"/>
        <v>0</v>
      </c>
      <c r="J180" s="3">
        <f t="shared" si="53"/>
        <v>0</v>
      </c>
      <c r="K180" s="3">
        <f t="shared" si="53"/>
        <v>0</v>
      </c>
      <c r="L180" s="3">
        <f t="shared" si="53"/>
        <v>0</v>
      </c>
      <c r="M180" s="3">
        <f t="shared" si="53"/>
        <v>0</v>
      </c>
      <c r="N180" s="3">
        <f t="shared" si="53"/>
        <v>0</v>
      </c>
      <c r="O180" s="3">
        <f t="shared" si="53"/>
        <v>0</v>
      </c>
      <c r="P180" s="3">
        <f t="shared" si="53"/>
        <v>0</v>
      </c>
      <c r="Q180" s="3">
        <f t="shared" si="53"/>
        <v>0</v>
      </c>
      <c r="R180" s="3">
        <f t="shared" si="53"/>
        <v>0</v>
      </c>
      <c r="S180" s="3">
        <f t="shared" si="53"/>
        <v>0</v>
      </c>
      <c r="T180" s="3">
        <f t="shared" si="53"/>
        <v>0</v>
      </c>
      <c r="U180" s="3">
        <f t="shared" si="53"/>
        <v>0</v>
      </c>
      <c r="V180" s="3">
        <f t="shared" si="53"/>
        <v>0</v>
      </c>
      <c r="W180" s="17" t="s">
        <v>328</v>
      </c>
      <c r="X180" s="17"/>
    </row>
    <row r="181" spans="1:24" ht="36" customHeight="1" x14ac:dyDescent="0.25">
      <c r="A181" s="39"/>
      <c r="B181" s="27" t="s">
        <v>15</v>
      </c>
      <c r="C181" s="2" t="s">
        <v>17</v>
      </c>
      <c r="D181" s="4">
        <f>D182+D183</f>
        <v>72209.100000000006</v>
      </c>
      <c r="E181" s="4">
        <f t="shared" ref="E181:G181" si="55">E182+E183</f>
        <v>72209.100000000006</v>
      </c>
      <c r="F181" s="4">
        <f t="shared" si="55"/>
        <v>62644.600000000006</v>
      </c>
      <c r="G181" s="4">
        <f t="shared" si="55"/>
        <v>61874.600000000006</v>
      </c>
      <c r="H181" s="43"/>
      <c r="I181" s="43"/>
      <c r="J181" s="43"/>
      <c r="K181" s="43"/>
      <c r="L181" s="43"/>
      <c r="M181" s="43"/>
      <c r="N181" s="43"/>
      <c r="O181" s="43"/>
      <c r="P181" s="43"/>
      <c r="Q181" s="43"/>
      <c r="R181" s="43"/>
      <c r="S181" s="43"/>
      <c r="T181" s="43"/>
      <c r="U181" s="43"/>
      <c r="V181" s="43"/>
      <c r="W181" s="17" t="s">
        <v>329</v>
      </c>
      <c r="X181" s="17"/>
    </row>
    <row r="182" spans="1:24" ht="31.5" x14ac:dyDescent="0.25">
      <c r="A182" s="39"/>
      <c r="B182" s="40"/>
      <c r="C182" s="20" t="s">
        <v>14</v>
      </c>
      <c r="D182" s="3">
        <f>D169+D172+D180</f>
        <v>59102.5</v>
      </c>
      <c r="E182" s="3">
        <f>E169+E172+E180</f>
        <v>59102.5</v>
      </c>
      <c r="F182" s="3">
        <f>F169+F172+F180</f>
        <v>49595.3</v>
      </c>
      <c r="G182" s="3">
        <f>G169+G172+G180</f>
        <v>48825.3</v>
      </c>
      <c r="H182" s="3">
        <f t="shared" ref="H182:V182" si="56">H172+H180</f>
        <v>0</v>
      </c>
      <c r="I182" s="3">
        <f t="shared" si="56"/>
        <v>0</v>
      </c>
      <c r="J182" s="3">
        <f t="shared" si="56"/>
        <v>0</v>
      </c>
      <c r="K182" s="3">
        <f t="shared" si="56"/>
        <v>0</v>
      </c>
      <c r="L182" s="3">
        <f t="shared" si="56"/>
        <v>0</v>
      </c>
      <c r="M182" s="3">
        <f t="shared" si="56"/>
        <v>0</v>
      </c>
      <c r="N182" s="3">
        <f t="shared" si="56"/>
        <v>0</v>
      </c>
      <c r="O182" s="3">
        <f t="shared" si="56"/>
        <v>0</v>
      </c>
      <c r="P182" s="3">
        <f t="shared" si="56"/>
        <v>0</v>
      </c>
      <c r="Q182" s="3">
        <f t="shared" si="56"/>
        <v>0</v>
      </c>
      <c r="R182" s="3">
        <f t="shared" si="56"/>
        <v>0</v>
      </c>
      <c r="S182" s="3">
        <f t="shared" si="56"/>
        <v>0</v>
      </c>
      <c r="T182" s="3">
        <f t="shared" si="56"/>
        <v>0</v>
      </c>
      <c r="U182" s="3">
        <f t="shared" si="56"/>
        <v>0</v>
      </c>
      <c r="V182" s="3">
        <f t="shared" si="56"/>
        <v>0</v>
      </c>
      <c r="W182" s="17" t="s">
        <v>248</v>
      </c>
      <c r="X182" s="17"/>
    </row>
    <row r="183" spans="1:24" ht="65.25" customHeight="1" x14ac:dyDescent="0.25">
      <c r="A183" s="39"/>
      <c r="B183" s="40"/>
      <c r="C183" s="20" t="s">
        <v>16</v>
      </c>
      <c r="D183" s="3">
        <f>D168+D179</f>
        <v>13106.6</v>
      </c>
      <c r="E183" s="3">
        <f t="shared" ref="E183:F183" si="57">E168+E179</f>
        <v>13106.6</v>
      </c>
      <c r="F183" s="3">
        <f t="shared" si="57"/>
        <v>13049.300000000001</v>
      </c>
      <c r="G183" s="3">
        <f t="shared" ref="G183" si="58">G168+G179</f>
        <v>13049.300000000001</v>
      </c>
      <c r="H183" s="3" t="e">
        <f>H168+#REF!</f>
        <v>#REF!</v>
      </c>
      <c r="I183" s="3" t="e">
        <f>I168+#REF!</f>
        <v>#REF!</v>
      </c>
      <c r="J183" s="3" t="e">
        <f>J168+#REF!</f>
        <v>#REF!</v>
      </c>
      <c r="K183" s="3" t="e">
        <f>K168+#REF!</f>
        <v>#REF!</v>
      </c>
      <c r="L183" s="3" t="e">
        <f>L168+#REF!</f>
        <v>#REF!</v>
      </c>
      <c r="M183" s="3" t="e">
        <f>M168+#REF!</f>
        <v>#REF!</v>
      </c>
      <c r="N183" s="3" t="e">
        <f>N168+#REF!</f>
        <v>#REF!</v>
      </c>
      <c r="O183" s="3" t="e">
        <f>O168+#REF!</f>
        <v>#REF!</v>
      </c>
      <c r="P183" s="3" t="e">
        <f>P168+#REF!</f>
        <v>#REF!</v>
      </c>
      <c r="Q183" s="3" t="e">
        <f>Q168+#REF!</f>
        <v>#REF!</v>
      </c>
      <c r="R183" s="3" t="e">
        <f>R168+#REF!</f>
        <v>#REF!</v>
      </c>
      <c r="S183" s="3" t="e">
        <f>S168+#REF!</f>
        <v>#REF!</v>
      </c>
      <c r="T183" s="3" t="e">
        <f>T168+#REF!</f>
        <v>#REF!</v>
      </c>
      <c r="U183" s="3" t="e">
        <f>U168+#REF!</f>
        <v>#REF!</v>
      </c>
      <c r="V183" s="3" t="e">
        <f>V168+#REF!</f>
        <v>#REF!</v>
      </c>
      <c r="W183" s="17" t="s">
        <v>330</v>
      </c>
      <c r="X183" s="17"/>
    </row>
    <row r="184" spans="1:24" ht="33" customHeight="1" x14ac:dyDescent="0.25">
      <c r="A184" s="48">
        <v>8</v>
      </c>
      <c r="B184" s="26" t="s">
        <v>101</v>
      </c>
      <c r="C184" s="26"/>
      <c r="D184" s="26"/>
      <c r="E184" s="26"/>
      <c r="F184" s="26"/>
      <c r="G184" s="26"/>
      <c r="H184" s="60"/>
      <c r="I184" s="60"/>
      <c r="J184" s="60"/>
      <c r="K184" s="60"/>
      <c r="L184" s="60"/>
      <c r="M184" s="60"/>
      <c r="N184" s="60"/>
      <c r="O184" s="60"/>
      <c r="P184" s="60"/>
      <c r="Q184" s="60"/>
      <c r="R184" s="60"/>
      <c r="S184" s="60"/>
      <c r="T184" s="60"/>
      <c r="U184" s="60"/>
      <c r="V184" s="60"/>
      <c r="W184" s="60"/>
      <c r="X184" s="60"/>
    </row>
    <row r="185" spans="1:24" ht="15" customHeight="1" x14ac:dyDescent="0.25">
      <c r="A185" s="26" t="s">
        <v>78</v>
      </c>
      <c r="B185" s="60"/>
      <c r="C185" s="60"/>
      <c r="D185" s="60"/>
      <c r="E185" s="60"/>
      <c r="F185" s="60"/>
      <c r="G185" s="60"/>
      <c r="H185" s="60"/>
      <c r="I185" s="60"/>
      <c r="J185" s="60"/>
      <c r="K185" s="60"/>
      <c r="L185" s="60"/>
      <c r="M185" s="60"/>
      <c r="N185" s="60"/>
      <c r="O185" s="60"/>
      <c r="P185" s="60"/>
      <c r="Q185" s="60"/>
      <c r="R185" s="60"/>
      <c r="S185" s="60"/>
      <c r="T185" s="60"/>
      <c r="U185" s="60"/>
      <c r="V185" s="60"/>
      <c r="W185" s="60"/>
      <c r="X185" s="60"/>
    </row>
    <row r="186" spans="1:24" ht="68.25" customHeight="1" x14ac:dyDescent="0.25">
      <c r="A186" s="78"/>
      <c r="B186" s="79" t="s">
        <v>102</v>
      </c>
      <c r="C186" s="20" t="s">
        <v>14</v>
      </c>
      <c r="D186" s="3">
        <v>800</v>
      </c>
      <c r="E186" s="3">
        <v>800</v>
      </c>
      <c r="F186" s="3">
        <v>800</v>
      </c>
      <c r="G186" s="3">
        <v>800</v>
      </c>
      <c r="H186" s="43"/>
      <c r="I186" s="43"/>
      <c r="J186" s="43"/>
      <c r="K186" s="43"/>
      <c r="L186" s="43"/>
      <c r="M186" s="43"/>
      <c r="N186" s="43"/>
      <c r="O186" s="43"/>
      <c r="P186" s="43"/>
      <c r="Q186" s="43"/>
      <c r="R186" s="43"/>
      <c r="S186" s="43"/>
      <c r="T186" s="43"/>
      <c r="U186" s="43"/>
      <c r="V186" s="43"/>
      <c r="W186" s="17" t="s">
        <v>218</v>
      </c>
      <c r="X186" s="17"/>
    </row>
    <row r="187" spans="1:24" ht="44.25" customHeight="1" x14ac:dyDescent="0.25">
      <c r="A187" s="36"/>
      <c r="B187" s="14" t="s">
        <v>18</v>
      </c>
      <c r="C187" s="2" t="s">
        <v>17</v>
      </c>
      <c r="D187" s="4">
        <f>D188</f>
        <v>800</v>
      </c>
      <c r="E187" s="4">
        <f t="shared" ref="E187:G187" si="59">E188</f>
        <v>800</v>
      </c>
      <c r="F187" s="4">
        <f t="shared" si="59"/>
        <v>800</v>
      </c>
      <c r="G187" s="4">
        <f t="shared" si="59"/>
        <v>800</v>
      </c>
      <c r="H187" s="43"/>
      <c r="I187" s="43"/>
      <c r="J187" s="43"/>
      <c r="K187" s="43"/>
      <c r="L187" s="43"/>
      <c r="M187" s="43"/>
      <c r="N187" s="43"/>
      <c r="O187" s="43"/>
      <c r="P187" s="43"/>
      <c r="Q187" s="43"/>
      <c r="R187" s="43"/>
      <c r="S187" s="43"/>
      <c r="T187" s="43"/>
      <c r="U187" s="43"/>
      <c r="V187" s="43"/>
      <c r="W187" s="16" t="s">
        <v>218</v>
      </c>
      <c r="X187" s="16"/>
    </row>
    <row r="188" spans="1:24" ht="48" customHeight="1" x14ac:dyDescent="0.25">
      <c r="A188" s="37"/>
      <c r="B188" s="18"/>
      <c r="C188" s="20" t="s">
        <v>14</v>
      </c>
      <c r="D188" s="3">
        <f>D186</f>
        <v>800</v>
      </c>
      <c r="E188" s="3">
        <f t="shared" ref="E188:G188" si="60">E186</f>
        <v>800</v>
      </c>
      <c r="F188" s="3">
        <f t="shared" si="60"/>
        <v>800</v>
      </c>
      <c r="G188" s="3">
        <f t="shared" si="60"/>
        <v>800</v>
      </c>
      <c r="H188" s="43"/>
      <c r="I188" s="43"/>
      <c r="J188" s="43"/>
      <c r="K188" s="43"/>
      <c r="L188" s="43"/>
      <c r="M188" s="43"/>
      <c r="N188" s="43"/>
      <c r="O188" s="43"/>
      <c r="P188" s="43"/>
      <c r="Q188" s="43"/>
      <c r="R188" s="43"/>
      <c r="S188" s="43"/>
      <c r="T188" s="43"/>
      <c r="U188" s="43"/>
      <c r="V188" s="43"/>
      <c r="W188" s="17" t="s">
        <v>218</v>
      </c>
      <c r="X188" s="17"/>
    </row>
    <row r="189" spans="1:24" s="13" customFormat="1" x14ac:dyDescent="0.25">
      <c r="A189" s="45"/>
      <c r="B189" s="26" t="s">
        <v>412</v>
      </c>
      <c r="C189" s="80"/>
      <c r="D189" s="80"/>
      <c r="E189" s="80"/>
      <c r="F189" s="80"/>
      <c r="G189" s="80"/>
      <c r="H189" s="80"/>
      <c r="I189" s="80"/>
      <c r="J189" s="80"/>
      <c r="K189" s="80"/>
      <c r="L189" s="80"/>
      <c r="M189" s="80"/>
      <c r="N189" s="80"/>
      <c r="O189" s="80"/>
      <c r="P189" s="80"/>
      <c r="Q189" s="80"/>
      <c r="R189" s="80"/>
      <c r="S189" s="80"/>
      <c r="T189" s="80"/>
      <c r="U189" s="80"/>
      <c r="V189" s="80"/>
      <c r="W189" s="80"/>
      <c r="X189" s="80"/>
    </row>
    <row r="190" spans="1:24" s="13" customFormat="1" ht="94.5" customHeight="1" x14ac:dyDescent="0.25">
      <c r="A190" s="45"/>
      <c r="B190" s="79" t="s">
        <v>147</v>
      </c>
      <c r="C190" s="20" t="s">
        <v>14</v>
      </c>
      <c r="D190" s="3">
        <v>300</v>
      </c>
      <c r="E190" s="3">
        <v>300</v>
      </c>
      <c r="F190" s="3">
        <v>300</v>
      </c>
      <c r="G190" s="3">
        <v>300</v>
      </c>
      <c r="H190" s="43"/>
      <c r="I190" s="43"/>
      <c r="J190" s="43"/>
      <c r="K190" s="43"/>
      <c r="L190" s="43"/>
      <c r="M190" s="43"/>
      <c r="N190" s="43"/>
      <c r="O190" s="43"/>
      <c r="P190" s="43"/>
      <c r="Q190" s="43"/>
      <c r="R190" s="43"/>
      <c r="S190" s="43"/>
      <c r="T190" s="43"/>
      <c r="U190" s="43"/>
      <c r="V190" s="43"/>
      <c r="W190" s="17" t="s">
        <v>221</v>
      </c>
      <c r="X190" s="17"/>
    </row>
    <row r="191" spans="1:24" s="13" customFormat="1" ht="40.5" customHeight="1" x14ac:dyDescent="0.25">
      <c r="A191" s="45"/>
      <c r="B191" s="79" t="s">
        <v>148</v>
      </c>
      <c r="C191" s="20" t="s">
        <v>14</v>
      </c>
      <c r="D191" s="3">
        <v>300</v>
      </c>
      <c r="E191" s="3">
        <v>300</v>
      </c>
      <c r="F191" s="3">
        <v>300</v>
      </c>
      <c r="G191" s="3">
        <v>300</v>
      </c>
      <c r="H191" s="43"/>
      <c r="I191" s="43"/>
      <c r="J191" s="43"/>
      <c r="K191" s="43"/>
      <c r="L191" s="43"/>
      <c r="M191" s="43"/>
      <c r="N191" s="43"/>
      <c r="O191" s="43"/>
      <c r="P191" s="43"/>
      <c r="Q191" s="43"/>
      <c r="R191" s="43"/>
      <c r="S191" s="43"/>
      <c r="T191" s="43"/>
      <c r="U191" s="43"/>
      <c r="V191" s="43"/>
      <c r="W191" s="17" t="s">
        <v>218</v>
      </c>
      <c r="X191" s="17"/>
    </row>
    <row r="192" spans="1:24" s="13" customFormat="1" ht="86.25" customHeight="1" x14ac:dyDescent="0.25">
      <c r="A192" s="45"/>
      <c r="B192" s="79" t="s">
        <v>159</v>
      </c>
      <c r="C192" s="20" t="s">
        <v>14</v>
      </c>
      <c r="D192" s="3">
        <v>250</v>
      </c>
      <c r="E192" s="3">
        <v>250</v>
      </c>
      <c r="F192" s="3">
        <v>250</v>
      </c>
      <c r="G192" s="3">
        <v>250</v>
      </c>
      <c r="H192" s="43"/>
      <c r="I192" s="43"/>
      <c r="J192" s="43"/>
      <c r="K192" s="43"/>
      <c r="L192" s="43"/>
      <c r="M192" s="43"/>
      <c r="N192" s="43"/>
      <c r="O192" s="43"/>
      <c r="P192" s="43"/>
      <c r="Q192" s="43"/>
      <c r="R192" s="43"/>
      <c r="S192" s="43"/>
      <c r="T192" s="43"/>
      <c r="U192" s="43"/>
      <c r="V192" s="43"/>
      <c r="W192" s="17" t="s">
        <v>218</v>
      </c>
      <c r="X192" s="17"/>
    </row>
    <row r="193" spans="1:24" s="13" customFormat="1" ht="86.25" customHeight="1" x14ac:dyDescent="0.25">
      <c r="A193" s="45"/>
      <c r="B193" s="79" t="s">
        <v>331</v>
      </c>
      <c r="C193" s="20" t="s">
        <v>14</v>
      </c>
      <c r="D193" s="3">
        <v>500</v>
      </c>
      <c r="E193" s="3">
        <v>500</v>
      </c>
      <c r="F193" s="3">
        <v>500</v>
      </c>
      <c r="G193" s="3">
        <v>500</v>
      </c>
      <c r="H193" s="43"/>
      <c r="I193" s="43"/>
      <c r="J193" s="43"/>
      <c r="K193" s="43"/>
      <c r="L193" s="43"/>
      <c r="M193" s="43"/>
      <c r="N193" s="43"/>
      <c r="O193" s="43"/>
      <c r="P193" s="43"/>
      <c r="Q193" s="43"/>
      <c r="R193" s="43"/>
      <c r="S193" s="43"/>
      <c r="T193" s="43"/>
      <c r="U193" s="43"/>
      <c r="V193" s="43"/>
      <c r="W193" s="17" t="s">
        <v>218</v>
      </c>
      <c r="X193" s="17"/>
    </row>
    <row r="194" spans="1:24" s="13" customFormat="1" ht="68.25" customHeight="1" x14ac:dyDescent="0.25">
      <c r="A194" s="39"/>
      <c r="B194" s="27" t="s">
        <v>18</v>
      </c>
      <c r="C194" s="81" t="s">
        <v>17</v>
      </c>
      <c r="D194" s="8">
        <f>D190+D191+D192+D193</f>
        <v>1350</v>
      </c>
      <c r="E194" s="8">
        <f t="shared" ref="E194:G194" si="61">E195</f>
        <v>1350</v>
      </c>
      <c r="F194" s="8">
        <f t="shared" si="61"/>
        <v>1350</v>
      </c>
      <c r="G194" s="8">
        <f t="shared" si="61"/>
        <v>1350</v>
      </c>
      <c r="H194" s="43"/>
      <c r="I194" s="43"/>
      <c r="J194" s="43"/>
      <c r="K194" s="43"/>
      <c r="L194" s="43"/>
      <c r="M194" s="43"/>
      <c r="N194" s="43"/>
      <c r="O194" s="43"/>
      <c r="P194" s="43"/>
      <c r="Q194" s="43"/>
      <c r="R194" s="43"/>
      <c r="S194" s="43"/>
      <c r="T194" s="43"/>
      <c r="U194" s="43"/>
      <c r="V194" s="43"/>
      <c r="W194" s="16" t="s">
        <v>218</v>
      </c>
      <c r="X194" s="16"/>
    </row>
    <row r="195" spans="1:24" s="13" customFormat="1" ht="63" customHeight="1" x14ac:dyDescent="0.25">
      <c r="A195" s="40"/>
      <c r="B195" s="40"/>
      <c r="C195" s="20" t="s">
        <v>14</v>
      </c>
      <c r="D195" s="3">
        <f>D190+D191+D192+D193</f>
        <v>1350</v>
      </c>
      <c r="E195" s="3">
        <f t="shared" ref="E195:G195" si="62">E190+E191+E192+E193</f>
        <v>1350</v>
      </c>
      <c r="F195" s="3">
        <f t="shared" si="62"/>
        <v>1350</v>
      </c>
      <c r="G195" s="3">
        <f t="shared" si="62"/>
        <v>1350</v>
      </c>
      <c r="H195" s="43"/>
      <c r="I195" s="43"/>
      <c r="J195" s="43"/>
      <c r="K195" s="43"/>
      <c r="L195" s="43"/>
      <c r="M195" s="43"/>
      <c r="N195" s="43"/>
      <c r="O195" s="43"/>
      <c r="P195" s="43"/>
      <c r="Q195" s="43"/>
      <c r="R195" s="43"/>
      <c r="S195" s="43"/>
      <c r="T195" s="43"/>
      <c r="U195" s="43"/>
      <c r="V195" s="43"/>
      <c r="W195" s="17" t="s">
        <v>218</v>
      </c>
      <c r="X195" s="17"/>
    </row>
    <row r="196" spans="1:24" s="13" customFormat="1" ht="26.25" customHeight="1" x14ac:dyDescent="0.25">
      <c r="A196" s="45"/>
      <c r="B196" s="26" t="s">
        <v>168</v>
      </c>
      <c r="C196" s="80"/>
      <c r="D196" s="80"/>
      <c r="E196" s="80"/>
      <c r="F196" s="80"/>
      <c r="G196" s="80"/>
      <c r="H196" s="80"/>
      <c r="I196" s="80"/>
      <c r="J196" s="80"/>
      <c r="K196" s="80"/>
      <c r="L196" s="80"/>
      <c r="M196" s="80"/>
      <c r="N196" s="80"/>
      <c r="O196" s="80"/>
      <c r="P196" s="80"/>
      <c r="Q196" s="80"/>
      <c r="R196" s="80"/>
      <c r="S196" s="80"/>
      <c r="T196" s="80"/>
      <c r="U196" s="80"/>
      <c r="V196" s="80"/>
      <c r="W196" s="80"/>
      <c r="X196" s="80"/>
    </row>
    <row r="197" spans="1:24" s="13" customFormat="1" ht="126" x14ac:dyDescent="0.25">
      <c r="A197" s="45"/>
      <c r="B197" s="79" t="s">
        <v>199</v>
      </c>
      <c r="C197" s="20" t="s">
        <v>14</v>
      </c>
      <c r="D197" s="3">
        <v>50</v>
      </c>
      <c r="E197" s="3">
        <v>50</v>
      </c>
      <c r="F197" s="3">
        <v>0</v>
      </c>
      <c r="G197" s="3">
        <v>0</v>
      </c>
      <c r="H197" s="82"/>
      <c r="I197" s="82"/>
      <c r="J197" s="82"/>
      <c r="K197" s="82"/>
      <c r="L197" s="82"/>
      <c r="M197" s="82"/>
      <c r="N197" s="82"/>
      <c r="O197" s="82"/>
      <c r="P197" s="82"/>
      <c r="Q197" s="82"/>
      <c r="R197" s="82"/>
      <c r="S197" s="82"/>
      <c r="T197" s="82"/>
      <c r="U197" s="82"/>
      <c r="V197" s="82"/>
      <c r="W197" s="17" t="s">
        <v>79</v>
      </c>
      <c r="X197" s="17"/>
    </row>
    <row r="198" spans="1:24" s="13" customFormat="1" ht="40.5" customHeight="1" x14ac:dyDescent="0.25">
      <c r="A198" s="45"/>
      <c r="B198" s="79" t="s">
        <v>169</v>
      </c>
      <c r="C198" s="20" t="s">
        <v>14</v>
      </c>
      <c r="D198" s="3">
        <v>30</v>
      </c>
      <c r="E198" s="3">
        <v>30</v>
      </c>
      <c r="F198" s="3">
        <v>30</v>
      </c>
      <c r="G198" s="3">
        <v>30</v>
      </c>
      <c r="H198" s="43"/>
      <c r="I198" s="43"/>
      <c r="J198" s="43"/>
      <c r="K198" s="43"/>
      <c r="L198" s="43"/>
      <c r="M198" s="43"/>
      <c r="N198" s="43"/>
      <c r="O198" s="43"/>
      <c r="P198" s="43"/>
      <c r="Q198" s="43"/>
      <c r="R198" s="43"/>
      <c r="S198" s="43"/>
      <c r="T198" s="43"/>
      <c r="U198" s="43"/>
      <c r="V198" s="43"/>
      <c r="W198" s="17" t="s">
        <v>218</v>
      </c>
      <c r="X198" s="17"/>
    </row>
    <row r="199" spans="1:24" s="13" customFormat="1" ht="86.25" customHeight="1" x14ac:dyDescent="0.25">
      <c r="A199" s="45"/>
      <c r="B199" s="59" t="s">
        <v>170</v>
      </c>
      <c r="C199" s="20" t="s">
        <v>14</v>
      </c>
      <c r="D199" s="3">
        <v>20</v>
      </c>
      <c r="E199" s="3">
        <v>20</v>
      </c>
      <c r="F199" s="3">
        <v>20</v>
      </c>
      <c r="G199" s="3">
        <v>20</v>
      </c>
      <c r="H199" s="43"/>
      <c r="I199" s="43"/>
      <c r="J199" s="43"/>
      <c r="K199" s="43"/>
      <c r="L199" s="43"/>
      <c r="M199" s="43"/>
      <c r="N199" s="43"/>
      <c r="O199" s="43"/>
      <c r="P199" s="43"/>
      <c r="Q199" s="43"/>
      <c r="R199" s="43"/>
      <c r="S199" s="43"/>
      <c r="T199" s="43"/>
      <c r="U199" s="43"/>
      <c r="V199" s="43"/>
      <c r="W199" s="17" t="s">
        <v>218</v>
      </c>
      <c r="X199" s="17"/>
    </row>
    <row r="200" spans="1:24" s="13" customFormat="1" ht="68.25" customHeight="1" x14ac:dyDescent="0.25">
      <c r="A200" s="83"/>
      <c r="B200" s="14" t="s">
        <v>15</v>
      </c>
      <c r="C200" s="81" t="s">
        <v>17</v>
      </c>
      <c r="D200" s="8">
        <f>D201</f>
        <v>2250</v>
      </c>
      <c r="E200" s="8">
        <f t="shared" ref="E200:G200" si="63">E201</f>
        <v>2250</v>
      </c>
      <c r="F200" s="8">
        <f t="shared" si="63"/>
        <v>2200</v>
      </c>
      <c r="G200" s="8">
        <f t="shared" si="63"/>
        <v>2200</v>
      </c>
      <c r="H200" s="43"/>
      <c r="I200" s="43"/>
      <c r="J200" s="43"/>
      <c r="K200" s="43"/>
      <c r="L200" s="43"/>
      <c r="M200" s="43"/>
      <c r="N200" s="43"/>
      <c r="O200" s="43"/>
      <c r="P200" s="43"/>
      <c r="Q200" s="43"/>
      <c r="R200" s="43"/>
      <c r="S200" s="43"/>
      <c r="T200" s="43"/>
      <c r="U200" s="43"/>
      <c r="V200" s="43"/>
      <c r="W200" s="16" t="s">
        <v>332</v>
      </c>
      <c r="X200" s="16"/>
    </row>
    <row r="201" spans="1:24" s="13" customFormat="1" ht="63" customHeight="1" x14ac:dyDescent="0.25">
      <c r="A201" s="21"/>
      <c r="B201" s="84"/>
      <c r="C201" s="2" t="s">
        <v>14</v>
      </c>
      <c r="D201" s="4">
        <f>D188+D195+D197+D198+D199</f>
        <v>2250</v>
      </c>
      <c r="E201" s="4">
        <f t="shared" ref="E201:G201" si="64">E188+E195+E197+E198+E199</f>
        <v>2250</v>
      </c>
      <c r="F201" s="4">
        <f t="shared" si="64"/>
        <v>2200</v>
      </c>
      <c r="G201" s="4">
        <f t="shared" si="64"/>
        <v>2200</v>
      </c>
      <c r="H201" s="43"/>
      <c r="I201" s="43"/>
      <c r="J201" s="43"/>
      <c r="K201" s="43"/>
      <c r="L201" s="43"/>
      <c r="M201" s="43"/>
      <c r="N201" s="43"/>
      <c r="O201" s="43"/>
      <c r="P201" s="43"/>
      <c r="Q201" s="43"/>
      <c r="R201" s="43"/>
      <c r="S201" s="43"/>
      <c r="T201" s="43"/>
      <c r="U201" s="43"/>
      <c r="V201" s="43"/>
      <c r="W201" s="16" t="s">
        <v>332</v>
      </c>
      <c r="X201" s="16"/>
    </row>
    <row r="202" spans="1:24" ht="20.25" customHeight="1" x14ac:dyDescent="0.25">
      <c r="A202" s="48">
        <v>9</v>
      </c>
      <c r="B202" s="85" t="s">
        <v>333</v>
      </c>
      <c r="C202" s="85"/>
      <c r="D202" s="85"/>
      <c r="E202" s="85"/>
      <c r="F202" s="85"/>
      <c r="G202" s="85"/>
      <c r="H202" s="60"/>
      <c r="I202" s="60"/>
      <c r="J202" s="60"/>
      <c r="K202" s="60"/>
      <c r="L202" s="60"/>
      <c r="M202" s="60"/>
      <c r="N202" s="60"/>
      <c r="O202" s="60"/>
      <c r="P202" s="60"/>
      <c r="Q202" s="60"/>
      <c r="R202" s="60"/>
      <c r="S202" s="60"/>
      <c r="T202" s="60"/>
      <c r="U202" s="60"/>
      <c r="V202" s="60"/>
      <c r="W202" s="60"/>
      <c r="X202" s="60"/>
    </row>
    <row r="203" spans="1:24" ht="20.25" customHeight="1" x14ac:dyDescent="0.25">
      <c r="A203" s="48"/>
      <c r="B203" s="86" t="s">
        <v>75</v>
      </c>
      <c r="C203" s="87"/>
      <c r="D203" s="87"/>
      <c r="E203" s="87"/>
      <c r="F203" s="87"/>
      <c r="G203" s="87"/>
      <c r="H203" s="87"/>
      <c r="I203" s="87"/>
      <c r="J203" s="87"/>
      <c r="K203" s="87"/>
      <c r="L203" s="87"/>
      <c r="M203" s="87"/>
      <c r="N203" s="87"/>
      <c r="O203" s="87"/>
      <c r="P203" s="87"/>
      <c r="Q203" s="87"/>
      <c r="R203" s="87"/>
      <c r="S203" s="87"/>
      <c r="T203" s="87"/>
      <c r="U203" s="87"/>
      <c r="V203" s="87"/>
      <c r="W203" s="87"/>
      <c r="X203" s="88"/>
    </row>
    <row r="204" spans="1:24" ht="38.25" customHeight="1" x14ac:dyDescent="0.25">
      <c r="A204" s="48"/>
      <c r="B204" s="19" t="s">
        <v>13</v>
      </c>
      <c r="C204" s="20" t="s">
        <v>14</v>
      </c>
      <c r="D204" s="9">
        <f>17176.8+13.5+8.5</f>
        <v>17198.8</v>
      </c>
      <c r="E204" s="9">
        <f>17176.8+13.5+8.5</f>
        <v>17198.8</v>
      </c>
      <c r="F204" s="9">
        <f>10645.5+4.4+3.9</f>
        <v>10653.8</v>
      </c>
      <c r="G204" s="9">
        <f>10645+4.4+3.9</f>
        <v>10653.3</v>
      </c>
      <c r="H204" s="89"/>
      <c r="I204" s="89"/>
      <c r="J204" s="89"/>
      <c r="K204" s="89"/>
      <c r="L204" s="89"/>
      <c r="M204" s="89"/>
      <c r="N204" s="89"/>
      <c r="O204" s="89"/>
      <c r="P204" s="89"/>
      <c r="Q204" s="89"/>
      <c r="R204" s="89"/>
      <c r="S204" s="89"/>
      <c r="T204" s="89"/>
      <c r="U204" s="89"/>
      <c r="V204" s="89"/>
      <c r="W204" s="17" t="s">
        <v>334</v>
      </c>
      <c r="X204" s="17"/>
    </row>
    <row r="205" spans="1:24" ht="80.25" customHeight="1" x14ac:dyDescent="0.25">
      <c r="A205" s="48"/>
      <c r="B205" s="19" t="s">
        <v>106</v>
      </c>
      <c r="C205" s="20" t="s">
        <v>14</v>
      </c>
      <c r="D205" s="9">
        <v>1.6</v>
      </c>
      <c r="E205" s="9">
        <v>1.6</v>
      </c>
      <c r="F205" s="9">
        <v>1.5</v>
      </c>
      <c r="G205" s="9">
        <v>1.5</v>
      </c>
      <c r="H205" s="89"/>
      <c r="I205" s="89"/>
      <c r="J205" s="89"/>
      <c r="K205" s="89"/>
      <c r="L205" s="89"/>
      <c r="M205" s="89"/>
      <c r="N205" s="89"/>
      <c r="O205" s="89"/>
      <c r="P205" s="89"/>
      <c r="Q205" s="89"/>
      <c r="R205" s="89"/>
      <c r="S205" s="89"/>
      <c r="T205" s="89"/>
      <c r="U205" s="89"/>
      <c r="V205" s="89"/>
      <c r="W205" s="17" t="s">
        <v>335</v>
      </c>
      <c r="X205" s="17"/>
    </row>
    <row r="206" spans="1:24" ht="32.25" customHeight="1" x14ac:dyDescent="0.25">
      <c r="A206" s="36"/>
      <c r="B206" s="14" t="s">
        <v>18</v>
      </c>
      <c r="C206" s="2" t="s">
        <v>17</v>
      </c>
      <c r="D206" s="4">
        <f>D207</f>
        <v>17200.399999999998</v>
      </c>
      <c r="E206" s="4">
        <f t="shared" ref="E206:G206" si="65">E207</f>
        <v>17200.399999999998</v>
      </c>
      <c r="F206" s="4">
        <f t="shared" si="65"/>
        <v>10655.4</v>
      </c>
      <c r="G206" s="4">
        <f t="shared" si="65"/>
        <v>10654.9</v>
      </c>
      <c r="H206" s="4" t="e">
        <f>H207+#REF!</f>
        <v>#REF!</v>
      </c>
      <c r="I206" s="4" t="e">
        <f>I207+#REF!</f>
        <v>#REF!</v>
      </c>
      <c r="J206" s="4" t="e">
        <f>J207+#REF!</f>
        <v>#REF!</v>
      </c>
      <c r="K206" s="4" t="e">
        <f>K207+#REF!</f>
        <v>#REF!</v>
      </c>
      <c r="L206" s="4" t="e">
        <f>L207+#REF!</f>
        <v>#REF!</v>
      </c>
      <c r="M206" s="4" t="e">
        <f>M207+#REF!</f>
        <v>#REF!</v>
      </c>
      <c r="N206" s="4" t="e">
        <f>N207+#REF!</f>
        <v>#REF!</v>
      </c>
      <c r="O206" s="4" t="e">
        <f>O207+#REF!</f>
        <v>#REF!</v>
      </c>
      <c r="P206" s="4" t="e">
        <f>P207+#REF!</f>
        <v>#REF!</v>
      </c>
      <c r="Q206" s="4" t="e">
        <f>Q207+#REF!</f>
        <v>#REF!</v>
      </c>
      <c r="R206" s="4" t="e">
        <f>R207+#REF!</f>
        <v>#REF!</v>
      </c>
      <c r="S206" s="4" t="e">
        <f>S207+#REF!</f>
        <v>#REF!</v>
      </c>
      <c r="T206" s="4" t="e">
        <f>T207+#REF!</f>
        <v>#REF!</v>
      </c>
      <c r="U206" s="4" t="e">
        <f>U207+#REF!</f>
        <v>#REF!</v>
      </c>
      <c r="V206" s="4" t="e">
        <f>V207+#REF!</f>
        <v>#REF!</v>
      </c>
      <c r="W206" s="17" t="s">
        <v>334</v>
      </c>
      <c r="X206" s="17"/>
    </row>
    <row r="207" spans="1:24" ht="31.5" customHeight="1" x14ac:dyDescent="0.25">
      <c r="A207" s="37"/>
      <c r="B207" s="18"/>
      <c r="C207" s="20" t="s">
        <v>14</v>
      </c>
      <c r="D207" s="3">
        <f>D204+D205</f>
        <v>17200.399999999998</v>
      </c>
      <c r="E207" s="3">
        <f t="shared" ref="E207" si="66">E204+E205</f>
        <v>17200.399999999998</v>
      </c>
      <c r="F207" s="3">
        <f>F204+F205+0.1</f>
        <v>10655.4</v>
      </c>
      <c r="G207" s="3">
        <f>G204+G205+0.1</f>
        <v>10654.9</v>
      </c>
      <c r="H207" s="3">
        <f t="shared" ref="H207:V207" si="67">H200+H201+H203+H204+H205</f>
        <v>0</v>
      </c>
      <c r="I207" s="3">
        <f t="shared" si="67"/>
        <v>0</v>
      </c>
      <c r="J207" s="3">
        <f t="shared" si="67"/>
        <v>0</v>
      </c>
      <c r="K207" s="3">
        <f t="shared" si="67"/>
        <v>0</v>
      </c>
      <c r="L207" s="3">
        <f t="shared" si="67"/>
        <v>0</v>
      </c>
      <c r="M207" s="3">
        <f t="shared" si="67"/>
        <v>0</v>
      </c>
      <c r="N207" s="3">
        <f t="shared" si="67"/>
        <v>0</v>
      </c>
      <c r="O207" s="3">
        <f t="shared" si="67"/>
        <v>0</v>
      </c>
      <c r="P207" s="3">
        <f t="shared" si="67"/>
        <v>0</v>
      </c>
      <c r="Q207" s="3">
        <f t="shared" si="67"/>
        <v>0</v>
      </c>
      <c r="R207" s="3">
        <f t="shared" si="67"/>
        <v>0</v>
      </c>
      <c r="S207" s="3">
        <f t="shared" si="67"/>
        <v>0</v>
      </c>
      <c r="T207" s="3">
        <f t="shared" si="67"/>
        <v>0</v>
      </c>
      <c r="U207" s="3">
        <f t="shared" si="67"/>
        <v>0</v>
      </c>
      <c r="V207" s="3">
        <f t="shared" si="67"/>
        <v>0</v>
      </c>
      <c r="W207" s="17" t="s">
        <v>334</v>
      </c>
      <c r="X207" s="17"/>
    </row>
    <row r="208" spans="1:24" ht="43.5" customHeight="1" x14ac:dyDescent="0.25">
      <c r="A208" s="48"/>
      <c r="B208" s="86" t="s">
        <v>12</v>
      </c>
      <c r="C208" s="90"/>
      <c r="D208" s="90"/>
      <c r="E208" s="90"/>
      <c r="F208" s="90"/>
      <c r="G208" s="90"/>
      <c r="H208" s="90"/>
      <c r="I208" s="90"/>
      <c r="J208" s="90"/>
      <c r="K208" s="90"/>
      <c r="L208" s="90"/>
      <c r="M208" s="90"/>
      <c r="N208" s="90"/>
      <c r="O208" s="90"/>
      <c r="P208" s="90"/>
      <c r="Q208" s="90"/>
      <c r="R208" s="90"/>
      <c r="S208" s="90"/>
      <c r="T208" s="90"/>
      <c r="U208" s="90"/>
      <c r="V208" s="90"/>
      <c r="W208" s="90"/>
      <c r="X208" s="91"/>
    </row>
    <row r="209" spans="1:24" ht="132" customHeight="1" x14ac:dyDescent="0.25">
      <c r="A209" s="92"/>
      <c r="B209" s="93" t="s">
        <v>222</v>
      </c>
      <c r="C209" s="20" t="s">
        <v>16</v>
      </c>
      <c r="D209" s="5">
        <f>53310.6</f>
        <v>53310.6</v>
      </c>
      <c r="E209" s="5">
        <f>53310.6</f>
        <v>53310.6</v>
      </c>
      <c r="F209" s="5">
        <v>53310.6</v>
      </c>
      <c r="G209" s="5">
        <v>53310.6</v>
      </c>
      <c r="H209" s="94"/>
      <c r="I209" s="94"/>
      <c r="J209" s="94"/>
      <c r="K209" s="94"/>
      <c r="L209" s="94"/>
      <c r="M209" s="94"/>
      <c r="N209" s="94"/>
      <c r="O209" s="94"/>
      <c r="P209" s="94"/>
      <c r="Q209" s="94"/>
      <c r="R209" s="94"/>
      <c r="S209" s="94"/>
      <c r="T209" s="94"/>
      <c r="U209" s="94"/>
      <c r="V209" s="94"/>
      <c r="W209" s="52" t="s">
        <v>218</v>
      </c>
      <c r="X209" s="53"/>
    </row>
    <row r="210" spans="1:24" ht="86.25" customHeight="1" x14ac:dyDescent="0.25">
      <c r="A210" s="92"/>
      <c r="B210" s="93" t="s">
        <v>103</v>
      </c>
      <c r="C210" s="20" t="s">
        <v>16</v>
      </c>
      <c r="D210" s="5">
        <v>40383.599999999999</v>
      </c>
      <c r="E210" s="5">
        <v>40383.599999999999</v>
      </c>
      <c r="F210" s="5">
        <v>40383.599999999999</v>
      </c>
      <c r="G210" s="5">
        <v>40383.599999999999</v>
      </c>
      <c r="H210" s="94"/>
      <c r="I210" s="94"/>
      <c r="J210" s="94"/>
      <c r="K210" s="94"/>
      <c r="L210" s="94"/>
      <c r="M210" s="94"/>
      <c r="N210" s="94"/>
      <c r="O210" s="94"/>
      <c r="P210" s="94"/>
      <c r="Q210" s="94"/>
      <c r="R210" s="94"/>
      <c r="S210" s="94"/>
      <c r="T210" s="94"/>
      <c r="U210" s="94"/>
      <c r="V210" s="94"/>
      <c r="W210" s="17" t="s">
        <v>218</v>
      </c>
      <c r="X210" s="17"/>
    </row>
    <row r="211" spans="1:24" ht="72" customHeight="1" x14ac:dyDescent="0.25">
      <c r="A211" s="92"/>
      <c r="B211" s="93" t="s">
        <v>104</v>
      </c>
      <c r="C211" s="20" t="s">
        <v>14</v>
      </c>
      <c r="D211" s="5">
        <v>14419.5</v>
      </c>
      <c r="E211" s="5">
        <v>14419.5</v>
      </c>
      <c r="F211" s="5">
        <v>14419.5</v>
      </c>
      <c r="G211" s="5">
        <v>14419.5</v>
      </c>
      <c r="H211" s="94"/>
      <c r="I211" s="94"/>
      <c r="J211" s="94"/>
      <c r="K211" s="94"/>
      <c r="L211" s="94"/>
      <c r="M211" s="94"/>
      <c r="N211" s="94"/>
      <c r="O211" s="94"/>
      <c r="P211" s="94"/>
      <c r="Q211" s="94"/>
      <c r="R211" s="94"/>
      <c r="S211" s="94"/>
      <c r="T211" s="94"/>
      <c r="U211" s="94"/>
      <c r="V211" s="94"/>
      <c r="W211" s="17" t="s">
        <v>218</v>
      </c>
      <c r="X211" s="17"/>
    </row>
    <row r="212" spans="1:24" ht="85.5" customHeight="1" x14ac:dyDescent="0.25">
      <c r="A212" s="92"/>
      <c r="B212" s="93" t="s">
        <v>161</v>
      </c>
      <c r="C212" s="20" t="s">
        <v>14</v>
      </c>
      <c r="D212" s="5">
        <v>109435</v>
      </c>
      <c r="E212" s="5">
        <v>109435</v>
      </c>
      <c r="F212" s="5">
        <v>97176.4</v>
      </c>
      <c r="G212" s="5">
        <v>97176.4</v>
      </c>
      <c r="H212" s="94"/>
      <c r="I212" s="94"/>
      <c r="J212" s="94"/>
      <c r="K212" s="94"/>
      <c r="L212" s="94"/>
      <c r="M212" s="94"/>
      <c r="N212" s="94"/>
      <c r="O212" s="94"/>
      <c r="P212" s="94"/>
      <c r="Q212" s="94"/>
      <c r="R212" s="94"/>
      <c r="S212" s="94"/>
      <c r="T212" s="94"/>
      <c r="U212" s="94"/>
      <c r="V212" s="94"/>
      <c r="W212" s="17" t="s">
        <v>338</v>
      </c>
      <c r="X212" s="17"/>
    </row>
    <row r="213" spans="1:24" ht="84" customHeight="1" x14ac:dyDescent="0.25">
      <c r="A213" s="92"/>
      <c r="B213" s="93" t="s">
        <v>105</v>
      </c>
      <c r="C213" s="20" t="s">
        <v>16</v>
      </c>
      <c r="D213" s="5">
        <v>42248.9</v>
      </c>
      <c r="E213" s="5">
        <v>42248.9</v>
      </c>
      <c r="F213" s="5">
        <v>42248.9</v>
      </c>
      <c r="G213" s="5">
        <v>42248.9</v>
      </c>
      <c r="H213" s="94"/>
      <c r="I213" s="94"/>
      <c r="J213" s="94"/>
      <c r="K213" s="94"/>
      <c r="L213" s="94"/>
      <c r="M213" s="94"/>
      <c r="N213" s="94"/>
      <c r="O213" s="94"/>
      <c r="P213" s="94"/>
      <c r="Q213" s="94"/>
      <c r="R213" s="94"/>
      <c r="S213" s="94"/>
      <c r="T213" s="94"/>
      <c r="U213" s="94"/>
      <c r="V213" s="94"/>
      <c r="W213" s="17" t="s">
        <v>218</v>
      </c>
      <c r="X213" s="17"/>
    </row>
    <row r="214" spans="1:24" ht="81.75" customHeight="1" x14ac:dyDescent="0.25">
      <c r="A214" s="95"/>
      <c r="B214" s="96" t="s">
        <v>337</v>
      </c>
      <c r="C214" s="20" t="s">
        <v>14</v>
      </c>
      <c r="D214" s="5">
        <f>30000</f>
        <v>30000</v>
      </c>
      <c r="E214" s="5">
        <f>30000</f>
        <v>30000</v>
      </c>
      <c r="F214" s="5">
        <v>29243.9</v>
      </c>
      <c r="G214" s="5">
        <v>29243.9</v>
      </c>
      <c r="H214" s="94"/>
      <c r="I214" s="94"/>
      <c r="J214" s="94"/>
      <c r="K214" s="94"/>
      <c r="L214" s="94"/>
      <c r="M214" s="94"/>
      <c r="N214" s="94"/>
      <c r="O214" s="94"/>
      <c r="P214" s="94"/>
      <c r="Q214" s="94"/>
      <c r="R214" s="94"/>
      <c r="S214" s="94"/>
      <c r="T214" s="94"/>
      <c r="U214" s="94"/>
      <c r="V214" s="94"/>
      <c r="W214" s="17" t="s">
        <v>339</v>
      </c>
      <c r="X214" s="17"/>
    </row>
    <row r="215" spans="1:24" ht="78" customHeight="1" x14ac:dyDescent="0.25">
      <c r="A215" s="48"/>
      <c r="B215" s="19" t="s">
        <v>212</v>
      </c>
      <c r="C215" s="20" t="s">
        <v>14</v>
      </c>
      <c r="D215" s="5">
        <v>74416.800000000003</v>
      </c>
      <c r="E215" s="5">
        <v>74416.800000000003</v>
      </c>
      <c r="F215" s="5">
        <v>62112.7</v>
      </c>
      <c r="G215" s="5">
        <v>62112.7</v>
      </c>
      <c r="H215" s="94"/>
      <c r="I215" s="94"/>
      <c r="J215" s="94"/>
      <c r="K215" s="94"/>
      <c r="L215" s="94"/>
      <c r="M215" s="94"/>
      <c r="N215" s="94"/>
      <c r="O215" s="94"/>
      <c r="P215" s="94"/>
      <c r="Q215" s="94"/>
      <c r="R215" s="94"/>
      <c r="S215" s="94"/>
      <c r="T215" s="94"/>
      <c r="U215" s="94"/>
      <c r="V215" s="94"/>
      <c r="W215" s="17" t="s">
        <v>340</v>
      </c>
      <c r="X215" s="17"/>
    </row>
    <row r="216" spans="1:24" ht="87.75" customHeight="1" x14ac:dyDescent="0.25">
      <c r="A216" s="48"/>
      <c r="B216" s="97" t="s">
        <v>223</v>
      </c>
      <c r="C216" s="20" t="s">
        <v>16</v>
      </c>
      <c r="D216" s="5">
        <f>27849.6</f>
        <v>27849.599999999999</v>
      </c>
      <c r="E216" s="5">
        <f>27849.6</f>
        <v>27849.599999999999</v>
      </c>
      <c r="F216" s="5">
        <f t="shared" ref="F216:G216" si="68">27849.6</f>
        <v>27849.599999999999</v>
      </c>
      <c r="G216" s="5">
        <f t="shared" si="68"/>
        <v>27849.599999999999</v>
      </c>
      <c r="H216" s="94"/>
      <c r="I216" s="94"/>
      <c r="J216" s="94"/>
      <c r="K216" s="94"/>
      <c r="L216" s="94"/>
      <c r="M216" s="94"/>
      <c r="N216" s="94"/>
      <c r="O216" s="94"/>
      <c r="P216" s="94"/>
      <c r="Q216" s="94"/>
      <c r="R216" s="94"/>
      <c r="S216" s="94"/>
      <c r="T216" s="94"/>
      <c r="U216" s="94"/>
      <c r="V216" s="94"/>
      <c r="W216" s="17" t="s">
        <v>218</v>
      </c>
      <c r="X216" s="17"/>
    </row>
    <row r="217" spans="1:24" ht="87.75" customHeight="1" x14ac:dyDescent="0.25">
      <c r="A217" s="50"/>
      <c r="B217" s="19" t="s">
        <v>336</v>
      </c>
      <c r="C217" s="20" t="s">
        <v>14</v>
      </c>
      <c r="D217" s="5">
        <v>10835.4</v>
      </c>
      <c r="E217" s="5">
        <v>10835.4</v>
      </c>
      <c r="F217" s="5">
        <v>10835.4</v>
      </c>
      <c r="G217" s="5">
        <v>10835.4</v>
      </c>
      <c r="H217" s="94"/>
      <c r="I217" s="94"/>
      <c r="J217" s="94"/>
      <c r="K217" s="94"/>
      <c r="L217" s="94"/>
      <c r="M217" s="94"/>
      <c r="N217" s="94"/>
      <c r="O217" s="94"/>
      <c r="P217" s="94"/>
      <c r="Q217" s="94"/>
      <c r="R217" s="94"/>
      <c r="S217" s="94"/>
      <c r="T217" s="94"/>
      <c r="U217" s="94"/>
      <c r="V217" s="94"/>
      <c r="W217" s="17" t="s">
        <v>218</v>
      </c>
      <c r="X217" s="17"/>
    </row>
    <row r="218" spans="1:24" ht="32.25" customHeight="1" x14ac:dyDescent="0.25">
      <c r="A218" s="36"/>
      <c r="B218" s="14" t="s">
        <v>18</v>
      </c>
      <c r="C218" s="2" t="s">
        <v>17</v>
      </c>
      <c r="D218" s="4">
        <f>D219+D220</f>
        <v>402899.5</v>
      </c>
      <c r="E218" s="4">
        <f t="shared" ref="E218:G218" si="69">E219+E220</f>
        <v>402899.5</v>
      </c>
      <c r="F218" s="4">
        <f t="shared" si="69"/>
        <v>377580.7</v>
      </c>
      <c r="G218" s="4">
        <f t="shared" si="69"/>
        <v>377580.7</v>
      </c>
      <c r="H218" s="4">
        <f t="shared" ref="H218:V218" si="70">H219+H220</f>
        <v>0</v>
      </c>
      <c r="I218" s="4">
        <f t="shared" si="70"/>
        <v>0</v>
      </c>
      <c r="J218" s="4">
        <f t="shared" si="70"/>
        <v>0</v>
      </c>
      <c r="K218" s="4">
        <f t="shared" si="70"/>
        <v>0</v>
      </c>
      <c r="L218" s="4">
        <f t="shared" si="70"/>
        <v>0</v>
      </c>
      <c r="M218" s="4">
        <f t="shared" si="70"/>
        <v>0</v>
      </c>
      <c r="N218" s="4">
        <f t="shared" si="70"/>
        <v>0</v>
      </c>
      <c r="O218" s="4">
        <f t="shared" si="70"/>
        <v>0</v>
      </c>
      <c r="P218" s="4">
        <f t="shared" si="70"/>
        <v>0</v>
      </c>
      <c r="Q218" s="4">
        <f t="shared" si="70"/>
        <v>0</v>
      </c>
      <c r="R218" s="4">
        <f t="shared" si="70"/>
        <v>0</v>
      </c>
      <c r="S218" s="4">
        <f t="shared" si="70"/>
        <v>0</v>
      </c>
      <c r="T218" s="4">
        <f t="shared" si="70"/>
        <v>0</v>
      </c>
      <c r="U218" s="4">
        <f t="shared" si="70"/>
        <v>0</v>
      </c>
      <c r="V218" s="4">
        <f t="shared" si="70"/>
        <v>0</v>
      </c>
      <c r="W218" s="17" t="s">
        <v>341</v>
      </c>
      <c r="X218" s="17"/>
    </row>
    <row r="219" spans="1:24" ht="31.5" x14ac:dyDescent="0.25">
      <c r="A219" s="37"/>
      <c r="B219" s="18"/>
      <c r="C219" s="20" t="s">
        <v>14</v>
      </c>
      <c r="D219" s="3">
        <f>D211+D212+D214+D215+D217</f>
        <v>239106.69999999998</v>
      </c>
      <c r="E219" s="3">
        <f t="shared" ref="E219:G219" si="71">E211+E212+E214+E215+E217</f>
        <v>239106.69999999998</v>
      </c>
      <c r="F219" s="3">
        <f t="shared" si="71"/>
        <v>213787.9</v>
      </c>
      <c r="G219" s="3">
        <f t="shared" si="71"/>
        <v>213787.9</v>
      </c>
      <c r="H219" s="3">
        <f t="shared" ref="H219:V219" si="72">H211+H212+H214+H215+H217</f>
        <v>0</v>
      </c>
      <c r="I219" s="3">
        <f t="shared" si="72"/>
        <v>0</v>
      </c>
      <c r="J219" s="3">
        <f t="shared" si="72"/>
        <v>0</v>
      </c>
      <c r="K219" s="3">
        <f t="shared" si="72"/>
        <v>0</v>
      </c>
      <c r="L219" s="3">
        <f t="shared" si="72"/>
        <v>0</v>
      </c>
      <c r="M219" s="3">
        <f t="shared" si="72"/>
        <v>0</v>
      </c>
      <c r="N219" s="3">
        <f t="shared" si="72"/>
        <v>0</v>
      </c>
      <c r="O219" s="3">
        <f t="shared" si="72"/>
        <v>0</v>
      </c>
      <c r="P219" s="3">
        <f t="shared" si="72"/>
        <v>0</v>
      </c>
      <c r="Q219" s="3">
        <f t="shared" si="72"/>
        <v>0</v>
      </c>
      <c r="R219" s="3">
        <f t="shared" si="72"/>
        <v>0</v>
      </c>
      <c r="S219" s="3">
        <f t="shared" si="72"/>
        <v>0</v>
      </c>
      <c r="T219" s="3">
        <f t="shared" si="72"/>
        <v>0</v>
      </c>
      <c r="U219" s="3">
        <f t="shared" si="72"/>
        <v>0</v>
      </c>
      <c r="V219" s="3">
        <f t="shared" si="72"/>
        <v>0</v>
      </c>
      <c r="W219" s="17" t="s">
        <v>342</v>
      </c>
      <c r="X219" s="17"/>
    </row>
    <row r="220" spans="1:24" ht="57.75" customHeight="1" x14ac:dyDescent="0.25">
      <c r="A220" s="37"/>
      <c r="B220" s="18"/>
      <c r="C220" s="20" t="s">
        <v>16</v>
      </c>
      <c r="D220" s="7">
        <f>D209+D210+D213+D216+0.1</f>
        <v>163792.80000000002</v>
      </c>
      <c r="E220" s="7">
        <f t="shared" ref="E220:G220" si="73">E209+E210+E213+E216+0.1</f>
        <v>163792.80000000002</v>
      </c>
      <c r="F220" s="7">
        <f t="shared" si="73"/>
        <v>163792.80000000002</v>
      </c>
      <c r="G220" s="7">
        <f t="shared" si="73"/>
        <v>163792.80000000002</v>
      </c>
      <c r="H220" s="7">
        <f t="shared" ref="H220:V220" si="74">H209+H210+H213+H216</f>
        <v>0</v>
      </c>
      <c r="I220" s="7">
        <f t="shared" si="74"/>
        <v>0</v>
      </c>
      <c r="J220" s="7">
        <f t="shared" si="74"/>
        <v>0</v>
      </c>
      <c r="K220" s="7">
        <f t="shared" si="74"/>
        <v>0</v>
      </c>
      <c r="L220" s="7">
        <f t="shared" si="74"/>
        <v>0</v>
      </c>
      <c r="M220" s="7">
        <f t="shared" si="74"/>
        <v>0</v>
      </c>
      <c r="N220" s="7">
        <f t="shared" si="74"/>
        <v>0</v>
      </c>
      <c r="O220" s="7">
        <f t="shared" si="74"/>
        <v>0</v>
      </c>
      <c r="P220" s="7">
        <f t="shared" si="74"/>
        <v>0</v>
      </c>
      <c r="Q220" s="7">
        <f t="shared" si="74"/>
        <v>0</v>
      </c>
      <c r="R220" s="7">
        <f t="shared" si="74"/>
        <v>0</v>
      </c>
      <c r="S220" s="7">
        <f t="shared" si="74"/>
        <v>0</v>
      </c>
      <c r="T220" s="7">
        <f t="shared" si="74"/>
        <v>0</v>
      </c>
      <c r="U220" s="7">
        <f t="shared" si="74"/>
        <v>0</v>
      </c>
      <c r="V220" s="7">
        <f t="shared" si="74"/>
        <v>0</v>
      </c>
      <c r="W220" s="17" t="s">
        <v>219</v>
      </c>
      <c r="X220" s="17"/>
    </row>
    <row r="221" spans="1:24" ht="31.5" x14ac:dyDescent="0.25">
      <c r="A221" s="98"/>
      <c r="B221" s="14" t="s">
        <v>15</v>
      </c>
      <c r="C221" s="2" t="s">
        <v>3</v>
      </c>
      <c r="D221" s="4">
        <f>D222+D223</f>
        <v>420099.9</v>
      </c>
      <c r="E221" s="4">
        <f t="shared" ref="E221:G221" si="75">E222+E223</f>
        <v>420099.9</v>
      </c>
      <c r="F221" s="4">
        <f t="shared" si="75"/>
        <v>388236</v>
      </c>
      <c r="G221" s="4">
        <f t="shared" si="75"/>
        <v>388235.6</v>
      </c>
      <c r="H221" s="28"/>
      <c r="I221" s="28"/>
      <c r="J221" s="28"/>
      <c r="K221" s="28"/>
      <c r="L221" s="28"/>
      <c r="M221" s="28"/>
      <c r="N221" s="28"/>
      <c r="O221" s="28"/>
      <c r="P221" s="28"/>
      <c r="Q221" s="28"/>
      <c r="R221" s="28"/>
      <c r="S221" s="28"/>
      <c r="T221" s="28"/>
      <c r="U221" s="28"/>
      <c r="V221" s="28"/>
      <c r="W221" s="17" t="s">
        <v>343</v>
      </c>
      <c r="X221" s="17"/>
    </row>
    <row r="222" spans="1:24" ht="50.25" customHeight="1" x14ac:dyDescent="0.25">
      <c r="A222" s="99"/>
      <c r="B222" s="56"/>
      <c r="C222" s="20" t="s">
        <v>14</v>
      </c>
      <c r="D222" s="3">
        <f>D204+D205+D219</f>
        <v>256307.09999999998</v>
      </c>
      <c r="E222" s="3">
        <f>E204+E205+E219</f>
        <v>256307.09999999998</v>
      </c>
      <c r="F222" s="3">
        <f>F204+F205+F219</f>
        <v>224443.19999999998</v>
      </c>
      <c r="G222" s="3">
        <f>G204+G205+G219+0.1</f>
        <v>224442.8</v>
      </c>
      <c r="H222" s="28"/>
      <c r="I222" s="28"/>
      <c r="J222" s="28"/>
      <c r="K222" s="28"/>
      <c r="L222" s="28"/>
      <c r="M222" s="28"/>
      <c r="N222" s="28"/>
      <c r="O222" s="28"/>
      <c r="P222" s="28"/>
      <c r="Q222" s="28"/>
      <c r="R222" s="28"/>
      <c r="S222" s="28"/>
      <c r="T222" s="28"/>
      <c r="U222" s="28"/>
      <c r="V222" s="28"/>
      <c r="W222" s="100" t="s">
        <v>344</v>
      </c>
      <c r="X222" s="101"/>
    </row>
    <row r="223" spans="1:24" ht="47.25" x14ac:dyDescent="0.25">
      <c r="A223" s="76"/>
      <c r="B223" s="102"/>
      <c r="C223" s="20" t="s">
        <v>16</v>
      </c>
      <c r="D223" s="3">
        <f>D220</f>
        <v>163792.80000000002</v>
      </c>
      <c r="E223" s="3">
        <f t="shared" ref="E223:G223" si="76">E220</f>
        <v>163792.80000000002</v>
      </c>
      <c r="F223" s="3">
        <f t="shared" si="76"/>
        <v>163792.80000000002</v>
      </c>
      <c r="G223" s="3">
        <f t="shared" si="76"/>
        <v>163792.80000000002</v>
      </c>
      <c r="H223" s="28"/>
      <c r="I223" s="28"/>
      <c r="J223" s="28"/>
      <c r="K223" s="28"/>
      <c r="L223" s="28"/>
      <c r="M223" s="28"/>
      <c r="N223" s="28"/>
      <c r="O223" s="28"/>
      <c r="P223" s="28"/>
      <c r="Q223" s="28"/>
      <c r="R223" s="28"/>
      <c r="S223" s="28"/>
      <c r="T223" s="28"/>
      <c r="U223" s="28"/>
      <c r="V223" s="28"/>
      <c r="W223" s="100" t="s">
        <v>219</v>
      </c>
      <c r="X223" s="101"/>
    </row>
    <row r="224" spans="1:24" ht="15.75" customHeight="1" x14ac:dyDescent="0.25">
      <c r="A224" s="48">
        <v>10</v>
      </c>
      <c r="B224" s="27" t="s">
        <v>171</v>
      </c>
      <c r="C224" s="31"/>
      <c r="D224" s="31"/>
      <c r="E224" s="31"/>
      <c r="F224" s="31"/>
      <c r="G224" s="31"/>
      <c r="H224" s="31"/>
      <c r="I224" s="31"/>
      <c r="J224" s="31"/>
      <c r="K224" s="31"/>
      <c r="L224" s="31"/>
      <c r="M224" s="31"/>
      <c r="N224" s="31"/>
      <c r="O224" s="31"/>
      <c r="P224" s="31"/>
      <c r="Q224" s="31"/>
      <c r="R224" s="31"/>
      <c r="S224" s="31"/>
      <c r="T224" s="31"/>
      <c r="U224" s="31"/>
      <c r="V224" s="31"/>
      <c r="W224" s="31"/>
      <c r="X224" s="31"/>
    </row>
    <row r="225" spans="1:24" ht="74.25" customHeight="1" x14ac:dyDescent="0.25">
      <c r="A225" s="46"/>
      <c r="B225" s="59" t="s">
        <v>24</v>
      </c>
      <c r="C225" s="20" t="s">
        <v>14</v>
      </c>
      <c r="D225" s="3">
        <v>1281.5</v>
      </c>
      <c r="E225" s="3">
        <v>1281.5</v>
      </c>
      <c r="F225" s="3">
        <v>1281.5</v>
      </c>
      <c r="G225" s="3">
        <v>1238.4000000000001</v>
      </c>
      <c r="H225" s="28"/>
      <c r="I225" s="28"/>
      <c r="J225" s="28"/>
      <c r="K225" s="28"/>
      <c r="L225" s="28"/>
      <c r="M225" s="28"/>
      <c r="N225" s="28"/>
      <c r="O225" s="28"/>
      <c r="P225" s="28"/>
      <c r="Q225" s="28"/>
      <c r="R225" s="28"/>
      <c r="S225" s="28"/>
      <c r="T225" s="28"/>
      <c r="U225" s="28"/>
      <c r="V225" s="28"/>
      <c r="W225" s="17" t="s">
        <v>345</v>
      </c>
      <c r="X225" s="17"/>
    </row>
    <row r="226" spans="1:24" ht="71.25" customHeight="1" x14ac:dyDescent="0.25">
      <c r="A226" s="46"/>
      <c r="B226" s="59" t="s">
        <v>133</v>
      </c>
      <c r="C226" s="20" t="s">
        <v>14</v>
      </c>
      <c r="D226" s="3">
        <v>303.5</v>
      </c>
      <c r="E226" s="3">
        <v>303.5</v>
      </c>
      <c r="F226" s="3">
        <v>303.5</v>
      </c>
      <c r="G226" s="3">
        <v>303.3</v>
      </c>
      <c r="H226" s="28"/>
      <c r="I226" s="28"/>
      <c r="J226" s="28"/>
      <c r="K226" s="28"/>
      <c r="L226" s="28"/>
      <c r="M226" s="28"/>
      <c r="N226" s="28"/>
      <c r="O226" s="28"/>
      <c r="P226" s="28"/>
      <c r="Q226" s="28"/>
      <c r="R226" s="28"/>
      <c r="S226" s="28"/>
      <c r="T226" s="28"/>
      <c r="U226" s="28"/>
      <c r="V226" s="28"/>
      <c r="W226" s="17" t="s">
        <v>416</v>
      </c>
      <c r="X226" s="17"/>
    </row>
    <row r="227" spans="1:24" ht="32.25" customHeight="1" x14ac:dyDescent="0.25">
      <c r="A227" s="36"/>
      <c r="B227" s="14" t="s">
        <v>15</v>
      </c>
      <c r="C227" s="2" t="s">
        <v>17</v>
      </c>
      <c r="D227" s="4">
        <f>D228</f>
        <v>1585</v>
      </c>
      <c r="E227" s="4">
        <f t="shared" ref="E227:G227" si="77">E228</f>
        <v>1585</v>
      </c>
      <c r="F227" s="4">
        <f t="shared" si="77"/>
        <v>1585</v>
      </c>
      <c r="G227" s="4">
        <f t="shared" si="77"/>
        <v>1541.7</v>
      </c>
      <c r="H227" s="4">
        <f t="shared" ref="H227:V227" si="78">H228</f>
        <v>0</v>
      </c>
      <c r="I227" s="4">
        <f t="shared" si="78"/>
        <v>0</v>
      </c>
      <c r="J227" s="4">
        <f t="shared" si="78"/>
        <v>0</v>
      </c>
      <c r="K227" s="4">
        <f t="shared" si="78"/>
        <v>0</v>
      </c>
      <c r="L227" s="4">
        <f t="shared" si="78"/>
        <v>0</v>
      </c>
      <c r="M227" s="4">
        <f t="shared" si="78"/>
        <v>0</v>
      </c>
      <c r="N227" s="4">
        <f t="shared" si="78"/>
        <v>0</v>
      </c>
      <c r="O227" s="4">
        <f t="shared" si="78"/>
        <v>0</v>
      </c>
      <c r="P227" s="4">
        <f t="shared" si="78"/>
        <v>0</v>
      </c>
      <c r="Q227" s="4">
        <f t="shared" si="78"/>
        <v>0</v>
      </c>
      <c r="R227" s="4">
        <f t="shared" si="78"/>
        <v>0</v>
      </c>
      <c r="S227" s="4">
        <f t="shared" si="78"/>
        <v>0</v>
      </c>
      <c r="T227" s="4">
        <f t="shared" si="78"/>
        <v>0</v>
      </c>
      <c r="U227" s="4">
        <f t="shared" si="78"/>
        <v>0</v>
      </c>
      <c r="V227" s="4">
        <f t="shared" si="78"/>
        <v>0</v>
      </c>
      <c r="W227" s="16" t="s">
        <v>346</v>
      </c>
      <c r="X227" s="17"/>
    </row>
    <row r="228" spans="1:24" s="103" customFormat="1" ht="45.75" customHeight="1" x14ac:dyDescent="0.25">
      <c r="A228" s="37"/>
      <c r="B228" s="18"/>
      <c r="C228" s="20" t="s">
        <v>14</v>
      </c>
      <c r="D228" s="3">
        <f>D225+D226</f>
        <v>1585</v>
      </c>
      <c r="E228" s="3">
        <f>E225+E226</f>
        <v>1585</v>
      </c>
      <c r="F228" s="3">
        <f>F225+F226</f>
        <v>1585</v>
      </c>
      <c r="G228" s="3">
        <f>G225+G226</f>
        <v>1541.7</v>
      </c>
      <c r="H228" s="43"/>
      <c r="I228" s="43"/>
      <c r="J228" s="43"/>
      <c r="K228" s="43"/>
      <c r="L228" s="43"/>
      <c r="M228" s="43"/>
      <c r="N228" s="43"/>
      <c r="O228" s="43"/>
      <c r="P228" s="43"/>
      <c r="Q228" s="43"/>
      <c r="R228" s="43"/>
      <c r="S228" s="43"/>
      <c r="T228" s="43"/>
      <c r="U228" s="43"/>
      <c r="V228" s="43"/>
      <c r="W228" s="17" t="s">
        <v>346</v>
      </c>
      <c r="X228" s="17"/>
    </row>
    <row r="229" spans="1:24" ht="33" customHeight="1" x14ac:dyDescent="0.25">
      <c r="A229" s="2">
        <v>11</v>
      </c>
      <c r="B229" s="27" t="s">
        <v>347</v>
      </c>
      <c r="C229" s="27"/>
      <c r="D229" s="27"/>
      <c r="E229" s="27"/>
      <c r="F229" s="27"/>
      <c r="G229" s="27"/>
      <c r="H229" s="31"/>
      <c r="I229" s="31"/>
      <c r="J229" s="31"/>
      <c r="K229" s="31"/>
      <c r="L229" s="31"/>
      <c r="M229" s="31"/>
      <c r="N229" s="31"/>
      <c r="O229" s="31"/>
      <c r="P229" s="31"/>
      <c r="Q229" s="31"/>
      <c r="R229" s="31"/>
      <c r="S229" s="31"/>
      <c r="T229" s="31"/>
      <c r="U229" s="31"/>
      <c r="V229" s="31"/>
      <c r="W229" s="31"/>
      <c r="X229" s="31"/>
    </row>
    <row r="230" spans="1:24" ht="47.25" x14ac:dyDescent="0.25">
      <c r="A230" s="78"/>
      <c r="B230" s="79" t="s">
        <v>181</v>
      </c>
      <c r="C230" s="34" t="s">
        <v>16</v>
      </c>
      <c r="D230" s="3">
        <v>6408</v>
      </c>
      <c r="E230" s="3">
        <v>6408</v>
      </c>
      <c r="F230" s="3">
        <v>0</v>
      </c>
      <c r="G230" s="3">
        <v>0</v>
      </c>
      <c r="H230" s="15"/>
      <c r="I230" s="15"/>
      <c r="J230" s="15"/>
      <c r="K230" s="15"/>
      <c r="L230" s="15"/>
      <c r="M230" s="15"/>
      <c r="N230" s="15"/>
      <c r="O230" s="15"/>
      <c r="P230" s="15"/>
      <c r="Q230" s="15"/>
      <c r="R230" s="15"/>
      <c r="S230" s="15"/>
      <c r="T230" s="15"/>
      <c r="U230" s="15"/>
      <c r="V230" s="15"/>
      <c r="W230" s="52" t="s">
        <v>79</v>
      </c>
      <c r="X230" s="53"/>
    </row>
    <row r="231" spans="1:24" ht="63" x14ac:dyDescent="0.25">
      <c r="A231" s="104"/>
      <c r="B231" s="79" t="s">
        <v>80</v>
      </c>
      <c r="C231" s="20" t="s">
        <v>14</v>
      </c>
      <c r="D231" s="3">
        <v>712</v>
      </c>
      <c r="E231" s="3">
        <v>712</v>
      </c>
      <c r="F231" s="3">
        <v>0</v>
      </c>
      <c r="G231" s="3">
        <v>0</v>
      </c>
      <c r="H231" s="15"/>
      <c r="I231" s="15"/>
      <c r="J231" s="15"/>
      <c r="K231" s="15"/>
      <c r="L231" s="15"/>
      <c r="M231" s="15"/>
      <c r="N231" s="15"/>
      <c r="O231" s="15"/>
      <c r="P231" s="15"/>
      <c r="Q231" s="15"/>
      <c r="R231" s="15"/>
      <c r="S231" s="15"/>
      <c r="T231" s="15"/>
      <c r="U231" s="15"/>
      <c r="V231" s="15"/>
      <c r="W231" s="52" t="s">
        <v>79</v>
      </c>
      <c r="X231" s="53"/>
    </row>
    <row r="232" spans="1:24" ht="63" x14ac:dyDescent="0.25">
      <c r="A232" s="104"/>
      <c r="B232" s="105" t="s">
        <v>146</v>
      </c>
      <c r="C232" s="20" t="s">
        <v>14</v>
      </c>
      <c r="D232" s="3">
        <v>6630</v>
      </c>
      <c r="E232" s="3">
        <v>6630</v>
      </c>
      <c r="F232" s="3">
        <v>5645.6</v>
      </c>
      <c r="G232" s="3">
        <v>5645.6</v>
      </c>
      <c r="H232" s="15"/>
      <c r="I232" s="15"/>
      <c r="J232" s="15"/>
      <c r="K232" s="15"/>
      <c r="L232" s="15"/>
      <c r="M232" s="15"/>
      <c r="N232" s="15"/>
      <c r="O232" s="15"/>
      <c r="P232" s="15"/>
      <c r="Q232" s="15"/>
      <c r="R232" s="15"/>
      <c r="S232" s="15"/>
      <c r="T232" s="15"/>
      <c r="U232" s="15"/>
      <c r="V232" s="15"/>
      <c r="W232" s="52" t="s">
        <v>348</v>
      </c>
      <c r="X232" s="53"/>
    </row>
    <row r="233" spans="1:24" ht="47.25" x14ac:dyDescent="0.25">
      <c r="A233" s="104"/>
      <c r="B233" s="79" t="s">
        <v>186</v>
      </c>
      <c r="C233" s="20" t="s">
        <v>14</v>
      </c>
      <c r="D233" s="3">
        <v>509.9</v>
      </c>
      <c r="E233" s="3">
        <v>509.9</v>
      </c>
      <c r="F233" s="3">
        <v>509.6</v>
      </c>
      <c r="G233" s="3">
        <v>509.6</v>
      </c>
      <c r="H233" s="15"/>
      <c r="I233" s="15"/>
      <c r="J233" s="15"/>
      <c r="K233" s="15"/>
      <c r="L233" s="15"/>
      <c r="M233" s="15"/>
      <c r="N233" s="15"/>
      <c r="O233" s="15"/>
      <c r="P233" s="15"/>
      <c r="Q233" s="15"/>
      <c r="R233" s="15"/>
      <c r="S233" s="15"/>
      <c r="T233" s="15"/>
      <c r="U233" s="15"/>
      <c r="V233" s="15"/>
      <c r="W233" s="52" t="s">
        <v>218</v>
      </c>
      <c r="X233" s="53"/>
    </row>
    <row r="234" spans="1:24" ht="63" x14ac:dyDescent="0.25">
      <c r="A234" s="104"/>
      <c r="B234" s="105" t="s">
        <v>146</v>
      </c>
      <c r="C234" s="20" t="s">
        <v>14</v>
      </c>
      <c r="D234" s="3">
        <v>3898.8</v>
      </c>
      <c r="E234" s="3">
        <v>3898.8</v>
      </c>
      <c r="F234" s="3">
        <v>3898.8</v>
      </c>
      <c r="G234" s="3">
        <v>3898.8</v>
      </c>
      <c r="H234" s="3">
        <v>3898.8</v>
      </c>
      <c r="I234" s="3">
        <v>3898.8</v>
      </c>
      <c r="J234" s="3">
        <v>3898.8</v>
      </c>
      <c r="K234" s="3">
        <v>3898.8</v>
      </c>
      <c r="L234" s="3">
        <v>3898.8</v>
      </c>
      <c r="M234" s="3">
        <v>3898.8</v>
      </c>
      <c r="N234" s="3">
        <v>3898.8</v>
      </c>
      <c r="O234" s="3">
        <v>3898.8</v>
      </c>
      <c r="P234" s="3">
        <v>3898.8</v>
      </c>
      <c r="Q234" s="3">
        <v>3898.8</v>
      </c>
      <c r="R234" s="3">
        <v>3898.8</v>
      </c>
      <c r="S234" s="3">
        <v>3898.8</v>
      </c>
      <c r="T234" s="3">
        <v>3898.8</v>
      </c>
      <c r="U234" s="3">
        <v>3898.8</v>
      </c>
      <c r="V234" s="3">
        <v>3898.8</v>
      </c>
      <c r="W234" s="52" t="s">
        <v>218</v>
      </c>
      <c r="X234" s="53"/>
    </row>
    <row r="235" spans="1:24" ht="63" x14ac:dyDescent="0.25">
      <c r="A235" s="104"/>
      <c r="B235" s="105" t="s">
        <v>146</v>
      </c>
      <c r="C235" s="34" t="s">
        <v>16</v>
      </c>
      <c r="D235" s="3">
        <v>74077.600000000006</v>
      </c>
      <c r="E235" s="3">
        <v>74077.600000000006</v>
      </c>
      <c r="F235" s="3">
        <v>74077.600000000006</v>
      </c>
      <c r="G235" s="3">
        <v>74077.600000000006</v>
      </c>
      <c r="H235" s="3">
        <v>74077.600000000006</v>
      </c>
      <c r="I235" s="3">
        <v>74077.600000000006</v>
      </c>
      <c r="J235" s="3">
        <v>74077.600000000006</v>
      </c>
      <c r="K235" s="3">
        <v>74077.600000000006</v>
      </c>
      <c r="L235" s="3">
        <v>74077.600000000006</v>
      </c>
      <c r="M235" s="3">
        <v>74077.600000000006</v>
      </c>
      <c r="N235" s="3">
        <v>74077.600000000006</v>
      </c>
      <c r="O235" s="3">
        <v>74077.600000000006</v>
      </c>
      <c r="P235" s="3">
        <v>74077.600000000006</v>
      </c>
      <c r="Q235" s="3">
        <v>74077.600000000006</v>
      </c>
      <c r="R235" s="3">
        <v>74077.600000000006</v>
      </c>
      <c r="S235" s="3">
        <v>74077.600000000006</v>
      </c>
      <c r="T235" s="3">
        <v>74077.600000000006</v>
      </c>
      <c r="U235" s="3">
        <v>74077.600000000006</v>
      </c>
      <c r="V235" s="3">
        <v>74077.600000000006</v>
      </c>
      <c r="W235" s="52" t="s">
        <v>218</v>
      </c>
      <c r="X235" s="53"/>
    </row>
    <row r="236" spans="1:24" ht="74.25" customHeight="1" x14ac:dyDescent="0.25">
      <c r="A236" s="104"/>
      <c r="B236" s="105" t="s">
        <v>146</v>
      </c>
      <c r="C236" s="20" t="s">
        <v>156</v>
      </c>
      <c r="D236" s="3">
        <v>73129.399999999994</v>
      </c>
      <c r="E236" s="3">
        <v>73129.399999999994</v>
      </c>
      <c r="F236" s="3">
        <v>73129.399999999994</v>
      </c>
      <c r="G236" s="3">
        <v>73129.399999999994</v>
      </c>
      <c r="H236" s="3">
        <v>73129.399999999994</v>
      </c>
      <c r="I236" s="3">
        <v>73129.399999999994</v>
      </c>
      <c r="J236" s="3">
        <v>73129.399999999994</v>
      </c>
      <c r="K236" s="3">
        <v>73129.399999999994</v>
      </c>
      <c r="L236" s="3">
        <v>73129.399999999994</v>
      </c>
      <c r="M236" s="3">
        <v>73129.399999999994</v>
      </c>
      <c r="N236" s="3">
        <v>73129.399999999994</v>
      </c>
      <c r="O236" s="3">
        <v>73129.399999999994</v>
      </c>
      <c r="P236" s="3">
        <v>73129.399999999994</v>
      </c>
      <c r="Q236" s="3">
        <v>73129.399999999994</v>
      </c>
      <c r="R236" s="3">
        <v>73129.399999999994</v>
      </c>
      <c r="S236" s="3">
        <v>73129.399999999994</v>
      </c>
      <c r="T236" s="3">
        <v>73129.399999999994</v>
      </c>
      <c r="U236" s="3">
        <v>73129.399999999994</v>
      </c>
      <c r="V236" s="3">
        <v>73129.399999999994</v>
      </c>
      <c r="W236" s="52" t="s">
        <v>218</v>
      </c>
      <c r="X236" s="53"/>
    </row>
    <row r="237" spans="1:24" ht="52.5" customHeight="1" x14ac:dyDescent="0.25">
      <c r="A237" s="106"/>
      <c r="B237" s="14" t="s">
        <v>15</v>
      </c>
      <c r="C237" s="2" t="s">
        <v>17</v>
      </c>
      <c r="D237" s="4">
        <f>D239+D240+D238</f>
        <v>165365.70000000001</v>
      </c>
      <c r="E237" s="4">
        <f t="shared" ref="E237:G237" si="79">E239+E240+E238</f>
        <v>165365.70000000001</v>
      </c>
      <c r="F237" s="4">
        <f t="shared" si="79"/>
        <v>157261</v>
      </c>
      <c r="G237" s="4">
        <f t="shared" si="79"/>
        <v>157261</v>
      </c>
      <c r="H237" s="4" t="e">
        <f t="shared" ref="H237:V237" si="80">H239+H240+H238</f>
        <v>#REF!</v>
      </c>
      <c r="I237" s="4" t="e">
        <f t="shared" si="80"/>
        <v>#REF!</v>
      </c>
      <c r="J237" s="4" t="e">
        <f t="shared" si="80"/>
        <v>#REF!</v>
      </c>
      <c r="K237" s="4" t="e">
        <f t="shared" si="80"/>
        <v>#REF!</v>
      </c>
      <c r="L237" s="4" t="e">
        <f t="shared" si="80"/>
        <v>#REF!</v>
      </c>
      <c r="M237" s="4" t="e">
        <f t="shared" si="80"/>
        <v>#REF!</v>
      </c>
      <c r="N237" s="4" t="e">
        <f t="shared" si="80"/>
        <v>#REF!</v>
      </c>
      <c r="O237" s="4" t="e">
        <f t="shared" si="80"/>
        <v>#REF!</v>
      </c>
      <c r="P237" s="4" t="e">
        <f t="shared" si="80"/>
        <v>#REF!</v>
      </c>
      <c r="Q237" s="4" t="e">
        <f t="shared" si="80"/>
        <v>#REF!</v>
      </c>
      <c r="R237" s="4" t="e">
        <f t="shared" si="80"/>
        <v>#REF!</v>
      </c>
      <c r="S237" s="4" t="e">
        <f t="shared" si="80"/>
        <v>#REF!</v>
      </c>
      <c r="T237" s="4" t="e">
        <f t="shared" si="80"/>
        <v>#REF!</v>
      </c>
      <c r="U237" s="4" t="e">
        <f t="shared" si="80"/>
        <v>#REF!</v>
      </c>
      <c r="V237" s="4" t="e">
        <f t="shared" si="80"/>
        <v>#REF!</v>
      </c>
      <c r="W237" s="107" t="s">
        <v>349</v>
      </c>
      <c r="X237" s="108"/>
    </row>
    <row r="238" spans="1:24" ht="52.5" customHeight="1" x14ac:dyDescent="0.25">
      <c r="A238" s="109"/>
      <c r="B238" s="56"/>
      <c r="C238" s="20" t="s">
        <v>156</v>
      </c>
      <c r="D238" s="3">
        <f>D236</f>
        <v>73129.399999999994</v>
      </c>
      <c r="E238" s="3">
        <f>E236</f>
        <v>73129.399999999994</v>
      </c>
      <c r="F238" s="3">
        <f t="shared" ref="F238:G238" si="81">F236</f>
        <v>73129.399999999994</v>
      </c>
      <c r="G238" s="3">
        <f t="shared" si="81"/>
        <v>73129.399999999994</v>
      </c>
      <c r="H238" s="3">
        <f t="shared" ref="H238:V238" si="82">H236</f>
        <v>73129.399999999994</v>
      </c>
      <c r="I238" s="3">
        <f t="shared" si="82"/>
        <v>73129.399999999994</v>
      </c>
      <c r="J238" s="3">
        <f t="shared" si="82"/>
        <v>73129.399999999994</v>
      </c>
      <c r="K238" s="3">
        <f t="shared" si="82"/>
        <v>73129.399999999994</v>
      </c>
      <c r="L238" s="3">
        <f t="shared" si="82"/>
        <v>73129.399999999994</v>
      </c>
      <c r="M238" s="3">
        <f t="shared" si="82"/>
        <v>73129.399999999994</v>
      </c>
      <c r="N238" s="3">
        <f t="shared" si="82"/>
        <v>73129.399999999994</v>
      </c>
      <c r="O238" s="3">
        <f t="shared" si="82"/>
        <v>73129.399999999994</v>
      </c>
      <c r="P238" s="3">
        <f t="shared" si="82"/>
        <v>73129.399999999994</v>
      </c>
      <c r="Q238" s="3">
        <f t="shared" si="82"/>
        <v>73129.399999999994</v>
      </c>
      <c r="R238" s="3">
        <f t="shared" si="82"/>
        <v>73129.399999999994</v>
      </c>
      <c r="S238" s="3">
        <f t="shared" si="82"/>
        <v>73129.399999999994</v>
      </c>
      <c r="T238" s="3">
        <f t="shared" si="82"/>
        <v>73129.399999999994</v>
      </c>
      <c r="U238" s="3">
        <f t="shared" si="82"/>
        <v>73129.399999999994</v>
      </c>
      <c r="V238" s="3">
        <f t="shared" si="82"/>
        <v>73129.399999999994</v>
      </c>
      <c r="W238" s="110" t="s">
        <v>219</v>
      </c>
      <c r="X238" s="110"/>
    </row>
    <row r="239" spans="1:24" ht="40.5" customHeight="1" x14ac:dyDescent="0.25">
      <c r="A239" s="111"/>
      <c r="B239" s="112"/>
      <c r="C239" s="20" t="s">
        <v>14</v>
      </c>
      <c r="D239" s="3">
        <f>D232+D233+D234+D231</f>
        <v>11750.7</v>
      </c>
      <c r="E239" s="3">
        <f t="shared" ref="E239:F239" si="83">E232+E233+E234+E231</f>
        <v>11750.7</v>
      </c>
      <c r="F239" s="3">
        <f t="shared" si="83"/>
        <v>10054</v>
      </c>
      <c r="G239" s="3">
        <f>G232+G233+G234+G231</f>
        <v>10054</v>
      </c>
      <c r="H239" s="3" t="e">
        <f>#REF!+H231+H232+H233+H234-0.1</f>
        <v>#REF!</v>
      </c>
      <c r="I239" s="3" t="e">
        <f>#REF!+I231+I232+I233+I234-0.1</f>
        <v>#REF!</v>
      </c>
      <c r="J239" s="3" t="e">
        <f>#REF!+J231+J232+J233+J234-0.1</f>
        <v>#REF!</v>
      </c>
      <c r="K239" s="3" t="e">
        <f>#REF!+K231+K232+K233+K234-0.1</f>
        <v>#REF!</v>
      </c>
      <c r="L239" s="3" t="e">
        <f>#REF!+L231+L232+L233+L234-0.1</f>
        <v>#REF!</v>
      </c>
      <c r="M239" s="3" t="e">
        <f>#REF!+M231+M232+M233+M234-0.1</f>
        <v>#REF!</v>
      </c>
      <c r="N239" s="3" t="e">
        <f>#REF!+N231+N232+N233+N234-0.1</f>
        <v>#REF!</v>
      </c>
      <c r="O239" s="3" t="e">
        <f>#REF!+O231+O232+O233+O234-0.1</f>
        <v>#REF!</v>
      </c>
      <c r="P239" s="3" t="e">
        <f>#REF!+P231+P232+P233+P234-0.1</f>
        <v>#REF!</v>
      </c>
      <c r="Q239" s="3" t="e">
        <f>#REF!+Q231+Q232+Q233+Q234-0.1</f>
        <v>#REF!</v>
      </c>
      <c r="R239" s="3" t="e">
        <f>#REF!+R231+R232+R233+R234-0.1</f>
        <v>#REF!</v>
      </c>
      <c r="S239" s="3" t="e">
        <f>#REF!+S231+S232+S233+S234-0.1</f>
        <v>#REF!</v>
      </c>
      <c r="T239" s="3" t="e">
        <f>#REF!+T231+T232+T233+T234-0.1</f>
        <v>#REF!</v>
      </c>
      <c r="U239" s="3" t="e">
        <f>#REF!+U231+U232+U233+U234-0.1</f>
        <v>#REF!</v>
      </c>
      <c r="V239" s="3" t="e">
        <f>#REF!+V231+V232+V233+V234-0.1</f>
        <v>#REF!</v>
      </c>
      <c r="W239" s="110" t="s">
        <v>350</v>
      </c>
      <c r="X239" s="110"/>
    </row>
    <row r="240" spans="1:24" ht="51.75" customHeight="1" x14ac:dyDescent="0.25">
      <c r="A240" s="113"/>
      <c r="B240" s="114"/>
      <c r="C240" s="20" t="s">
        <v>16</v>
      </c>
      <c r="D240" s="3">
        <f>D230+D235</f>
        <v>80485.600000000006</v>
      </c>
      <c r="E240" s="3">
        <f t="shared" ref="E240:G240" si="84">E230+E235</f>
        <v>80485.600000000006</v>
      </c>
      <c r="F240" s="3">
        <f t="shared" si="84"/>
        <v>74077.600000000006</v>
      </c>
      <c r="G240" s="3">
        <f t="shared" si="84"/>
        <v>74077.600000000006</v>
      </c>
      <c r="H240" s="3">
        <f t="shared" ref="H240:V240" si="85">H230+H235</f>
        <v>74077.600000000006</v>
      </c>
      <c r="I240" s="3">
        <f t="shared" si="85"/>
        <v>74077.600000000006</v>
      </c>
      <c r="J240" s="3">
        <f t="shared" si="85"/>
        <v>74077.600000000006</v>
      </c>
      <c r="K240" s="3">
        <f t="shared" si="85"/>
        <v>74077.600000000006</v>
      </c>
      <c r="L240" s="3">
        <f t="shared" si="85"/>
        <v>74077.600000000006</v>
      </c>
      <c r="M240" s="3">
        <f t="shared" si="85"/>
        <v>74077.600000000006</v>
      </c>
      <c r="N240" s="3">
        <f t="shared" si="85"/>
        <v>74077.600000000006</v>
      </c>
      <c r="O240" s="3">
        <f t="shared" si="85"/>
        <v>74077.600000000006</v>
      </c>
      <c r="P240" s="3">
        <f t="shared" si="85"/>
        <v>74077.600000000006</v>
      </c>
      <c r="Q240" s="3">
        <f t="shared" si="85"/>
        <v>74077.600000000006</v>
      </c>
      <c r="R240" s="3">
        <f t="shared" si="85"/>
        <v>74077.600000000006</v>
      </c>
      <c r="S240" s="3">
        <f t="shared" si="85"/>
        <v>74077.600000000006</v>
      </c>
      <c r="T240" s="3">
        <f t="shared" si="85"/>
        <v>74077.600000000006</v>
      </c>
      <c r="U240" s="3">
        <f t="shared" si="85"/>
        <v>74077.600000000006</v>
      </c>
      <c r="V240" s="3">
        <f t="shared" si="85"/>
        <v>74077.600000000006</v>
      </c>
      <c r="W240" s="52" t="s">
        <v>351</v>
      </c>
      <c r="X240" s="53"/>
    </row>
    <row r="241" spans="1:24" ht="20.25" customHeight="1" x14ac:dyDescent="0.25">
      <c r="A241" s="48">
        <v>12</v>
      </c>
      <c r="B241" s="85" t="s">
        <v>352</v>
      </c>
      <c r="C241" s="85"/>
      <c r="D241" s="85"/>
      <c r="E241" s="85"/>
      <c r="F241" s="85"/>
      <c r="G241" s="85"/>
      <c r="H241" s="60"/>
      <c r="I241" s="60"/>
      <c r="J241" s="60"/>
      <c r="K241" s="60"/>
      <c r="L241" s="60"/>
      <c r="M241" s="60"/>
      <c r="N241" s="60"/>
      <c r="O241" s="60"/>
      <c r="P241" s="60"/>
      <c r="Q241" s="60"/>
      <c r="R241" s="60"/>
      <c r="S241" s="60"/>
      <c r="T241" s="60"/>
      <c r="U241" s="60"/>
      <c r="V241" s="60"/>
      <c r="W241" s="60"/>
      <c r="X241" s="60"/>
    </row>
    <row r="242" spans="1:24" ht="30" customHeight="1" x14ac:dyDescent="0.25">
      <c r="A242" s="48"/>
      <c r="B242" s="85" t="s">
        <v>107</v>
      </c>
      <c r="C242" s="85"/>
      <c r="D242" s="85"/>
      <c r="E242" s="85"/>
      <c r="F242" s="85"/>
      <c r="G242" s="85"/>
      <c r="H242" s="60"/>
      <c r="I242" s="60"/>
      <c r="J242" s="60"/>
      <c r="K242" s="60"/>
      <c r="L242" s="60"/>
      <c r="M242" s="60"/>
      <c r="N242" s="60"/>
      <c r="O242" s="60"/>
      <c r="P242" s="60"/>
      <c r="Q242" s="60"/>
      <c r="R242" s="60"/>
      <c r="S242" s="60"/>
      <c r="T242" s="60"/>
      <c r="U242" s="60"/>
      <c r="V242" s="60"/>
      <c r="W242" s="60"/>
      <c r="X242" s="60"/>
    </row>
    <row r="243" spans="1:24" ht="89.25" customHeight="1" x14ac:dyDescent="0.25">
      <c r="A243" s="48"/>
      <c r="B243" s="20" t="s">
        <v>27</v>
      </c>
      <c r="C243" s="20" t="s">
        <v>14</v>
      </c>
      <c r="D243" s="10">
        <f>68.7+47.7+97.6</f>
        <v>214</v>
      </c>
      <c r="E243" s="10">
        <f>68.7+47.7+97.6</f>
        <v>214</v>
      </c>
      <c r="F243" s="10">
        <f t="shared" ref="F243:G243" si="86">68.7+47.7+97.6</f>
        <v>214</v>
      </c>
      <c r="G243" s="10">
        <f t="shared" si="86"/>
        <v>214</v>
      </c>
      <c r="H243" s="47"/>
      <c r="I243" s="47"/>
      <c r="J243" s="47"/>
      <c r="K243" s="47"/>
      <c r="L243" s="47"/>
      <c r="M243" s="47"/>
      <c r="N243" s="47"/>
      <c r="O243" s="47"/>
      <c r="P243" s="47"/>
      <c r="Q243" s="47"/>
      <c r="R243" s="47"/>
      <c r="S243" s="47"/>
      <c r="T243" s="47"/>
      <c r="U243" s="47"/>
      <c r="V243" s="47"/>
      <c r="W243" s="17" t="s">
        <v>218</v>
      </c>
      <c r="X243" s="17"/>
    </row>
    <row r="244" spans="1:24" ht="85.5" customHeight="1" x14ac:dyDescent="0.25">
      <c r="A244" s="48"/>
      <c r="B244" s="20" t="s">
        <v>28</v>
      </c>
      <c r="C244" s="20" t="s">
        <v>14</v>
      </c>
      <c r="D244" s="10">
        <f>397+45</f>
        <v>442</v>
      </c>
      <c r="E244" s="10">
        <f>397+45</f>
        <v>442</v>
      </c>
      <c r="F244" s="10">
        <f>397+45</f>
        <v>442</v>
      </c>
      <c r="G244" s="10">
        <f>395.2+45</f>
        <v>440.2</v>
      </c>
      <c r="H244" s="47"/>
      <c r="I244" s="47"/>
      <c r="J244" s="47"/>
      <c r="K244" s="47"/>
      <c r="L244" s="47"/>
      <c r="M244" s="47"/>
      <c r="N244" s="47"/>
      <c r="O244" s="47"/>
      <c r="P244" s="47"/>
      <c r="Q244" s="47"/>
      <c r="R244" s="47"/>
      <c r="S244" s="47"/>
      <c r="T244" s="47"/>
      <c r="U244" s="47"/>
      <c r="V244" s="47"/>
      <c r="W244" s="17" t="s">
        <v>330</v>
      </c>
      <c r="X244" s="17"/>
    </row>
    <row r="245" spans="1:24" ht="63" x14ac:dyDescent="0.25">
      <c r="A245" s="48"/>
      <c r="B245" s="20" t="s">
        <v>82</v>
      </c>
      <c r="C245" s="20" t="s">
        <v>14</v>
      </c>
      <c r="D245" s="10">
        <f>5+2.7</f>
        <v>7.7</v>
      </c>
      <c r="E245" s="10">
        <f t="shared" ref="E245:G245" si="87">5+2.7</f>
        <v>7.7</v>
      </c>
      <c r="F245" s="10">
        <f t="shared" si="87"/>
        <v>7.7</v>
      </c>
      <c r="G245" s="10">
        <f t="shared" si="87"/>
        <v>7.7</v>
      </c>
      <c r="H245" s="47"/>
      <c r="I245" s="47"/>
      <c r="J245" s="47"/>
      <c r="K245" s="47"/>
      <c r="L245" s="47"/>
      <c r="M245" s="47"/>
      <c r="N245" s="47"/>
      <c r="O245" s="47"/>
      <c r="P245" s="47"/>
      <c r="Q245" s="47"/>
      <c r="R245" s="47"/>
      <c r="S245" s="47"/>
      <c r="T245" s="47"/>
      <c r="U245" s="47"/>
      <c r="V245" s="47"/>
      <c r="W245" s="17" t="s">
        <v>218</v>
      </c>
      <c r="X245" s="17"/>
    </row>
    <row r="246" spans="1:24" ht="57.75" customHeight="1" x14ac:dyDescent="0.25">
      <c r="A246" s="48"/>
      <c r="B246" s="2" t="s">
        <v>18</v>
      </c>
      <c r="C246" s="20" t="s">
        <v>14</v>
      </c>
      <c r="D246" s="4">
        <f>D243+D244+D245</f>
        <v>663.7</v>
      </c>
      <c r="E246" s="4">
        <f t="shared" ref="E246" si="88">E243+E244+E245</f>
        <v>663.7</v>
      </c>
      <c r="F246" s="4">
        <f>F243+F244+F245</f>
        <v>663.7</v>
      </c>
      <c r="G246" s="4">
        <f>G243+G244+G245</f>
        <v>661.90000000000009</v>
      </c>
      <c r="H246" s="47"/>
      <c r="I246" s="47"/>
      <c r="J246" s="47"/>
      <c r="K246" s="47"/>
      <c r="L246" s="47"/>
      <c r="M246" s="47"/>
      <c r="N246" s="47"/>
      <c r="O246" s="47"/>
      <c r="P246" s="47"/>
      <c r="Q246" s="47"/>
      <c r="R246" s="47"/>
      <c r="S246" s="47"/>
      <c r="T246" s="47"/>
      <c r="U246" s="47"/>
      <c r="V246" s="47"/>
      <c r="W246" s="16" t="s">
        <v>353</v>
      </c>
      <c r="X246" s="16"/>
    </row>
    <row r="247" spans="1:24" ht="25.5" customHeight="1" x14ac:dyDescent="0.25">
      <c r="A247" s="48"/>
      <c r="B247" s="85" t="s">
        <v>108</v>
      </c>
      <c r="C247" s="85"/>
      <c r="D247" s="85"/>
      <c r="E247" s="85"/>
      <c r="F247" s="85"/>
      <c r="G247" s="85"/>
      <c r="H247" s="60"/>
      <c r="I247" s="60"/>
      <c r="J247" s="60"/>
      <c r="K247" s="60"/>
      <c r="L247" s="60"/>
      <c r="M247" s="60"/>
      <c r="N247" s="60"/>
      <c r="O247" s="60"/>
      <c r="P247" s="60"/>
      <c r="Q247" s="60"/>
      <c r="R247" s="60"/>
      <c r="S247" s="60"/>
      <c r="T247" s="60"/>
      <c r="U247" s="60"/>
      <c r="V247" s="60"/>
      <c r="W247" s="60"/>
      <c r="X247" s="60"/>
    </row>
    <row r="248" spans="1:24" ht="47.25" x14ac:dyDescent="0.25">
      <c r="A248" s="48"/>
      <c r="B248" s="20" t="s">
        <v>29</v>
      </c>
      <c r="C248" s="20" t="s">
        <v>14</v>
      </c>
      <c r="D248" s="10">
        <v>1.4</v>
      </c>
      <c r="E248" s="10">
        <v>1.4</v>
      </c>
      <c r="F248" s="10">
        <v>1.4</v>
      </c>
      <c r="G248" s="10">
        <v>1</v>
      </c>
      <c r="H248" s="47"/>
      <c r="I248" s="47"/>
      <c r="J248" s="47"/>
      <c r="K248" s="47"/>
      <c r="L248" s="47"/>
      <c r="M248" s="47"/>
      <c r="N248" s="47"/>
      <c r="O248" s="47"/>
      <c r="P248" s="47"/>
      <c r="Q248" s="47"/>
      <c r="R248" s="47"/>
      <c r="S248" s="47"/>
      <c r="T248" s="47"/>
      <c r="U248" s="47"/>
      <c r="V248" s="47"/>
      <c r="W248" s="17" t="s">
        <v>354</v>
      </c>
      <c r="X248" s="17"/>
    </row>
    <row r="249" spans="1:24" ht="98.25" customHeight="1" x14ac:dyDescent="0.25">
      <c r="A249" s="48"/>
      <c r="B249" s="20" t="s">
        <v>123</v>
      </c>
      <c r="C249" s="20" t="s">
        <v>14</v>
      </c>
      <c r="D249" s="10">
        <f>358.6+95.4</f>
        <v>454</v>
      </c>
      <c r="E249" s="10">
        <f t="shared" ref="E249:G249" si="89">358.6+95.4</f>
        <v>454</v>
      </c>
      <c r="F249" s="10">
        <f t="shared" si="89"/>
        <v>454</v>
      </c>
      <c r="G249" s="10">
        <f t="shared" si="89"/>
        <v>454</v>
      </c>
      <c r="H249" s="10">
        <f t="shared" ref="H249:V249" si="90">40+142.5</f>
        <v>182.5</v>
      </c>
      <c r="I249" s="10">
        <f t="shared" si="90"/>
        <v>182.5</v>
      </c>
      <c r="J249" s="10">
        <f t="shared" si="90"/>
        <v>182.5</v>
      </c>
      <c r="K249" s="10">
        <f t="shared" si="90"/>
        <v>182.5</v>
      </c>
      <c r="L249" s="10">
        <f t="shared" si="90"/>
        <v>182.5</v>
      </c>
      <c r="M249" s="10">
        <f t="shared" si="90"/>
        <v>182.5</v>
      </c>
      <c r="N249" s="10">
        <f t="shared" si="90"/>
        <v>182.5</v>
      </c>
      <c r="O249" s="10">
        <f t="shared" si="90"/>
        <v>182.5</v>
      </c>
      <c r="P249" s="10">
        <f t="shared" si="90"/>
        <v>182.5</v>
      </c>
      <c r="Q249" s="10">
        <f t="shared" si="90"/>
        <v>182.5</v>
      </c>
      <c r="R249" s="10">
        <f t="shared" si="90"/>
        <v>182.5</v>
      </c>
      <c r="S249" s="10">
        <f t="shared" si="90"/>
        <v>182.5</v>
      </c>
      <c r="T249" s="10">
        <f t="shared" si="90"/>
        <v>182.5</v>
      </c>
      <c r="U249" s="10">
        <f t="shared" si="90"/>
        <v>182.5</v>
      </c>
      <c r="V249" s="10">
        <f t="shared" si="90"/>
        <v>182.5</v>
      </c>
      <c r="W249" s="17" t="s">
        <v>218</v>
      </c>
      <c r="X249" s="17"/>
    </row>
    <row r="250" spans="1:24" ht="71.25" customHeight="1" x14ac:dyDescent="0.25">
      <c r="A250" s="48"/>
      <c r="B250" s="20" t="s">
        <v>87</v>
      </c>
      <c r="C250" s="20" t="s">
        <v>14</v>
      </c>
      <c r="D250" s="10">
        <v>20.7</v>
      </c>
      <c r="E250" s="10">
        <v>20.7</v>
      </c>
      <c r="F250" s="10">
        <v>20.7</v>
      </c>
      <c r="G250" s="10">
        <v>20.7</v>
      </c>
      <c r="H250" s="47"/>
      <c r="I250" s="47"/>
      <c r="J250" s="47"/>
      <c r="K250" s="47"/>
      <c r="L250" s="47"/>
      <c r="M250" s="47"/>
      <c r="N250" s="47"/>
      <c r="O250" s="47"/>
      <c r="P250" s="47"/>
      <c r="Q250" s="47"/>
      <c r="R250" s="47"/>
      <c r="S250" s="47"/>
      <c r="T250" s="47"/>
      <c r="U250" s="47"/>
      <c r="V250" s="47"/>
      <c r="W250" s="17" t="s">
        <v>218</v>
      </c>
      <c r="X250" s="17"/>
    </row>
    <row r="251" spans="1:24" ht="47.25" x14ac:dyDescent="0.25">
      <c r="A251" s="48"/>
      <c r="B251" s="2" t="s">
        <v>18</v>
      </c>
      <c r="C251" s="2" t="s">
        <v>14</v>
      </c>
      <c r="D251" s="4">
        <f>D247+D248+E249+D250</f>
        <v>476.09999999999997</v>
      </c>
      <c r="E251" s="4">
        <f>E248+E249+E250</f>
        <v>476.09999999999997</v>
      </c>
      <c r="F251" s="4">
        <f>F247+F248+F249+F250</f>
        <v>476.09999999999997</v>
      </c>
      <c r="G251" s="4">
        <f>G247+G248+G249+G250</f>
        <v>475.7</v>
      </c>
      <c r="H251" s="115"/>
      <c r="I251" s="115"/>
      <c r="J251" s="115"/>
      <c r="K251" s="115"/>
      <c r="L251" s="115"/>
      <c r="M251" s="115"/>
      <c r="N251" s="115"/>
      <c r="O251" s="115"/>
      <c r="P251" s="115"/>
      <c r="Q251" s="115"/>
      <c r="R251" s="115"/>
      <c r="S251" s="115"/>
      <c r="T251" s="115"/>
      <c r="U251" s="115"/>
      <c r="V251" s="115"/>
      <c r="W251" s="17" t="s">
        <v>309</v>
      </c>
      <c r="X251" s="17"/>
    </row>
    <row r="252" spans="1:24" ht="46.5" customHeight="1" x14ac:dyDescent="0.25">
      <c r="A252" s="48"/>
      <c r="B252" s="85" t="s">
        <v>149</v>
      </c>
      <c r="C252" s="85"/>
      <c r="D252" s="85"/>
      <c r="E252" s="85"/>
      <c r="F252" s="85"/>
      <c r="G252" s="85"/>
      <c r="H252" s="60"/>
      <c r="I252" s="60"/>
      <c r="J252" s="60"/>
      <c r="K252" s="60"/>
      <c r="L252" s="60"/>
      <c r="M252" s="60"/>
      <c r="N252" s="60"/>
      <c r="O252" s="60"/>
      <c r="P252" s="60"/>
      <c r="Q252" s="60"/>
      <c r="R252" s="60"/>
      <c r="S252" s="60"/>
      <c r="T252" s="60"/>
      <c r="U252" s="60"/>
      <c r="V252" s="60"/>
      <c r="W252" s="60"/>
      <c r="X252" s="60"/>
    </row>
    <row r="253" spans="1:24" ht="78.75" x14ac:dyDescent="0.25">
      <c r="A253" s="48"/>
      <c r="B253" s="20" t="s">
        <v>150</v>
      </c>
      <c r="C253" s="20" t="s">
        <v>14</v>
      </c>
      <c r="D253" s="10">
        <v>20</v>
      </c>
      <c r="E253" s="10">
        <v>20</v>
      </c>
      <c r="F253" s="10">
        <v>20</v>
      </c>
      <c r="G253" s="10">
        <v>20</v>
      </c>
      <c r="H253" s="47"/>
      <c r="I253" s="47"/>
      <c r="J253" s="47"/>
      <c r="K253" s="47"/>
      <c r="L253" s="47"/>
      <c r="M253" s="47"/>
      <c r="N253" s="47"/>
      <c r="O253" s="47"/>
      <c r="P253" s="47"/>
      <c r="Q253" s="47"/>
      <c r="R253" s="47"/>
      <c r="S253" s="47"/>
      <c r="T253" s="47"/>
      <c r="U253" s="47"/>
      <c r="V253" s="47"/>
      <c r="W253" s="110" t="s">
        <v>219</v>
      </c>
      <c r="X253" s="110"/>
    </row>
    <row r="254" spans="1:24" ht="91.5" customHeight="1" x14ac:dyDescent="0.25">
      <c r="A254" s="48"/>
      <c r="B254" s="20" t="s">
        <v>151</v>
      </c>
      <c r="C254" s="20" t="s">
        <v>14</v>
      </c>
      <c r="D254" s="10">
        <v>27.6</v>
      </c>
      <c r="E254" s="10">
        <v>27.6</v>
      </c>
      <c r="F254" s="10">
        <v>27.6</v>
      </c>
      <c r="G254" s="10">
        <v>27.6</v>
      </c>
      <c r="H254" s="47"/>
      <c r="I254" s="47"/>
      <c r="J254" s="47"/>
      <c r="K254" s="47"/>
      <c r="L254" s="47"/>
      <c r="M254" s="47"/>
      <c r="N254" s="47"/>
      <c r="O254" s="47"/>
      <c r="P254" s="47"/>
      <c r="Q254" s="47"/>
      <c r="R254" s="47"/>
      <c r="S254" s="47"/>
      <c r="T254" s="47"/>
      <c r="U254" s="47"/>
      <c r="V254" s="47"/>
      <c r="W254" s="110" t="s">
        <v>219</v>
      </c>
      <c r="X254" s="110"/>
    </row>
    <row r="255" spans="1:24" ht="47.25" x14ac:dyDescent="0.25">
      <c r="A255" s="48"/>
      <c r="B255" s="2" t="s">
        <v>18</v>
      </c>
      <c r="C255" s="2" t="s">
        <v>14</v>
      </c>
      <c r="D255" s="4">
        <f>D253+D254</f>
        <v>47.6</v>
      </c>
      <c r="E255" s="4">
        <f t="shared" ref="E255:G255" si="91">E253+E254</f>
        <v>47.6</v>
      </c>
      <c r="F255" s="4">
        <f t="shared" si="91"/>
        <v>47.6</v>
      </c>
      <c r="G255" s="4">
        <f t="shared" si="91"/>
        <v>47.6</v>
      </c>
      <c r="H255" s="115"/>
      <c r="I255" s="115"/>
      <c r="J255" s="115"/>
      <c r="K255" s="115"/>
      <c r="L255" s="115"/>
      <c r="M255" s="115"/>
      <c r="N255" s="115"/>
      <c r="O255" s="115"/>
      <c r="P255" s="115"/>
      <c r="Q255" s="115"/>
      <c r="R255" s="115"/>
      <c r="S255" s="115"/>
      <c r="T255" s="115"/>
      <c r="U255" s="115"/>
      <c r="V255" s="115"/>
      <c r="W255" s="116" t="s">
        <v>219</v>
      </c>
      <c r="X255" s="116"/>
    </row>
    <row r="256" spans="1:24" ht="47.25" x14ac:dyDescent="0.25">
      <c r="A256" s="48"/>
      <c r="B256" s="2" t="s">
        <v>15</v>
      </c>
      <c r="C256" s="2" t="s">
        <v>14</v>
      </c>
      <c r="D256" s="4">
        <f>D246+D251+D255</f>
        <v>1187.3999999999999</v>
      </c>
      <c r="E256" s="4">
        <f>E246+E251+E255</f>
        <v>1187.3999999999999</v>
      </c>
      <c r="F256" s="4">
        <f>F246+F251+F255</f>
        <v>1187.3999999999999</v>
      </c>
      <c r="G256" s="4">
        <f>G246+G251+G255-0.1</f>
        <v>1185.1000000000001</v>
      </c>
      <c r="H256" s="28"/>
      <c r="I256" s="28"/>
      <c r="J256" s="28"/>
      <c r="K256" s="28"/>
      <c r="L256" s="28"/>
      <c r="M256" s="28"/>
      <c r="N256" s="28"/>
      <c r="O256" s="28"/>
      <c r="P256" s="28"/>
      <c r="Q256" s="28"/>
      <c r="R256" s="28"/>
      <c r="S256" s="28"/>
      <c r="T256" s="28"/>
      <c r="U256" s="28"/>
      <c r="V256" s="28"/>
      <c r="W256" s="116" t="s">
        <v>287</v>
      </c>
      <c r="X256" s="116"/>
    </row>
    <row r="257" spans="1:24" ht="20.25" customHeight="1" x14ac:dyDescent="0.25">
      <c r="A257" s="48" t="s">
        <v>52</v>
      </c>
      <c r="B257" s="85" t="s">
        <v>385</v>
      </c>
      <c r="C257" s="85"/>
      <c r="D257" s="85"/>
      <c r="E257" s="85"/>
      <c r="F257" s="85"/>
      <c r="G257" s="85"/>
      <c r="H257" s="60"/>
      <c r="I257" s="60"/>
      <c r="J257" s="60"/>
      <c r="K257" s="60"/>
      <c r="L257" s="60"/>
      <c r="M257" s="60"/>
      <c r="N257" s="60"/>
      <c r="O257" s="60"/>
      <c r="P257" s="60"/>
      <c r="Q257" s="60"/>
      <c r="R257" s="60"/>
      <c r="S257" s="60"/>
      <c r="T257" s="60"/>
      <c r="U257" s="60"/>
      <c r="V257" s="60"/>
      <c r="W257" s="60"/>
      <c r="X257" s="60"/>
    </row>
    <row r="258" spans="1:24" ht="25.5" customHeight="1" x14ac:dyDescent="0.25">
      <c r="A258" s="48"/>
      <c r="B258" s="85" t="s">
        <v>53</v>
      </c>
      <c r="C258" s="85"/>
      <c r="D258" s="85"/>
      <c r="E258" s="85"/>
      <c r="F258" s="85"/>
      <c r="G258" s="85"/>
      <c r="H258" s="60"/>
      <c r="I258" s="60"/>
      <c r="J258" s="60"/>
      <c r="K258" s="60"/>
      <c r="L258" s="60"/>
      <c r="M258" s="60"/>
      <c r="N258" s="60"/>
      <c r="O258" s="60"/>
      <c r="P258" s="60"/>
      <c r="Q258" s="60"/>
      <c r="R258" s="60"/>
      <c r="S258" s="60"/>
      <c r="T258" s="60"/>
      <c r="U258" s="60"/>
      <c r="V258" s="60"/>
      <c r="W258" s="60"/>
      <c r="X258" s="60"/>
    </row>
    <row r="259" spans="1:24" ht="31.5" customHeight="1" x14ac:dyDescent="0.25">
      <c r="A259" s="48"/>
      <c r="B259" s="19" t="s">
        <v>54</v>
      </c>
      <c r="C259" s="20" t="s">
        <v>14</v>
      </c>
      <c r="D259" s="6">
        <v>5274.9</v>
      </c>
      <c r="E259" s="6">
        <v>5274.9</v>
      </c>
      <c r="F259" s="6">
        <v>5274.9</v>
      </c>
      <c r="G259" s="6">
        <v>5266.3</v>
      </c>
      <c r="H259" s="117"/>
      <c r="I259" s="117"/>
      <c r="J259" s="117"/>
      <c r="K259" s="117"/>
      <c r="L259" s="117"/>
      <c r="M259" s="117"/>
      <c r="N259" s="117"/>
      <c r="O259" s="117"/>
      <c r="P259" s="117"/>
      <c r="Q259" s="117"/>
      <c r="R259" s="117"/>
      <c r="S259" s="117"/>
      <c r="T259" s="117"/>
      <c r="U259" s="117"/>
      <c r="V259" s="117"/>
      <c r="W259" s="110" t="s">
        <v>287</v>
      </c>
      <c r="X259" s="110"/>
    </row>
    <row r="260" spans="1:24" ht="31.5" customHeight="1" x14ac:dyDescent="0.25">
      <c r="A260" s="48"/>
      <c r="B260" s="19" t="s">
        <v>386</v>
      </c>
      <c r="C260" s="20" t="s">
        <v>14</v>
      </c>
      <c r="D260" s="6">
        <v>29.8</v>
      </c>
      <c r="E260" s="6">
        <v>29.8</v>
      </c>
      <c r="F260" s="6">
        <v>29.8</v>
      </c>
      <c r="G260" s="6">
        <v>29.8</v>
      </c>
      <c r="H260" s="117"/>
      <c r="I260" s="117"/>
      <c r="J260" s="117"/>
      <c r="K260" s="117"/>
      <c r="L260" s="117"/>
      <c r="M260" s="117"/>
      <c r="N260" s="117"/>
      <c r="O260" s="117"/>
      <c r="P260" s="117"/>
      <c r="Q260" s="117"/>
      <c r="R260" s="117"/>
      <c r="S260" s="117"/>
      <c r="T260" s="117"/>
      <c r="U260" s="117"/>
      <c r="V260" s="117"/>
      <c r="W260" s="110" t="s">
        <v>219</v>
      </c>
      <c r="X260" s="110"/>
    </row>
    <row r="261" spans="1:24" ht="110.25" customHeight="1" x14ac:dyDescent="0.25">
      <c r="A261" s="48"/>
      <c r="B261" s="19" t="s">
        <v>55</v>
      </c>
      <c r="C261" s="20" t="s">
        <v>14</v>
      </c>
      <c r="D261" s="6">
        <v>101919.2</v>
      </c>
      <c r="E261" s="6">
        <v>101919.2</v>
      </c>
      <c r="F261" s="6">
        <v>101893.4</v>
      </c>
      <c r="G261" s="6">
        <v>101527</v>
      </c>
      <c r="H261" s="117"/>
      <c r="I261" s="117"/>
      <c r="J261" s="117"/>
      <c r="K261" s="117"/>
      <c r="L261" s="117"/>
      <c r="M261" s="117"/>
      <c r="N261" s="117"/>
      <c r="O261" s="117"/>
      <c r="P261" s="117"/>
      <c r="Q261" s="117"/>
      <c r="R261" s="117"/>
      <c r="S261" s="117"/>
      <c r="T261" s="117"/>
      <c r="U261" s="117"/>
      <c r="V261" s="117"/>
      <c r="W261" s="110" t="s">
        <v>253</v>
      </c>
      <c r="X261" s="110"/>
    </row>
    <row r="262" spans="1:24" ht="46.5" customHeight="1" x14ac:dyDescent="0.25">
      <c r="A262" s="48"/>
      <c r="B262" s="19" t="s">
        <v>56</v>
      </c>
      <c r="C262" s="20" t="s">
        <v>14</v>
      </c>
      <c r="D262" s="6">
        <v>6.3</v>
      </c>
      <c r="E262" s="6">
        <v>6.3</v>
      </c>
      <c r="F262" s="6">
        <v>6.3</v>
      </c>
      <c r="G262" s="6">
        <v>6.3</v>
      </c>
      <c r="H262" s="117"/>
      <c r="I262" s="117"/>
      <c r="J262" s="117"/>
      <c r="K262" s="117"/>
      <c r="L262" s="117"/>
      <c r="M262" s="117"/>
      <c r="N262" s="117"/>
      <c r="O262" s="117"/>
      <c r="P262" s="117"/>
      <c r="Q262" s="117"/>
      <c r="R262" s="117"/>
      <c r="S262" s="117"/>
      <c r="T262" s="117"/>
      <c r="U262" s="117"/>
      <c r="V262" s="117"/>
      <c r="W262" s="17" t="s">
        <v>218</v>
      </c>
      <c r="X262" s="17"/>
    </row>
    <row r="263" spans="1:24" ht="65.25" customHeight="1" x14ac:dyDescent="0.25">
      <c r="A263" s="48"/>
      <c r="B263" s="19" t="s">
        <v>122</v>
      </c>
      <c r="C263" s="20" t="s">
        <v>126</v>
      </c>
      <c r="D263" s="6">
        <v>859.6</v>
      </c>
      <c r="E263" s="6">
        <v>859.6</v>
      </c>
      <c r="F263" s="6">
        <v>859.6</v>
      </c>
      <c r="G263" s="6">
        <v>859.6</v>
      </c>
      <c r="H263" s="117"/>
      <c r="I263" s="117"/>
      <c r="J263" s="117"/>
      <c r="K263" s="117"/>
      <c r="L263" s="117"/>
      <c r="M263" s="117"/>
      <c r="N263" s="117"/>
      <c r="O263" s="117"/>
      <c r="P263" s="117"/>
      <c r="Q263" s="117"/>
      <c r="R263" s="117"/>
      <c r="S263" s="117"/>
      <c r="T263" s="117"/>
      <c r="U263" s="117"/>
      <c r="V263" s="117"/>
      <c r="W263" s="17" t="s">
        <v>218</v>
      </c>
      <c r="X263" s="17"/>
    </row>
    <row r="264" spans="1:24" ht="102" customHeight="1" x14ac:dyDescent="0.25">
      <c r="A264" s="48"/>
      <c r="B264" s="19" t="s">
        <v>179</v>
      </c>
      <c r="C264" s="20" t="s">
        <v>14</v>
      </c>
      <c r="D264" s="6">
        <v>100</v>
      </c>
      <c r="E264" s="6">
        <v>100</v>
      </c>
      <c r="F264" s="6">
        <v>0</v>
      </c>
      <c r="G264" s="6">
        <v>0</v>
      </c>
      <c r="H264" s="117"/>
      <c r="I264" s="117"/>
      <c r="J264" s="117"/>
      <c r="K264" s="117"/>
      <c r="L264" s="117"/>
      <c r="M264" s="117"/>
      <c r="N264" s="117"/>
      <c r="O264" s="117"/>
      <c r="P264" s="117"/>
      <c r="Q264" s="117"/>
      <c r="R264" s="117"/>
      <c r="S264" s="117"/>
      <c r="T264" s="117"/>
      <c r="U264" s="117"/>
      <c r="V264" s="117"/>
      <c r="W264" s="17" t="s">
        <v>79</v>
      </c>
      <c r="X264" s="17"/>
    </row>
    <row r="265" spans="1:24" ht="84.75" customHeight="1" x14ac:dyDescent="0.25">
      <c r="A265" s="48"/>
      <c r="B265" s="19" t="s">
        <v>31</v>
      </c>
      <c r="C265" s="20" t="s">
        <v>14</v>
      </c>
      <c r="D265" s="6">
        <v>1182</v>
      </c>
      <c r="E265" s="6">
        <v>1182</v>
      </c>
      <c r="F265" s="6">
        <v>1181.7</v>
      </c>
      <c r="G265" s="6">
        <v>1181.7</v>
      </c>
      <c r="H265" s="117"/>
      <c r="I265" s="117"/>
      <c r="J265" s="117"/>
      <c r="K265" s="117"/>
      <c r="L265" s="117"/>
      <c r="M265" s="117"/>
      <c r="N265" s="117"/>
      <c r="O265" s="117"/>
      <c r="P265" s="117"/>
      <c r="Q265" s="117"/>
      <c r="R265" s="117"/>
      <c r="S265" s="117"/>
      <c r="T265" s="117"/>
      <c r="U265" s="117"/>
      <c r="V265" s="117"/>
      <c r="W265" s="17" t="s">
        <v>218</v>
      </c>
      <c r="X265" s="17"/>
    </row>
    <row r="266" spans="1:24" ht="70.5" customHeight="1" x14ac:dyDescent="0.25">
      <c r="A266" s="48"/>
      <c r="B266" s="19" t="s">
        <v>57</v>
      </c>
      <c r="C266" s="20" t="s">
        <v>14</v>
      </c>
      <c r="D266" s="6">
        <v>791</v>
      </c>
      <c r="E266" s="6">
        <v>791</v>
      </c>
      <c r="F266" s="6">
        <v>0</v>
      </c>
      <c r="G266" s="6">
        <v>0</v>
      </c>
      <c r="H266" s="117"/>
      <c r="I266" s="117"/>
      <c r="J266" s="117"/>
      <c r="K266" s="117"/>
      <c r="L266" s="117"/>
      <c r="M266" s="117"/>
      <c r="N266" s="117"/>
      <c r="O266" s="117"/>
      <c r="P266" s="117"/>
      <c r="Q266" s="117"/>
      <c r="R266" s="117"/>
      <c r="S266" s="117"/>
      <c r="T266" s="117"/>
      <c r="U266" s="117"/>
      <c r="V266" s="117"/>
      <c r="W266" s="17" t="s">
        <v>79</v>
      </c>
      <c r="X266" s="17"/>
    </row>
    <row r="267" spans="1:24" ht="51.75" customHeight="1" x14ac:dyDescent="0.25">
      <c r="A267" s="48"/>
      <c r="B267" s="19" t="s">
        <v>89</v>
      </c>
      <c r="C267" s="20" t="s">
        <v>14</v>
      </c>
      <c r="D267" s="6">
        <v>571</v>
      </c>
      <c r="E267" s="6">
        <v>571</v>
      </c>
      <c r="F267" s="6">
        <v>570</v>
      </c>
      <c r="G267" s="6">
        <v>569.4</v>
      </c>
      <c r="H267" s="117"/>
      <c r="I267" s="117"/>
      <c r="J267" s="117"/>
      <c r="K267" s="117"/>
      <c r="L267" s="117"/>
      <c r="M267" s="117"/>
      <c r="N267" s="117"/>
      <c r="O267" s="117"/>
      <c r="P267" s="117"/>
      <c r="Q267" s="117"/>
      <c r="R267" s="117"/>
      <c r="S267" s="117"/>
      <c r="T267" s="117"/>
      <c r="U267" s="117"/>
      <c r="V267" s="117"/>
      <c r="W267" s="110" t="s">
        <v>388</v>
      </c>
      <c r="X267" s="110"/>
    </row>
    <row r="268" spans="1:24" ht="51.75" customHeight="1" x14ac:dyDescent="0.25">
      <c r="A268" s="48"/>
      <c r="B268" s="19" t="s">
        <v>90</v>
      </c>
      <c r="C268" s="20" t="s">
        <v>14</v>
      </c>
      <c r="D268" s="6">
        <v>83.7</v>
      </c>
      <c r="E268" s="6">
        <v>83.7</v>
      </c>
      <c r="F268" s="6">
        <v>80.599999999999994</v>
      </c>
      <c r="G268" s="6">
        <v>80.599999999999994</v>
      </c>
      <c r="H268" s="117"/>
      <c r="I268" s="117"/>
      <c r="J268" s="117"/>
      <c r="K268" s="117"/>
      <c r="L268" s="117"/>
      <c r="M268" s="117"/>
      <c r="N268" s="117"/>
      <c r="O268" s="117"/>
      <c r="P268" s="117"/>
      <c r="Q268" s="117"/>
      <c r="R268" s="117"/>
      <c r="S268" s="117"/>
      <c r="T268" s="117"/>
      <c r="U268" s="117"/>
      <c r="V268" s="117"/>
      <c r="W268" s="17" t="s">
        <v>225</v>
      </c>
      <c r="X268" s="17"/>
    </row>
    <row r="269" spans="1:24" ht="83.25" customHeight="1" x14ac:dyDescent="0.25">
      <c r="A269" s="48"/>
      <c r="B269" s="19" t="s">
        <v>129</v>
      </c>
      <c r="C269" s="20" t="s">
        <v>14</v>
      </c>
      <c r="D269" s="6">
        <v>521.9</v>
      </c>
      <c r="E269" s="6">
        <v>521.9</v>
      </c>
      <c r="F269" s="6">
        <v>315.3</v>
      </c>
      <c r="G269" s="6">
        <v>315.3</v>
      </c>
      <c r="H269" s="117"/>
      <c r="I269" s="117"/>
      <c r="J269" s="117"/>
      <c r="K269" s="117"/>
      <c r="L269" s="117"/>
      <c r="M269" s="117"/>
      <c r="N269" s="117"/>
      <c r="O269" s="117"/>
      <c r="P269" s="117"/>
      <c r="Q269" s="117"/>
      <c r="R269" s="117"/>
      <c r="S269" s="117"/>
      <c r="T269" s="117"/>
      <c r="U269" s="117"/>
      <c r="V269" s="117"/>
      <c r="W269" s="17" t="s">
        <v>245</v>
      </c>
      <c r="X269" s="17"/>
    </row>
    <row r="270" spans="1:24" ht="83.25" customHeight="1" x14ac:dyDescent="0.25">
      <c r="A270" s="48"/>
      <c r="B270" s="19" t="s">
        <v>130</v>
      </c>
      <c r="C270" s="20" t="s">
        <v>14</v>
      </c>
      <c r="D270" s="6">
        <v>2000</v>
      </c>
      <c r="E270" s="6">
        <v>2000</v>
      </c>
      <c r="F270" s="6">
        <v>253.8</v>
      </c>
      <c r="G270" s="6">
        <v>98.5</v>
      </c>
      <c r="H270" s="117"/>
      <c r="I270" s="117"/>
      <c r="J270" s="117"/>
      <c r="K270" s="117"/>
      <c r="L270" s="117"/>
      <c r="M270" s="117"/>
      <c r="N270" s="117"/>
      <c r="O270" s="117"/>
      <c r="P270" s="117"/>
      <c r="Q270" s="117"/>
      <c r="R270" s="117"/>
      <c r="S270" s="117"/>
      <c r="T270" s="117"/>
      <c r="U270" s="117"/>
      <c r="V270" s="117"/>
      <c r="W270" s="17" t="s">
        <v>226</v>
      </c>
      <c r="X270" s="17"/>
    </row>
    <row r="271" spans="1:24" ht="83.25" customHeight="1" x14ac:dyDescent="0.25">
      <c r="A271" s="48"/>
      <c r="B271" s="19" t="s">
        <v>134</v>
      </c>
      <c r="C271" s="20" t="s">
        <v>16</v>
      </c>
      <c r="D271" s="6">
        <v>3.7</v>
      </c>
      <c r="E271" s="6">
        <v>3.7</v>
      </c>
      <c r="F271" s="6">
        <v>3.7</v>
      </c>
      <c r="G271" s="6">
        <v>3.7</v>
      </c>
      <c r="H271" s="117"/>
      <c r="I271" s="117"/>
      <c r="J271" s="117"/>
      <c r="K271" s="117"/>
      <c r="L271" s="117"/>
      <c r="M271" s="117"/>
      <c r="N271" s="117"/>
      <c r="O271" s="117"/>
      <c r="P271" s="117"/>
      <c r="Q271" s="117"/>
      <c r="R271" s="117"/>
      <c r="S271" s="117"/>
      <c r="T271" s="117"/>
      <c r="U271" s="117"/>
      <c r="V271" s="117"/>
      <c r="W271" s="17" t="s">
        <v>218</v>
      </c>
      <c r="X271" s="17"/>
    </row>
    <row r="272" spans="1:24" ht="79.5" customHeight="1" x14ac:dyDescent="0.25">
      <c r="A272" s="48"/>
      <c r="B272" s="19" t="s">
        <v>109</v>
      </c>
      <c r="C272" s="20" t="s">
        <v>16</v>
      </c>
      <c r="D272" s="6">
        <v>29.2</v>
      </c>
      <c r="E272" s="6">
        <v>29.2</v>
      </c>
      <c r="F272" s="6">
        <v>29.2</v>
      </c>
      <c r="G272" s="6">
        <v>29.2</v>
      </c>
      <c r="H272" s="117"/>
      <c r="I272" s="117"/>
      <c r="J272" s="117"/>
      <c r="K272" s="117"/>
      <c r="L272" s="117"/>
      <c r="M272" s="117"/>
      <c r="N272" s="117"/>
      <c r="O272" s="117"/>
      <c r="P272" s="117"/>
      <c r="Q272" s="117"/>
      <c r="R272" s="117"/>
      <c r="S272" s="117"/>
      <c r="T272" s="117"/>
      <c r="U272" s="117"/>
      <c r="V272" s="117"/>
      <c r="W272" s="17" t="s">
        <v>218</v>
      </c>
      <c r="X272" s="17"/>
    </row>
    <row r="273" spans="1:24" ht="126.75" customHeight="1" x14ac:dyDescent="0.25">
      <c r="A273" s="48"/>
      <c r="B273" s="19" t="s">
        <v>58</v>
      </c>
      <c r="C273" s="20" t="s">
        <v>16</v>
      </c>
      <c r="D273" s="6">
        <v>42.6</v>
      </c>
      <c r="E273" s="6">
        <v>42.6</v>
      </c>
      <c r="F273" s="6">
        <v>42.6</v>
      </c>
      <c r="G273" s="6">
        <v>42.6</v>
      </c>
      <c r="H273" s="117"/>
      <c r="I273" s="117"/>
      <c r="J273" s="117"/>
      <c r="K273" s="117"/>
      <c r="L273" s="117"/>
      <c r="M273" s="117"/>
      <c r="N273" s="117"/>
      <c r="O273" s="117"/>
      <c r="P273" s="117"/>
      <c r="Q273" s="117"/>
      <c r="R273" s="117"/>
      <c r="S273" s="117"/>
      <c r="T273" s="117"/>
      <c r="U273" s="117"/>
      <c r="V273" s="117"/>
      <c r="W273" s="17" t="s">
        <v>218</v>
      </c>
      <c r="X273" s="17"/>
    </row>
    <row r="274" spans="1:24" ht="122.25" customHeight="1" x14ac:dyDescent="0.25">
      <c r="A274" s="48"/>
      <c r="B274" s="20" t="s">
        <v>59</v>
      </c>
      <c r="C274" s="20" t="s">
        <v>16</v>
      </c>
      <c r="D274" s="3">
        <v>6444</v>
      </c>
      <c r="E274" s="3">
        <v>6444</v>
      </c>
      <c r="F274" s="6">
        <v>6433</v>
      </c>
      <c r="G274" s="6">
        <v>6389.3</v>
      </c>
      <c r="H274" s="47"/>
      <c r="I274" s="47"/>
      <c r="J274" s="47"/>
      <c r="K274" s="47"/>
      <c r="L274" s="47"/>
      <c r="M274" s="47"/>
      <c r="N274" s="47"/>
      <c r="O274" s="47"/>
      <c r="P274" s="47"/>
      <c r="Q274" s="47"/>
      <c r="R274" s="47"/>
      <c r="S274" s="47"/>
      <c r="T274" s="47"/>
      <c r="U274" s="47"/>
      <c r="V274" s="47"/>
      <c r="W274" s="110" t="s">
        <v>389</v>
      </c>
      <c r="X274" s="110"/>
    </row>
    <row r="275" spans="1:24" ht="129" customHeight="1" x14ac:dyDescent="0.25">
      <c r="A275" s="48"/>
      <c r="B275" s="20" t="s">
        <v>60</v>
      </c>
      <c r="C275" s="20" t="s">
        <v>16</v>
      </c>
      <c r="D275" s="3">
        <v>1263.0999999999999</v>
      </c>
      <c r="E275" s="3">
        <v>1263.0999999999999</v>
      </c>
      <c r="F275" s="3">
        <v>1257.0999999999999</v>
      </c>
      <c r="G275" s="3">
        <v>1253.5999999999999</v>
      </c>
      <c r="H275" s="47"/>
      <c r="I275" s="47"/>
      <c r="J275" s="47"/>
      <c r="K275" s="47"/>
      <c r="L275" s="47"/>
      <c r="M275" s="47"/>
      <c r="N275" s="47"/>
      <c r="O275" s="47"/>
      <c r="P275" s="47"/>
      <c r="Q275" s="47"/>
      <c r="R275" s="47"/>
      <c r="S275" s="47"/>
      <c r="T275" s="47"/>
      <c r="U275" s="47"/>
      <c r="V275" s="47"/>
      <c r="W275" s="52" t="s">
        <v>389</v>
      </c>
      <c r="X275" s="53"/>
    </row>
    <row r="276" spans="1:24" ht="157.5" x14ac:dyDescent="0.25">
      <c r="A276" s="48"/>
      <c r="B276" s="20" t="s">
        <v>61</v>
      </c>
      <c r="C276" s="20" t="s">
        <v>16</v>
      </c>
      <c r="D276" s="3">
        <v>6</v>
      </c>
      <c r="E276" s="3">
        <v>6</v>
      </c>
      <c r="F276" s="3">
        <v>6</v>
      </c>
      <c r="G276" s="3">
        <v>3.4</v>
      </c>
      <c r="H276" s="47"/>
      <c r="I276" s="47"/>
      <c r="J276" s="47"/>
      <c r="K276" s="47"/>
      <c r="L276" s="47"/>
      <c r="M276" s="47"/>
      <c r="N276" s="47"/>
      <c r="O276" s="47"/>
      <c r="P276" s="47"/>
      <c r="Q276" s="47"/>
      <c r="R276" s="47"/>
      <c r="S276" s="47"/>
      <c r="T276" s="47"/>
      <c r="U276" s="47"/>
      <c r="V276" s="47"/>
      <c r="W276" s="52" t="s">
        <v>390</v>
      </c>
      <c r="X276" s="53"/>
    </row>
    <row r="277" spans="1:24" ht="47.25" x14ac:dyDescent="0.25">
      <c r="A277" s="48"/>
      <c r="B277" s="20" t="s">
        <v>62</v>
      </c>
      <c r="C277" s="20" t="s">
        <v>16</v>
      </c>
      <c r="D277" s="3">
        <v>1033.5</v>
      </c>
      <c r="E277" s="3">
        <v>1033.5</v>
      </c>
      <c r="F277" s="3">
        <v>1028.3</v>
      </c>
      <c r="G277" s="3">
        <v>1028.0999999999999</v>
      </c>
      <c r="H277" s="47"/>
      <c r="I277" s="47"/>
      <c r="J277" s="47"/>
      <c r="K277" s="47"/>
      <c r="L277" s="47"/>
      <c r="M277" s="47"/>
      <c r="N277" s="47"/>
      <c r="O277" s="47"/>
      <c r="P277" s="47"/>
      <c r="Q277" s="47"/>
      <c r="R277" s="47"/>
      <c r="S277" s="47"/>
      <c r="T277" s="47"/>
      <c r="U277" s="47"/>
      <c r="V277" s="47"/>
      <c r="W277" s="110" t="s">
        <v>284</v>
      </c>
      <c r="X277" s="110"/>
    </row>
    <row r="278" spans="1:24" ht="55.5" customHeight="1" x14ac:dyDescent="0.25">
      <c r="A278" s="48"/>
      <c r="B278" s="20" t="s">
        <v>63</v>
      </c>
      <c r="C278" s="20" t="s">
        <v>16</v>
      </c>
      <c r="D278" s="3">
        <v>2148</v>
      </c>
      <c r="E278" s="3">
        <v>2148</v>
      </c>
      <c r="F278" s="3">
        <v>2133.6999999999998</v>
      </c>
      <c r="G278" s="3">
        <v>2133.1999999999998</v>
      </c>
      <c r="H278" s="47"/>
      <c r="I278" s="47"/>
      <c r="J278" s="47"/>
      <c r="K278" s="47"/>
      <c r="L278" s="47"/>
      <c r="M278" s="47"/>
      <c r="N278" s="47"/>
      <c r="O278" s="47"/>
      <c r="P278" s="47"/>
      <c r="Q278" s="47"/>
      <c r="R278" s="47"/>
      <c r="S278" s="47"/>
      <c r="T278" s="47"/>
      <c r="U278" s="47"/>
      <c r="V278" s="47"/>
      <c r="W278" s="110" t="s">
        <v>391</v>
      </c>
      <c r="X278" s="110"/>
    </row>
    <row r="279" spans="1:24" ht="99.75" customHeight="1" x14ac:dyDescent="0.25">
      <c r="A279" s="48"/>
      <c r="B279" s="20" t="s">
        <v>135</v>
      </c>
      <c r="C279" s="20" t="s">
        <v>16</v>
      </c>
      <c r="D279" s="3">
        <v>64.400000000000006</v>
      </c>
      <c r="E279" s="3">
        <v>0</v>
      </c>
      <c r="F279" s="3">
        <v>0</v>
      </c>
      <c r="G279" s="3">
        <v>0</v>
      </c>
      <c r="H279" s="47"/>
      <c r="I279" s="47"/>
      <c r="J279" s="47"/>
      <c r="K279" s="47"/>
      <c r="L279" s="47"/>
      <c r="M279" s="47"/>
      <c r="N279" s="47"/>
      <c r="O279" s="47"/>
      <c r="P279" s="47"/>
      <c r="Q279" s="47"/>
      <c r="R279" s="47"/>
      <c r="S279" s="47"/>
      <c r="T279" s="47"/>
      <c r="U279" s="47"/>
      <c r="V279" s="47"/>
      <c r="W279" s="110" t="s">
        <v>81</v>
      </c>
      <c r="X279" s="110"/>
    </row>
    <row r="280" spans="1:24" ht="56.25" customHeight="1" x14ac:dyDescent="0.25">
      <c r="A280" s="48"/>
      <c r="B280" s="20" t="s">
        <v>88</v>
      </c>
      <c r="C280" s="20" t="s">
        <v>14</v>
      </c>
      <c r="D280" s="3">
        <v>13571.3</v>
      </c>
      <c r="E280" s="3">
        <v>13571.3</v>
      </c>
      <c r="F280" s="3">
        <v>3762</v>
      </c>
      <c r="G280" s="3">
        <v>3435.4</v>
      </c>
      <c r="H280" s="47"/>
      <c r="I280" s="47"/>
      <c r="J280" s="47"/>
      <c r="K280" s="47"/>
      <c r="L280" s="47"/>
      <c r="M280" s="47"/>
      <c r="N280" s="47"/>
      <c r="O280" s="47"/>
      <c r="P280" s="47"/>
      <c r="Q280" s="47"/>
      <c r="R280" s="47"/>
      <c r="S280" s="47"/>
      <c r="T280" s="47"/>
      <c r="U280" s="47"/>
      <c r="V280" s="47"/>
      <c r="W280" s="110" t="s">
        <v>392</v>
      </c>
      <c r="X280" s="110"/>
    </row>
    <row r="281" spans="1:24" ht="68.25" customHeight="1" x14ac:dyDescent="0.25">
      <c r="A281" s="48"/>
      <c r="B281" s="20" t="s">
        <v>153</v>
      </c>
      <c r="C281" s="20" t="s">
        <v>14</v>
      </c>
      <c r="D281" s="3">
        <v>568</v>
      </c>
      <c r="E281" s="3">
        <v>568</v>
      </c>
      <c r="F281" s="3">
        <v>0</v>
      </c>
      <c r="G281" s="3">
        <v>0</v>
      </c>
      <c r="H281" s="47"/>
      <c r="I281" s="47"/>
      <c r="J281" s="47"/>
      <c r="K281" s="47"/>
      <c r="L281" s="47"/>
      <c r="M281" s="47"/>
      <c r="N281" s="47"/>
      <c r="O281" s="47"/>
      <c r="P281" s="47"/>
      <c r="Q281" s="47"/>
      <c r="R281" s="47"/>
      <c r="S281" s="47"/>
      <c r="T281" s="47"/>
      <c r="U281" s="47"/>
      <c r="V281" s="47"/>
      <c r="W281" s="110" t="s">
        <v>81</v>
      </c>
      <c r="X281" s="110"/>
    </row>
    <row r="282" spans="1:24" ht="68.25" customHeight="1" x14ac:dyDescent="0.25">
      <c r="A282" s="48"/>
      <c r="B282" s="20" t="s">
        <v>175</v>
      </c>
      <c r="C282" s="20" t="s">
        <v>14</v>
      </c>
      <c r="D282" s="3">
        <f>2000</f>
        <v>2000</v>
      </c>
      <c r="E282" s="3">
        <v>2000</v>
      </c>
      <c r="F282" s="3">
        <v>289.3</v>
      </c>
      <c r="G282" s="3">
        <v>289.3</v>
      </c>
      <c r="H282" s="47"/>
      <c r="I282" s="47"/>
      <c r="J282" s="47"/>
      <c r="K282" s="47"/>
      <c r="L282" s="47"/>
      <c r="M282" s="47"/>
      <c r="N282" s="47"/>
      <c r="O282" s="47"/>
      <c r="P282" s="47"/>
      <c r="Q282" s="47"/>
      <c r="R282" s="47"/>
      <c r="S282" s="47"/>
      <c r="T282" s="47"/>
      <c r="U282" s="47"/>
      <c r="V282" s="47"/>
      <c r="W282" s="110" t="s">
        <v>393</v>
      </c>
      <c r="X282" s="110"/>
    </row>
    <row r="283" spans="1:24" ht="81" customHeight="1" x14ac:dyDescent="0.25">
      <c r="A283" s="48"/>
      <c r="B283" s="20" t="s">
        <v>243</v>
      </c>
      <c r="C283" s="20" t="s">
        <v>14</v>
      </c>
      <c r="D283" s="3">
        <v>74</v>
      </c>
      <c r="E283" s="3">
        <v>74</v>
      </c>
      <c r="F283" s="3">
        <v>59.9</v>
      </c>
      <c r="G283" s="3">
        <v>59.9</v>
      </c>
      <c r="H283" s="47"/>
      <c r="I283" s="47"/>
      <c r="J283" s="47"/>
      <c r="K283" s="47"/>
      <c r="L283" s="47"/>
      <c r="M283" s="47"/>
      <c r="N283" s="47"/>
      <c r="O283" s="47"/>
      <c r="P283" s="47"/>
      <c r="Q283" s="47"/>
      <c r="R283" s="47"/>
      <c r="S283" s="47"/>
      <c r="T283" s="47"/>
      <c r="U283" s="47"/>
      <c r="V283" s="47"/>
      <c r="W283" s="110" t="s">
        <v>246</v>
      </c>
      <c r="X283" s="110"/>
    </row>
    <row r="284" spans="1:24" ht="81" customHeight="1" x14ac:dyDescent="0.25">
      <c r="A284" s="48"/>
      <c r="B284" s="20" t="s">
        <v>244</v>
      </c>
      <c r="C284" s="20" t="s">
        <v>14</v>
      </c>
      <c r="D284" s="3">
        <v>366</v>
      </c>
      <c r="E284" s="3">
        <v>366</v>
      </c>
      <c r="F284" s="3">
        <v>326</v>
      </c>
      <c r="G284" s="3">
        <v>325.5</v>
      </c>
      <c r="H284" s="47"/>
      <c r="I284" s="47"/>
      <c r="J284" s="47"/>
      <c r="K284" s="47"/>
      <c r="L284" s="47"/>
      <c r="M284" s="47"/>
      <c r="N284" s="47"/>
      <c r="O284" s="47"/>
      <c r="P284" s="47"/>
      <c r="Q284" s="47"/>
      <c r="R284" s="47"/>
      <c r="S284" s="47"/>
      <c r="T284" s="47"/>
      <c r="U284" s="47"/>
      <c r="V284" s="47"/>
      <c r="W284" s="110" t="s">
        <v>247</v>
      </c>
      <c r="X284" s="110"/>
    </row>
    <row r="285" spans="1:24" ht="81" customHeight="1" x14ac:dyDescent="0.25">
      <c r="A285" s="48"/>
      <c r="B285" s="20" t="s">
        <v>224</v>
      </c>
      <c r="C285" s="20" t="s">
        <v>14</v>
      </c>
      <c r="D285" s="3">
        <v>128</v>
      </c>
      <c r="E285" s="3">
        <v>128</v>
      </c>
      <c r="F285" s="3">
        <v>0</v>
      </c>
      <c r="G285" s="3">
        <v>0</v>
      </c>
      <c r="H285" s="47"/>
      <c r="I285" s="47"/>
      <c r="J285" s="47"/>
      <c r="K285" s="47"/>
      <c r="L285" s="47"/>
      <c r="M285" s="47"/>
      <c r="N285" s="47"/>
      <c r="O285" s="47"/>
      <c r="P285" s="47"/>
      <c r="Q285" s="47"/>
      <c r="R285" s="47"/>
      <c r="S285" s="47"/>
      <c r="T285" s="47"/>
      <c r="U285" s="47"/>
      <c r="V285" s="47"/>
      <c r="W285" s="110" t="s">
        <v>81</v>
      </c>
      <c r="X285" s="110"/>
    </row>
    <row r="286" spans="1:24" ht="81" customHeight="1" x14ac:dyDescent="0.25">
      <c r="A286" s="48"/>
      <c r="B286" s="20" t="s">
        <v>387</v>
      </c>
      <c r="C286" s="20" t="s">
        <v>14</v>
      </c>
      <c r="D286" s="3">
        <v>1937.6</v>
      </c>
      <c r="E286" s="3">
        <v>1937.6</v>
      </c>
      <c r="F286" s="3">
        <v>1937.6</v>
      </c>
      <c r="G286" s="3">
        <v>1937.6</v>
      </c>
      <c r="H286" s="47"/>
      <c r="I286" s="47"/>
      <c r="J286" s="47"/>
      <c r="K286" s="47"/>
      <c r="L286" s="47"/>
      <c r="M286" s="47"/>
      <c r="N286" s="47"/>
      <c r="O286" s="47"/>
      <c r="P286" s="47"/>
      <c r="Q286" s="47"/>
      <c r="R286" s="47"/>
      <c r="S286" s="47"/>
      <c r="T286" s="47"/>
      <c r="U286" s="47"/>
      <c r="V286" s="47"/>
      <c r="W286" s="110" t="s">
        <v>219</v>
      </c>
      <c r="X286" s="110"/>
    </row>
    <row r="287" spans="1:24" ht="33.75" customHeight="1" x14ac:dyDescent="0.25">
      <c r="A287" s="39"/>
      <c r="B287" s="27" t="s">
        <v>18</v>
      </c>
      <c r="C287" s="2" t="s">
        <v>17</v>
      </c>
      <c r="D287" s="4">
        <f>D288+D289+D290</f>
        <v>143018.79999999999</v>
      </c>
      <c r="E287" s="4">
        <f t="shared" ref="E287:G287" si="92">E288+E289+E290</f>
        <v>142954.4</v>
      </c>
      <c r="F287" s="4">
        <f t="shared" si="92"/>
        <v>127773.8</v>
      </c>
      <c r="G287" s="4">
        <f t="shared" si="92"/>
        <v>126865.2</v>
      </c>
      <c r="H287" s="4" t="e">
        <f t="shared" ref="H287:V287" si="93">H288+H289+H290</f>
        <v>#REF!</v>
      </c>
      <c r="I287" s="4" t="e">
        <f t="shared" si="93"/>
        <v>#REF!</v>
      </c>
      <c r="J287" s="4" t="e">
        <f t="shared" si="93"/>
        <v>#REF!</v>
      </c>
      <c r="K287" s="4" t="e">
        <f t="shared" si="93"/>
        <v>#REF!</v>
      </c>
      <c r="L287" s="4" t="e">
        <f t="shared" si="93"/>
        <v>#REF!</v>
      </c>
      <c r="M287" s="4" t="e">
        <f t="shared" si="93"/>
        <v>#REF!</v>
      </c>
      <c r="N287" s="4" t="e">
        <f t="shared" si="93"/>
        <v>#REF!</v>
      </c>
      <c r="O287" s="4" t="e">
        <f t="shared" si="93"/>
        <v>#REF!</v>
      </c>
      <c r="P287" s="4" t="e">
        <f t="shared" si="93"/>
        <v>#REF!</v>
      </c>
      <c r="Q287" s="4" t="e">
        <f t="shared" si="93"/>
        <v>#REF!</v>
      </c>
      <c r="R287" s="4" t="e">
        <f t="shared" si="93"/>
        <v>#REF!</v>
      </c>
      <c r="S287" s="4" t="e">
        <f t="shared" si="93"/>
        <v>#REF!</v>
      </c>
      <c r="T287" s="4" t="e">
        <f t="shared" si="93"/>
        <v>#REF!</v>
      </c>
      <c r="U287" s="4" t="e">
        <f t="shared" si="93"/>
        <v>#REF!</v>
      </c>
      <c r="V287" s="4" t="e">
        <f t="shared" si="93"/>
        <v>#REF!</v>
      </c>
      <c r="W287" s="16" t="s">
        <v>394</v>
      </c>
      <c r="X287" s="17"/>
    </row>
    <row r="288" spans="1:24" ht="63" customHeight="1" x14ac:dyDescent="0.25">
      <c r="A288" s="39"/>
      <c r="B288" s="40"/>
      <c r="C288" s="20" t="s">
        <v>14</v>
      </c>
      <c r="D288" s="3">
        <f>D259+D260+D261+D262+D264+D265+D266+D267+D268+D269+D270+D280+D281+D282+D283+D284+D285</f>
        <v>129187.09999999999</v>
      </c>
      <c r="E288" s="3">
        <f>E259+E260+E261+E262+E264+E265+E266+E267+E268+E269+E270+E280+E281+E282+E283+E284+E285</f>
        <v>129187.09999999999</v>
      </c>
      <c r="F288" s="3">
        <f>F259+F260+F261+F262+F264+F265+F266+F267+F268+F269+F270+F280+F281+F282+F283+F284+F285</f>
        <v>114043</v>
      </c>
      <c r="G288" s="3">
        <f>G259+G260+G261+G262+G264+G265+G266+G267+G268+G269+G270+G280+G281+G282+G283+G284+G285-0.1</f>
        <v>113184.9</v>
      </c>
      <c r="H288" s="3">
        <f t="shared" ref="H288:V288" si="94">H259+H261+H262+H264+H265+H266+H267+H268+H269+H270+H280+H281+H282+H283+H285</f>
        <v>0</v>
      </c>
      <c r="I288" s="3">
        <f t="shared" si="94"/>
        <v>0</v>
      </c>
      <c r="J288" s="3">
        <f t="shared" si="94"/>
        <v>0</v>
      </c>
      <c r="K288" s="3">
        <f t="shared" si="94"/>
        <v>0</v>
      </c>
      <c r="L288" s="3">
        <f t="shared" si="94"/>
        <v>0</v>
      </c>
      <c r="M288" s="3">
        <f t="shared" si="94"/>
        <v>0</v>
      </c>
      <c r="N288" s="3">
        <f t="shared" si="94"/>
        <v>0</v>
      </c>
      <c r="O288" s="3">
        <f t="shared" si="94"/>
        <v>0</v>
      </c>
      <c r="P288" s="3">
        <f t="shared" si="94"/>
        <v>0</v>
      </c>
      <c r="Q288" s="3">
        <f t="shared" si="94"/>
        <v>0</v>
      </c>
      <c r="R288" s="3">
        <f t="shared" si="94"/>
        <v>0</v>
      </c>
      <c r="S288" s="3">
        <f t="shared" si="94"/>
        <v>0</v>
      </c>
      <c r="T288" s="3">
        <f t="shared" si="94"/>
        <v>0</v>
      </c>
      <c r="U288" s="3">
        <f t="shared" si="94"/>
        <v>0</v>
      </c>
      <c r="V288" s="3">
        <f t="shared" si="94"/>
        <v>0</v>
      </c>
      <c r="W288" s="17" t="s">
        <v>344</v>
      </c>
      <c r="X288" s="17"/>
    </row>
    <row r="289" spans="1:29" ht="63" customHeight="1" x14ac:dyDescent="0.25">
      <c r="A289" s="39"/>
      <c r="B289" s="40"/>
      <c r="C289" s="20" t="s">
        <v>72</v>
      </c>
      <c r="D289" s="3">
        <f>D263</f>
        <v>859.6</v>
      </c>
      <c r="E289" s="3">
        <f t="shared" ref="E289:G289" si="95">E263</f>
        <v>859.6</v>
      </c>
      <c r="F289" s="3">
        <f t="shared" si="95"/>
        <v>859.6</v>
      </c>
      <c r="G289" s="3">
        <f t="shared" si="95"/>
        <v>859.6</v>
      </c>
      <c r="H289" s="3">
        <f t="shared" ref="H289:V289" si="96">H263+H286</f>
        <v>0</v>
      </c>
      <c r="I289" s="3">
        <f t="shared" si="96"/>
        <v>0</v>
      </c>
      <c r="J289" s="3">
        <f t="shared" si="96"/>
        <v>0</v>
      </c>
      <c r="K289" s="3">
        <f t="shared" si="96"/>
        <v>0</v>
      </c>
      <c r="L289" s="3">
        <f t="shared" si="96"/>
        <v>0</v>
      </c>
      <c r="M289" s="3">
        <f t="shared" si="96"/>
        <v>0</v>
      </c>
      <c r="N289" s="3">
        <f t="shared" si="96"/>
        <v>0</v>
      </c>
      <c r="O289" s="3">
        <f t="shared" si="96"/>
        <v>0</v>
      </c>
      <c r="P289" s="3">
        <f t="shared" si="96"/>
        <v>0</v>
      </c>
      <c r="Q289" s="3">
        <f t="shared" si="96"/>
        <v>0</v>
      </c>
      <c r="R289" s="3">
        <f t="shared" si="96"/>
        <v>0</v>
      </c>
      <c r="S289" s="3">
        <f t="shared" si="96"/>
        <v>0</v>
      </c>
      <c r="T289" s="3">
        <f t="shared" si="96"/>
        <v>0</v>
      </c>
      <c r="U289" s="3">
        <f t="shared" si="96"/>
        <v>0</v>
      </c>
      <c r="V289" s="3">
        <f t="shared" si="96"/>
        <v>0</v>
      </c>
      <c r="W289" s="17" t="s">
        <v>219</v>
      </c>
      <c r="X289" s="17"/>
    </row>
    <row r="290" spans="1:29" ht="47.25" x14ac:dyDescent="0.25">
      <c r="A290" s="39"/>
      <c r="B290" s="40"/>
      <c r="C290" s="20" t="s">
        <v>16</v>
      </c>
      <c r="D290" s="3">
        <f>D271+D272+D273+D274+D275+D276+D277+D278+D279+D286</f>
        <v>12972.1</v>
      </c>
      <c r="E290" s="3">
        <f>E271+E272+E273+E274+E275+E276+E277+E278+E279+E286</f>
        <v>12907.7</v>
      </c>
      <c r="F290" s="3">
        <f>F271+F272+F273+F274+F275+F276+F277+F278+F279+F286</f>
        <v>12871.199999999999</v>
      </c>
      <c r="G290" s="3">
        <f>G271+G272+G273+G274+G275+G276+G277+G278+G279+G286</f>
        <v>12820.699999999999</v>
      </c>
      <c r="H290" s="3" t="e">
        <f>H271+#REF!+H272+H273+H274+H275+H276+H277+H278+H279+#REF!</f>
        <v>#REF!</v>
      </c>
      <c r="I290" s="3" t="e">
        <f>I271+#REF!+I272+I273+I274+I275+I276+I277+I278+I279+#REF!</f>
        <v>#REF!</v>
      </c>
      <c r="J290" s="3" t="e">
        <f>J271+#REF!+J272+J273+J274+J275+J276+J277+J278+J279+#REF!</f>
        <v>#REF!</v>
      </c>
      <c r="K290" s="3" t="e">
        <f>K271+#REF!+K272+K273+K274+K275+K276+K277+K278+K279+#REF!</f>
        <v>#REF!</v>
      </c>
      <c r="L290" s="3" t="e">
        <f>L271+#REF!+L272+L273+L274+L275+L276+L277+L278+L279+#REF!</f>
        <v>#REF!</v>
      </c>
      <c r="M290" s="3" t="e">
        <f>M271+#REF!+M272+M273+M274+M275+M276+M277+M278+M279+#REF!</f>
        <v>#REF!</v>
      </c>
      <c r="N290" s="3" t="e">
        <f>N271+#REF!+N272+N273+N274+N275+N276+N277+N278+N279+#REF!</f>
        <v>#REF!</v>
      </c>
      <c r="O290" s="3" t="e">
        <f>O271+#REF!+O272+O273+O274+O275+O276+O277+O278+O279+#REF!</f>
        <v>#REF!</v>
      </c>
      <c r="P290" s="3" t="e">
        <f>P271+#REF!+P272+P273+P274+P275+P276+P277+P278+P279+#REF!</f>
        <v>#REF!</v>
      </c>
      <c r="Q290" s="3" t="e">
        <f>Q271+#REF!+Q272+Q273+Q274+Q275+Q276+Q277+Q278+Q279+#REF!</f>
        <v>#REF!</v>
      </c>
      <c r="R290" s="3" t="e">
        <f>R271+#REF!+R272+R273+R274+R275+R276+R277+R278+R279+#REF!</f>
        <v>#REF!</v>
      </c>
      <c r="S290" s="3" t="e">
        <f>S271+#REF!+S272+S273+S274+S275+S276+S277+S278+S279+#REF!</f>
        <v>#REF!</v>
      </c>
      <c r="T290" s="3" t="e">
        <f>T271+#REF!+T272+T273+T274+T275+T276+T277+T278+T279+#REF!</f>
        <v>#REF!</v>
      </c>
      <c r="U290" s="3" t="e">
        <f>U271+#REF!+U272+U273+U274+U275+U276+U277+U278+U279+#REF!</f>
        <v>#REF!</v>
      </c>
      <c r="V290" s="3" t="e">
        <f>V271+#REF!+V272+V273+V274+V275+V276+V277+V278+V279+#REF!</f>
        <v>#REF!</v>
      </c>
      <c r="W290" s="17" t="s">
        <v>286</v>
      </c>
      <c r="X290" s="17"/>
      <c r="AC290" s="1" t="s">
        <v>71</v>
      </c>
    </row>
    <row r="291" spans="1:29" ht="31.5" customHeight="1" x14ac:dyDescent="0.25">
      <c r="A291" s="48"/>
      <c r="B291" s="85" t="s">
        <v>64</v>
      </c>
      <c r="C291" s="85"/>
      <c r="D291" s="85"/>
      <c r="E291" s="85"/>
      <c r="F291" s="85"/>
      <c r="G291" s="85"/>
      <c r="H291" s="60"/>
      <c r="I291" s="60"/>
      <c r="J291" s="60"/>
      <c r="K291" s="60"/>
      <c r="L291" s="60"/>
      <c r="M291" s="60"/>
      <c r="N291" s="60"/>
      <c r="O291" s="60"/>
      <c r="P291" s="60"/>
      <c r="Q291" s="60"/>
      <c r="R291" s="60"/>
      <c r="S291" s="60"/>
      <c r="T291" s="60"/>
      <c r="U291" s="60"/>
      <c r="V291" s="60"/>
      <c r="W291" s="60"/>
      <c r="X291" s="60"/>
    </row>
    <row r="292" spans="1:29" ht="87.75" customHeight="1" x14ac:dyDescent="0.25">
      <c r="A292" s="48"/>
      <c r="B292" s="19" t="s">
        <v>31</v>
      </c>
      <c r="C292" s="20" t="s">
        <v>14</v>
      </c>
      <c r="D292" s="3">
        <f>69.7+21+249.6+39.5+1266.8+870+28.2</f>
        <v>2544.7999999999997</v>
      </c>
      <c r="E292" s="3">
        <f>69.7+21+249.6+39.5+1266.8+870+28.2</f>
        <v>2544.7999999999997</v>
      </c>
      <c r="F292" s="3">
        <f>69.7+20.5+249.6+39.5+1266.7+824.8+27.6</f>
        <v>2498.4</v>
      </c>
      <c r="G292" s="3">
        <f>69.7+20.5+249.6+39.5+1266.7+824.8+27.6</f>
        <v>2498.4</v>
      </c>
      <c r="H292" s="47"/>
      <c r="I292" s="47"/>
      <c r="J292" s="47"/>
      <c r="K292" s="47"/>
      <c r="L292" s="47"/>
      <c r="M292" s="47"/>
      <c r="N292" s="47"/>
      <c r="O292" s="47"/>
      <c r="P292" s="47"/>
      <c r="Q292" s="47"/>
      <c r="R292" s="47"/>
      <c r="S292" s="47"/>
      <c r="T292" s="47"/>
      <c r="U292" s="47"/>
      <c r="V292" s="47"/>
      <c r="W292" s="100" t="s">
        <v>396</v>
      </c>
      <c r="X292" s="101"/>
    </row>
    <row r="293" spans="1:29" ht="54" customHeight="1" x14ac:dyDescent="0.25">
      <c r="A293" s="48"/>
      <c r="B293" s="20" t="s">
        <v>65</v>
      </c>
      <c r="C293" s="20" t="s">
        <v>14</v>
      </c>
      <c r="D293" s="3">
        <v>4417.6000000000004</v>
      </c>
      <c r="E293" s="3">
        <v>4417.6000000000004</v>
      </c>
      <c r="F293" s="3">
        <v>4292.3</v>
      </c>
      <c r="G293" s="3">
        <v>4270.6000000000004</v>
      </c>
      <c r="H293" s="47"/>
      <c r="I293" s="47"/>
      <c r="J293" s="47"/>
      <c r="K293" s="47"/>
      <c r="L293" s="47"/>
      <c r="M293" s="47"/>
      <c r="N293" s="47"/>
      <c r="O293" s="47"/>
      <c r="P293" s="47"/>
      <c r="Q293" s="47"/>
      <c r="R293" s="47"/>
      <c r="S293" s="47"/>
      <c r="T293" s="47"/>
      <c r="U293" s="47"/>
      <c r="V293" s="47"/>
      <c r="W293" s="110" t="s">
        <v>397</v>
      </c>
      <c r="X293" s="110"/>
    </row>
    <row r="294" spans="1:29" ht="51.75" customHeight="1" x14ac:dyDescent="0.25">
      <c r="A294" s="48"/>
      <c r="B294" s="20" t="s">
        <v>66</v>
      </c>
      <c r="C294" s="20" t="s">
        <v>14</v>
      </c>
      <c r="D294" s="3">
        <v>5459.4</v>
      </c>
      <c r="E294" s="3">
        <v>5459.4</v>
      </c>
      <c r="F294" s="3">
        <v>5428.8</v>
      </c>
      <c r="G294" s="3">
        <v>5417.7</v>
      </c>
      <c r="H294" s="47"/>
      <c r="I294" s="47"/>
      <c r="J294" s="47"/>
      <c r="K294" s="47"/>
      <c r="L294" s="47"/>
      <c r="M294" s="47"/>
      <c r="N294" s="47"/>
      <c r="O294" s="47"/>
      <c r="P294" s="47"/>
      <c r="Q294" s="47"/>
      <c r="R294" s="47"/>
      <c r="S294" s="47"/>
      <c r="T294" s="47"/>
      <c r="U294" s="47"/>
      <c r="V294" s="47"/>
      <c r="W294" s="52" t="s">
        <v>398</v>
      </c>
      <c r="X294" s="53"/>
    </row>
    <row r="295" spans="1:29" ht="60.75" customHeight="1" x14ac:dyDescent="0.25">
      <c r="A295" s="48"/>
      <c r="B295" s="20" t="s">
        <v>67</v>
      </c>
      <c r="C295" s="20" t="s">
        <v>14</v>
      </c>
      <c r="D295" s="3">
        <v>11066</v>
      </c>
      <c r="E295" s="3">
        <v>11066</v>
      </c>
      <c r="F295" s="3">
        <v>11066</v>
      </c>
      <c r="G295" s="3">
        <v>11066</v>
      </c>
      <c r="H295" s="47"/>
      <c r="I295" s="47"/>
      <c r="J295" s="47"/>
      <c r="K295" s="47"/>
      <c r="L295" s="47"/>
      <c r="M295" s="47"/>
      <c r="N295" s="47"/>
      <c r="O295" s="47"/>
      <c r="P295" s="47"/>
      <c r="Q295" s="47"/>
      <c r="R295" s="47"/>
      <c r="S295" s="47"/>
      <c r="T295" s="47"/>
      <c r="U295" s="47"/>
      <c r="V295" s="47"/>
      <c r="W295" s="52" t="s">
        <v>218</v>
      </c>
      <c r="X295" s="53"/>
    </row>
    <row r="296" spans="1:29" ht="60.75" customHeight="1" x14ac:dyDescent="0.25">
      <c r="A296" s="48"/>
      <c r="B296" s="20" t="s">
        <v>68</v>
      </c>
      <c r="C296" s="20" t="s">
        <v>14</v>
      </c>
      <c r="D296" s="3">
        <v>5645.7</v>
      </c>
      <c r="E296" s="3">
        <v>5645.7</v>
      </c>
      <c r="F296" s="3">
        <v>5645.7</v>
      </c>
      <c r="G296" s="3">
        <v>5645.7</v>
      </c>
      <c r="H296" s="47"/>
      <c r="I296" s="47"/>
      <c r="J296" s="47"/>
      <c r="K296" s="47"/>
      <c r="L296" s="47"/>
      <c r="M296" s="47"/>
      <c r="N296" s="47"/>
      <c r="O296" s="47"/>
      <c r="P296" s="47"/>
      <c r="Q296" s="47"/>
      <c r="R296" s="47"/>
      <c r="S296" s="47"/>
      <c r="T296" s="47"/>
      <c r="U296" s="47"/>
      <c r="V296" s="47"/>
      <c r="W296" s="52" t="s">
        <v>314</v>
      </c>
      <c r="X296" s="53"/>
    </row>
    <row r="297" spans="1:29" ht="76.5" customHeight="1" x14ac:dyDescent="0.25">
      <c r="A297" s="48"/>
      <c r="B297" s="20" t="s">
        <v>69</v>
      </c>
      <c r="C297" s="20" t="s">
        <v>14</v>
      </c>
      <c r="D297" s="3">
        <v>58843.1</v>
      </c>
      <c r="E297" s="3">
        <v>58843.1</v>
      </c>
      <c r="F297" s="3">
        <v>58843.1</v>
      </c>
      <c r="G297" s="3">
        <v>58843.1</v>
      </c>
      <c r="H297" s="47"/>
      <c r="I297" s="47"/>
      <c r="J297" s="47"/>
      <c r="K297" s="47"/>
      <c r="L297" s="47"/>
      <c r="M297" s="47"/>
      <c r="N297" s="47"/>
      <c r="O297" s="47"/>
      <c r="P297" s="47"/>
      <c r="Q297" s="47"/>
      <c r="R297" s="47"/>
      <c r="S297" s="47"/>
      <c r="T297" s="47"/>
      <c r="U297" s="47"/>
      <c r="V297" s="47"/>
      <c r="W297" s="52" t="s">
        <v>314</v>
      </c>
      <c r="X297" s="53"/>
    </row>
    <row r="298" spans="1:29" ht="79.5" customHeight="1" x14ac:dyDescent="0.25">
      <c r="A298" s="48"/>
      <c r="B298" s="20" t="s">
        <v>188</v>
      </c>
      <c r="C298" s="20" t="s">
        <v>192</v>
      </c>
      <c r="D298" s="3">
        <v>93008.3</v>
      </c>
      <c r="E298" s="3">
        <v>93008.3</v>
      </c>
      <c r="F298" s="3">
        <v>92471.9</v>
      </c>
      <c r="G298" s="3">
        <v>88215</v>
      </c>
      <c r="H298" s="47"/>
      <c r="I298" s="47"/>
      <c r="J298" s="47"/>
      <c r="K298" s="47"/>
      <c r="L298" s="47"/>
      <c r="M298" s="47"/>
      <c r="N298" s="47"/>
      <c r="O298" s="47"/>
      <c r="P298" s="47"/>
      <c r="Q298" s="47"/>
      <c r="R298" s="47"/>
      <c r="S298" s="47"/>
      <c r="T298" s="47"/>
      <c r="U298" s="47"/>
      <c r="V298" s="47"/>
      <c r="W298" s="52" t="s">
        <v>399</v>
      </c>
      <c r="X298" s="53"/>
    </row>
    <row r="299" spans="1:29" ht="171" customHeight="1" x14ac:dyDescent="0.25">
      <c r="A299" s="48"/>
      <c r="B299" s="20" t="s">
        <v>34</v>
      </c>
      <c r="C299" s="20" t="s">
        <v>16</v>
      </c>
      <c r="D299" s="3">
        <v>185.9</v>
      </c>
      <c r="E299" s="3">
        <v>185.9</v>
      </c>
      <c r="F299" s="3">
        <v>135.19999999999999</v>
      </c>
      <c r="G299" s="3">
        <v>135.19999999999999</v>
      </c>
      <c r="H299" s="47"/>
      <c r="I299" s="47"/>
      <c r="J299" s="47"/>
      <c r="K299" s="47"/>
      <c r="L299" s="47"/>
      <c r="M299" s="47"/>
      <c r="N299" s="47"/>
      <c r="O299" s="47"/>
      <c r="P299" s="47"/>
      <c r="Q299" s="47"/>
      <c r="R299" s="47"/>
      <c r="S299" s="47"/>
      <c r="T299" s="47"/>
      <c r="U299" s="47"/>
      <c r="V299" s="47"/>
      <c r="W299" s="52" t="s">
        <v>400</v>
      </c>
      <c r="X299" s="53"/>
    </row>
    <row r="300" spans="1:29" ht="96.75" customHeight="1" x14ac:dyDescent="0.25">
      <c r="A300" s="48"/>
      <c r="B300" s="20" t="s">
        <v>131</v>
      </c>
      <c r="C300" s="20" t="s">
        <v>72</v>
      </c>
      <c r="D300" s="3">
        <v>185.8</v>
      </c>
      <c r="E300" s="3">
        <v>185.8</v>
      </c>
      <c r="F300" s="3">
        <v>185.8</v>
      </c>
      <c r="G300" s="3">
        <v>185.8</v>
      </c>
      <c r="H300" s="47"/>
      <c r="I300" s="47"/>
      <c r="J300" s="47"/>
      <c r="K300" s="47"/>
      <c r="L300" s="47"/>
      <c r="M300" s="47"/>
      <c r="N300" s="47"/>
      <c r="O300" s="47"/>
      <c r="P300" s="47"/>
      <c r="Q300" s="47"/>
      <c r="R300" s="47"/>
      <c r="S300" s="47"/>
      <c r="T300" s="47"/>
      <c r="U300" s="47"/>
      <c r="V300" s="47"/>
      <c r="W300" s="110" t="s">
        <v>219</v>
      </c>
      <c r="X300" s="110"/>
    </row>
    <row r="301" spans="1:29" ht="115.5" customHeight="1" x14ac:dyDescent="0.25">
      <c r="A301" s="48"/>
      <c r="B301" s="20" t="s">
        <v>141</v>
      </c>
      <c r="C301" s="20" t="s">
        <v>16</v>
      </c>
      <c r="D301" s="3">
        <v>66.599999999999994</v>
      </c>
      <c r="E301" s="3">
        <v>66.599999999999994</v>
      </c>
      <c r="F301" s="3">
        <v>66.599999999999994</v>
      </c>
      <c r="G301" s="3">
        <v>66.599999999999994</v>
      </c>
      <c r="H301" s="47"/>
      <c r="I301" s="47"/>
      <c r="J301" s="47"/>
      <c r="K301" s="47"/>
      <c r="L301" s="47"/>
      <c r="M301" s="47"/>
      <c r="N301" s="47"/>
      <c r="O301" s="47"/>
      <c r="P301" s="47"/>
      <c r="Q301" s="47"/>
      <c r="R301" s="47"/>
      <c r="S301" s="47"/>
      <c r="T301" s="47"/>
      <c r="U301" s="47"/>
      <c r="V301" s="47"/>
      <c r="W301" s="52" t="s">
        <v>314</v>
      </c>
      <c r="X301" s="53"/>
    </row>
    <row r="302" spans="1:29" ht="132" customHeight="1" x14ac:dyDescent="0.25">
      <c r="A302" s="48"/>
      <c r="B302" s="20" t="s">
        <v>144</v>
      </c>
      <c r="C302" s="20" t="s">
        <v>14</v>
      </c>
      <c r="D302" s="3">
        <f>234.2+262.6</f>
        <v>496.8</v>
      </c>
      <c r="E302" s="3">
        <f>234.2+262.6</f>
        <v>496.8</v>
      </c>
      <c r="F302" s="3">
        <f>234.2+262.6</f>
        <v>496.8</v>
      </c>
      <c r="G302" s="3">
        <f>234.2+262.6</f>
        <v>496.8</v>
      </c>
      <c r="H302" s="47"/>
      <c r="I302" s="47"/>
      <c r="J302" s="47"/>
      <c r="K302" s="47"/>
      <c r="L302" s="47"/>
      <c r="M302" s="47"/>
      <c r="N302" s="47"/>
      <c r="O302" s="47"/>
      <c r="P302" s="47"/>
      <c r="Q302" s="47"/>
      <c r="R302" s="47"/>
      <c r="S302" s="47"/>
      <c r="T302" s="47"/>
      <c r="U302" s="47"/>
      <c r="V302" s="47"/>
      <c r="W302" s="52" t="s">
        <v>314</v>
      </c>
      <c r="X302" s="53"/>
    </row>
    <row r="303" spans="1:29" ht="49.5" customHeight="1" x14ac:dyDescent="0.25">
      <c r="A303" s="48"/>
      <c r="B303" s="20" t="s">
        <v>213</v>
      </c>
      <c r="C303" s="20" t="s">
        <v>14</v>
      </c>
      <c r="D303" s="3">
        <v>15832.1</v>
      </c>
      <c r="E303" s="3">
        <v>15832.1</v>
      </c>
      <c r="F303" s="3">
        <v>13917.1</v>
      </c>
      <c r="G303" s="3">
        <v>13737.1</v>
      </c>
      <c r="H303" s="47"/>
      <c r="I303" s="47"/>
      <c r="J303" s="47"/>
      <c r="K303" s="47"/>
      <c r="L303" s="47"/>
      <c r="M303" s="47"/>
      <c r="N303" s="47"/>
      <c r="O303" s="47"/>
      <c r="P303" s="47"/>
      <c r="Q303" s="47"/>
      <c r="R303" s="47"/>
      <c r="S303" s="47"/>
      <c r="T303" s="47"/>
      <c r="U303" s="47"/>
      <c r="V303" s="47"/>
      <c r="W303" s="52" t="s">
        <v>401</v>
      </c>
      <c r="X303" s="53"/>
    </row>
    <row r="304" spans="1:29" ht="48.75" customHeight="1" x14ac:dyDescent="0.25">
      <c r="A304" s="48"/>
      <c r="B304" s="20" t="s">
        <v>395</v>
      </c>
      <c r="C304" s="20" t="s">
        <v>72</v>
      </c>
      <c r="D304" s="3">
        <v>6112.4</v>
      </c>
      <c r="E304" s="3">
        <v>6112.4</v>
      </c>
      <c r="F304" s="3">
        <v>6112.4</v>
      </c>
      <c r="G304" s="3">
        <v>6112.4</v>
      </c>
      <c r="H304" s="47"/>
      <c r="I304" s="47"/>
      <c r="J304" s="47"/>
      <c r="K304" s="47"/>
      <c r="L304" s="47"/>
      <c r="M304" s="47"/>
      <c r="N304" s="47"/>
      <c r="O304" s="47"/>
      <c r="P304" s="47"/>
      <c r="Q304" s="47"/>
      <c r="R304" s="47"/>
      <c r="S304" s="47"/>
      <c r="T304" s="47"/>
      <c r="U304" s="47"/>
      <c r="V304" s="47"/>
      <c r="W304" s="52" t="s">
        <v>314</v>
      </c>
      <c r="X304" s="53"/>
    </row>
    <row r="305" spans="1:24" ht="48.75" customHeight="1" x14ac:dyDescent="0.25">
      <c r="A305" s="48"/>
      <c r="B305" s="20" t="s">
        <v>185</v>
      </c>
      <c r="C305" s="20" t="s">
        <v>14</v>
      </c>
      <c r="D305" s="3">
        <v>7620</v>
      </c>
      <c r="E305" s="3">
        <v>7620</v>
      </c>
      <c r="F305" s="3">
        <v>7279.3</v>
      </c>
      <c r="G305" s="3">
        <v>7275.2</v>
      </c>
      <c r="H305" s="47"/>
      <c r="I305" s="47"/>
      <c r="J305" s="47"/>
      <c r="K305" s="47"/>
      <c r="L305" s="47"/>
      <c r="M305" s="47"/>
      <c r="N305" s="47"/>
      <c r="O305" s="47"/>
      <c r="P305" s="47"/>
      <c r="Q305" s="47"/>
      <c r="R305" s="47"/>
      <c r="S305" s="47"/>
      <c r="T305" s="47"/>
      <c r="U305" s="47"/>
      <c r="V305" s="47"/>
      <c r="W305" s="100" t="s">
        <v>402</v>
      </c>
      <c r="X305" s="118"/>
    </row>
    <row r="306" spans="1:24" ht="90" customHeight="1" x14ac:dyDescent="0.25">
      <c r="A306" s="48"/>
      <c r="B306" s="20" t="s">
        <v>227</v>
      </c>
      <c r="C306" s="20" t="s">
        <v>16</v>
      </c>
      <c r="D306" s="3">
        <v>4175.3999999999996</v>
      </c>
      <c r="E306" s="3">
        <v>4175.3999999999996</v>
      </c>
      <c r="F306" s="3">
        <v>2596.3000000000002</v>
      </c>
      <c r="G306" s="3">
        <v>2596.3000000000002</v>
      </c>
      <c r="H306" s="47"/>
      <c r="I306" s="47"/>
      <c r="J306" s="47"/>
      <c r="K306" s="47"/>
      <c r="L306" s="47"/>
      <c r="M306" s="47"/>
      <c r="N306" s="47"/>
      <c r="O306" s="47"/>
      <c r="P306" s="47"/>
      <c r="Q306" s="47"/>
      <c r="R306" s="47"/>
      <c r="S306" s="47"/>
      <c r="T306" s="47"/>
      <c r="U306" s="47"/>
      <c r="V306" s="47"/>
      <c r="W306" s="100" t="s">
        <v>403</v>
      </c>
      <c r="X306" s="118"/>
    </row>
    <row r="307" spans="1:24" ht="49.5" customHeight="1" x14ac:dyDescent="0.25">
      <c r="A307" s="48"/>
      <c r="B307" s="20" t="s">
        <v>88</v>
      </c>
      <c r="C307" s="20" t="s">
        <v>14</v>
      </c>
      <c r="D307" s="3">
        <v>2466</v>
      </c>
      <c r="E307" s="3">
        <v>2466</v>
      </c>
      <c r="F307" s="3">
        <v>2404.9</v>
      </c>
      <c r="G307" s="3">
        <v>2373.1</v>
      </c>
      <c r="H307" s="47"/>
      <c r="I307" s="47"/>
      <c r="J307" s="47"/>
      <c r="K307" s="47"/>
      <c r="L307" s="47"/>
      <c r="M307" s="47"/>
      <c r="N307" s="47"/>
      <c r="O307" s="47"/>
      <c r="P307" s="47"/>
      <c r="Q307" s="47"/>
      <c r="R307" s="47"/>
      <c r="S307" s="47"/>
      <c r="T307" s="47"/>
      <c r="U307" s="47"/>
      <c r="V307" s="47"/>
      <c r="W307" s="100" t="s">
        <v>404</v>
      </c>
      <c r="X307" s="118"/>
    </row>
    <row r="308" spans="1:24" ht="72" customHeight="1" x14ac:dyDescent="0.25">
      <c r="A308" s="48"/>
      <c r="B308" s="20" t="s">
        <v>242</v>
      </c>
      <c r="C308" s="20" t="s">
        <v>14</v>
      </c>
      <c r="D308" s="3">
        <v>6634</v>
      </c>
      <c r="E308" s="3">
        <v>6634</v>
      </c>
      <c r="F308" s="3">
        <v>1198</v>
      </c>
      <c r="G308" s="3">
        <v>1198</v>
      </c>
      <c r="H308" s="47"/>
      <c r="I308" s="47"/>
      <c r="J308" s="47"/>
      <c r="K308" s="47"/>
      <c r="L308" s="47"/>
      <c r="M308" s="47"/>
      <c r="N308" s="47"/>
      <c r="O308" s="47"/>
      <c r="P308" s="47"/>
      <c r="Q308" s="47"/>
      <c r="R308" s="47"/>
      <c r="S308" s="47"/>
      <c r="T308" s="47"/>
      <c r="U308" s="47"/>
      <c r="V308" s="47"/>
      <c r="W308" s="100" t="s">
        <v>405</v>
      </c>
      <c r="X308" s="118"/>
    </row>
    <row r="309" spans="1:24" ht="105.75" customHeight="1" x14ac:dyDescent="0.25">
      <c r="A309" s="48"/>
      <c r="B309" s="20" t="s">
        <v>215</v>
      </c>
      <c r="C309" s="20" t="s">
        <v>14</v>
      </c>
      <c r="D309" s="3">
        <f>27.5</f>
        <v>27.5</v>
      </c>
      <c r="E309" s="3">
        <f>27.5</f>
        <v>27.5</v>
      </c>
      <c r="F309" s="3">
        <v>27.5</v>
      </c>
      <c r="G309" s="3">
        <v>27.5</v>
      </c>
      <c r="H309" s="47"/>
      <c r="I309" s="47"/>
      <c r="J309" s="47"/>
      <c r="K309" s="47"/>
      <c r="L309" s="47"/>
      <c r="M309" s="47"/>
      <c r="N309" s="47"/>
      <c r="O309" s="47"/>
      <c r="P309" s="47"/>
      <c r="Q309" s="47"/>
      <c r="R309" s="47"/>
      <c r="S309" s="47"/>
      <c r="T309" s="47"/>
      <c r="U309" s="47"/>
      <c r="V309" s="47"/>
      <c r="W309" s="100" t="s">
        <v>219</v>
      </c>
      <c r="X309" s="118"/>
    </row>
    <row r="310" spans="1:24" ht="39.75" customHeight="1" x14ac:dyDescent="0.25">
      <c r="A310" s="39"/>
      <c r="B310" s="27" t="s">
        <v>18</v>
      </c>
      <c r="C310" s="2" t="s">
        <v>17</v>
      </c>
      <c r="D310" s="4">
        <f>D311+D312+D313</f>
        <v>224787.40000000002</v>
      </c>
      <c r="E310" s="4">
        <f t="shared" ref="E310:G310" si="97">E311+E312+E313</f>
        <v>224787.40000000002</v>
      </c>
      <c r="F310" s="4">
        <f t="shared" si="97"/>
        <v>214666.1</v>
      </c>
      <c r="G310" s="4">
        <f t="shared" si="97"/>
        <v>210160.50000000003</v>
      </c>
      <c r="H310" s="4" t="e">
        <f t="shared" ref="H310:V310" si="98">H311+H312+H313</f>
        <v>#REF!</v>
      </c>
      <c r="I310" s="4" t="e">
        <f t="shared" si="98"/>
        <v>#REF!</v>
      </c>
      <c r="J310" s="4" t="e">
        <f t="shared" si="98"/>
        <v>#REF!</v>
      </c>
      <c r="K310" s="4" t="e">
        <f t="shared" si="98"/>
        <v>#REF!</v>
      </c>
      <c r="L310" s="4" t="e">
        <f t="shared" si="98"/>
        <v>#REF!</v>
      </c>
      <c r="M310" s="4" t="e">
        <f t="shared" si="98"/>
        <v>#REF!</v>
      </c>
      <c r="N310" s="4" t="e">
        <f t="shared" si="98"/>
        <v>#REF!</v>
      </c>
      <c r="O310" s="4" t="e">
        <f t="shared" si="98"/>
        <v>#REF!</v>
      </c>
      <c r="P310" s="4" t="e">
        <f t="shared" si="98"/>
        <v>#REF!</v>
      </c>
      <c r="Q310" s="4" t="e">
        <f t="shared" si="98"/>
        <v>#REF!</v>
      </c>
      <c r="R310" s="4" t="e">
        <f t="shared" si="98"/>
        <v>#REF!</v>
      </c>
      <c r="S310" s="4" t="e">
        <f t="shared" si="98"/>
        <v>#REF!</v>
      </c>
      <c r="T310" s="4" t="e">
        <f t="shared" si="98"/>
        <v>#REF!</v>
      </c>
      <c r="U310" s="4" t="e">
        <f t="shared" si="98"/>
        <v>#REF!</v>
      </c>
      <c r="V310" s="4" t="e">
        <f t="shared" si="98"/>
        <v>#REF!</v>
      </c>
      <c r="W310" s="16" t="s">
        <v>406</v>
      </c>
      <c r="X310" s="17"/>
    </row>
    <row r="311" spans="1:24" ht="54.75" customHeight="1" x14ac:dyDescent="0.25">
      <c r="A311" s="39"/>
      <c r="B311" s="40"/>
      <c r="C311" s="20" t="s">
        <v>14</v>
      </c>
      <c r="D311" s="3">
        <f>D292+D293+D294+D295+D296+D297+D298+D302+D303+D305+D307+D308+D309</f>
        <v>214061.30000000002</v>
      </c>
      <c r="E311" s="3">
        <f>E292+E293+E294+E295+E296+E297+E298+E302+E303+E305+E307+E308+E309</f>
        <v>214061.30000000002</v>
      </c>
      <c r="F311" s="3">
        <f>F292+F293+F294+F295+F296+F297+F298+F302+F303+F305+F307+F308+F309</f>
        <v>205569.8</v>
      </c>
      <c r="G311" s="3">
        <f>G292+G293+G294+G295+G296+G297+G298+G302+G303+G305+G307+G308+G309</f>
        <v>201064.2</v>
      </c>
      <c r="H311" s="3" t="e">
        <f>H292+H293+H294+H295+H296+H297+#REF!+#REF!+#REF!+H302+#REF!+#REF!</f>
        <v>#REF!</v>
      </c>
      <c r="I311" s="3" t="e">
        <f>I292+I293+I294+I295+I296+I297+#REF!+#REF!+#REF!+I302+#REF!+#REF!</f>
        <v>#REF!</v>
      </c>
      <c r="J311" s="3" t="e">
        <f>J292+J293+J294+J295+J296+J297+#REF!+#REF!+#REF!+J302+#REF!+#REF!</f>
        <v>#REF!</v>
      </c>
      <c r="K311" s="3" t="e">
        <f>K292+K293+K294+K295+K296+K297+#REF!+#REF!+#REF!+K302+#REF!+#REF!</f>
        <v>#REF!</v>
      </c>
      <c r="L311" s="3" t="e">
        <f>L292+L293+L294+L295+L296+L297+#REF!+#REF!+#REF!+L302+#REF!+#REF!</f>
        <v>#REF!</v>
      </c>
      <c r="M311" s="3" t="e">
        <f>M292+M293+M294+M295+M296+M297+#REF!+#REF!+#REF!+M302+#REF!+#REF!</f>
        <v>#REF!</v>
      </c>
      <c r="N311" s="3" t="e">
        <f>N292+N293+N294+N295+N296+N297+#REF!+#REF!+#REF!+N302+#REF!+#REF!</f>
        <v>#REF!</v>
      </c>
      <c r="O311" s="3" t="e">
        <f>O292+O293+O294+O295+O296+O297+#REF!+#REF!+#REF!+O302+#REF!+#REF!</f>
        <v>#REF!</v>
      </c>
      <c r="P311" s="3" t="e">
        <f>P292+P293+P294+P295+P296+P297+#REF!+#REF!+#REF!+P302+#REF!+#REF!</f>
        <v>#REF!</v>
      </c>
      <c r="Q311" s="3" t="e">
        <f>Q292+Q293+Q294+Q295+Q296+Q297+#REF!+#REF!+#REF!+Q302+#REF!+#REF!</f>
        <v>#REF!</v>
      </c>
      <c r="R311" s="3" t="e">
        <f>R292+R293+R294+R295+R296+R297+#REF!+#REF!+#REF!+R302+#REF!+#REF!</f>
        <v>#REF!</v>
      </c>
      <c r="S311" s="3" t="e">
        <f>S292+S293+S294+S295+S296+S297+#REF!+#REF!+#REF!+S302+#REF!+#REF!</f>
        <v>#REF!</v>
      </c>
      <c r="T311" s="3" t="e">
        <f>T292+T293+T294+T295+T296+T297+#REF!+#REF!+#REF!+T302+#REF!+#REF!</f>
        <v>#REF!</v>
      </c>
      <c r="U311" s="3" t="e">
        <f>U292+U293+U294+U295+U296+U297+#REF!+#REF!+#REF!+U302+#REF!+#REF!</f>
        <v>#REF!</v>
      </c>
      <c r="V311" s="3" t="e">
        <f>V292+V293+V294+V295+V296+V297+#REF!+#REF!+#REF!+V302+#REF!+#REF!</f>
        <v>#REF!</v>
      </c>
      <c r="W311" s="17" t="s">
        <v>407</v>
      </c>
      <c r="X311" s="17"/>
    </row>
    <row r="312" spans="1:24" ht="68.25" customHeight="1" x14ac:dyDescent="0.25">
      <c r="A312" s="39"/>
      <c r="B312" s="40"/>
      <c r="C312" s="20" t="s">
        <v>72</v>
      </c>
      <c r="D312" s="3">
        <f>D300+D304</f>
        <v>6298.2</v>
      </c>
      <c r="E312" s="3">
        <f>E300+E304</f>
        <v>6298.2</v>
      </c>
      <c r="F312" s="3">
        <f>F300+F304</f>
        <v>6298.2</v>
      </c>
      <c r="G312" s="3">
        <f>G300+G304</f>
        <v>6298.2</v>
      </c>
      <c r="H312" s="3">
        <f t="shared" ref="H312:V312" si="99">H300+H304</f>
        <v>0</v>
      </c>
      <c r="I312" s="3">
        <f t="shared" si="99"/>
        <v>0</v>
      </c>
      <c r="J312" s="3">
        <f t="shared" si="99"/>
        <v>0</v>
      </c>
      <c r="K312" s="3">
        <f t="shared" si="99"/>
        <v>0</v>
      </c>
      <c r="L312" s="3">
        <f t="shared" si="99"/>
        <v>0</v>
      </c>
      <c r="M312" s="3">
        <f t="shared" si="99"/>
        <v>0</v>
      </c>
      <c r="N312" s="3">
        <f t="shared" si="99"/>
        <v>0</v>
      </c>
      <c r="O312" s="3">
        <f t="shared" si="99"/>
        <v>0</v>
      </c>
      <c r="P312" s="3">
        <f t="shared" si="99"/>
        <v>0</v>
      </c>
      <c r="Q312" s="3">
        <f t="shared" si="99"/>
        <v>0</v>
      </c>
      <c r="R312" s="3">
        <f t="shared" si="99"/>
        <v>0</v>
      </c>
      <c r="S312" s="3">
        <f t="shared" si="99"/>
        <v>0</v>
      </c>
      <c r="T312" s="3">
        <f t="shared" si="99"/>
        <v>0</v>
      </c>
      <c r="U312" s="3">
        <f t="shared" si="99"/>
        <v>0</v>
      </c>
      <c r="V312" s="3">
        <f t="shared" si="99"/>
        <v>0</v>
      </c>
      <c r="W312" s="52" t="s">
        <v>219</v>
      </c>
      <c r="X312" s="53"/>
    </row>
    <row r="313" spans="1:24" ht="47.25" x14ac:dyDescent="0.25">
      <c r="A313" s="39"/>
      <c r="B313" s="40"/>
      <c r="C313" s="20" t="s">
        <v>16</v>
      </c>
      <c r="D313" s="3">
        <f>D299+D301+D306</f>
        <v>4427.8999999999996</v>
      </c>
      <c r="E313" s="3">
        <f t="shared" ref="E313:G313" si="100">E299+E301+E306</f>
        <v>4427.8999999999996</v>
      </c>
      <c r="F313" s="3">
        <f t="shared" si="100"/>
        <v>2798.1000000000004</v>
      </c>
      <c r="G313" s="3">
        <f t="shared" si="100"/>
        <v>2798.1000000000004</v>
      </c>
      <c r="H313" s="15"/>
      <c r="I313" s="15"/>
      <c r="J313" s="15"/>
      <c r="K313" s="15"/>
      <c r="L313" s="15"/>
      <c r="M313" s="15"/>
      <c r="N313" s="15"/>
      <c r="O313" s="15"/>
      <c r="P313" s="15"/>
      <c r="Q313" s="15"/>
      <c r="R313" s="15"/>
      <c r="S313" s="15"/>
      <c r="T313" s="15"/>
      <c r="U313" s="15"/>
      <c r="V313" s="15"/>
      <c r="W313" s="17" t="s">
        <v>408</v>
      </c>
      <c r="X313" s="17"/>
    </row>
    <row r="314" spans="1:24" ht="31.5" customHeight="1" x14ac:dyDescent="0.25">
      <c r="A314" s="48"/>
      <c r="B314" s="85" t="s">
        <v>111</v>
      </c>
      <c r="C314" s="85"/>
      <c r="D314" s="85"/>
      <c r="E314" s="85"/>
      <c r="F314" s="85"/>
      <c r="G314" s="85"/>
      <c r="H314" s="60"/>
      <c r="I314" s="60"/>
      <c r="J314" s="60"/>
      <c r="K314" s="60"/>
      <c r="L314" s="60"/>
      <c r="M314" s="60"/>
      <c r="N314" s="60"/>
      <c r="O314" s="60"/>
      <c r="P314" s="60"/>
      <c r="Q314" s="60"/>
      <c r="R314" s="60"/>
      <c r="S314" s="60"/>
      <c r="T314" s="60"/>
      <c r="U314" s="60"/>
      <c r="V314" s="60"/>
      <c r="W314" s="60"/>
      <c r="X314" s="60"/>
    </row>
    <row r="315" spans="1:24" ht="49.5" customHeight="1" x14ac:dyDescent="0.25">
      <c r="A315" s="48"/>
      <c r="B315" s="20" t="s">
        <v>110</v>
      </c>
      <c r="C315" s="20" t="s">
        <v>14</v>
      </c>
      <c r="D315" s="3">
        <v>114.3</v>
      </c>
      <c r="E315" s="3">
        <v>114.3</v>
      </c>
      <c r="F315" s="3">
        <v>114.3</v>
      </c>
      <c r="G315" s="3">
        <v>114.3</v>
      </c>
      <c r="H315" s="47"/>
      <c r="I315" s="47"/>
      <c r="J315" s="47"/>
      <c r="K315" s="47"/>
      <c r="L315" s="47"/>
      <c r="M315" s="47"/>
      <c r="N315" s="47"/>
      <c r="O315" s="47"/>
      <c r="P315" s="47"/>
      <c r="Q315" s="47"/>
      <c r="R315" s="47"/>
      <c r="S315" s="47"/>
      <c r="T315" s="47"/>
      <c r="U315" s="47"/>
      <c r="V315" s="47"/>
      <c r="W315" s="17" t="s">
        <v>219</v>
      </c>
      <c r="X315" s="17"/>
    </row>
    <row r="316" spans="1:24" ht="41.25" customHeight="1" x14ac:dyDescent="0.25">
      <c r="A316" s="39"/>
      <c r="B316" s="27" t="s">
        <v>18</v>
      </c>
      <c r="C316" s="2" t="s">
        <v>17</v>
      </c>
      <c r="D316" s="4">
        <f>D315</f>
        <v>114.3</v>
      </c>
      <c r="E316" s="4">
        <f t="shared" ref="E316:G316" si="101">E317</f>
        <v>114.3</v>
      </c>
      <c r="F316" s="4">
        <f t="shared" si="101"/>
        <v>114.3</v>
      </c>
      <c r="G316" s="4">
        <f t="shared" si="101"/>
        <v>114.3</v>
      </c>
      <c r="H316" s="15"/>
      <c r="I316" s="15"/>
      <c r="J316" s="15"/>
      <c r="K316" s="15"/>
      <c r="L316" s="15"/>
      <c r="M316" s="15"/>
      <c r="N316" s="15"/>
      <c r="O316" s="15"/>
      <c r="P316" s="15"/>
      <c r="Q316" s="15"/>
      <c r="R316" s="15"/>
      <c r="S316" s="15"/>
      <c r="T316" s="15"/>
      <c r="U316" s="15"/>
      <c r="V316" s="15"/>
      <c r="W316" s="17" t="s">
        <v>219</v>
      </c>
      <c r="X316" s="17"/>
    </row>
    <row r="317" spans="1:24" ht="57.75" customHeight="1" x14ac:dyDescent="0.25">
      <c r="A317" s="39"/>
      <c r="B317" s="40"/>
      <c r="C317" s="20" t="s">
        <v>14</v>
      </c>
      <c r="D317" s="3">
        <f>D315</f>
        <v>114.3</v>
      </c>
      <c r="E317" s="3">
        <f>E315</f>
        <v>114.3</v>
      </c>
      <c r="F317" s="3">
        <f>F315</f>
        <v>114.3</v>
      </c>
      <c r="G317" s="3">
        <f>G315</f>
        <v>114.3</v>
      </c>
      <c r="H317" s="15"/>
      <c r="I317" s="15"/>
      <c r="J317" s="15"/>
      <c r="K317" s="15"/>
      <c r="L317" s="15"/>
      <c r="M317" s="15"/>
      <c r="N317" s="15"/>
      <c r="O317" s="15"/>
      <c r="P317" s="15"/>
      <c r="Q317" s="15"/>
      <c r="R317" s="15"/>
      <c r="S317" s="15"/>
      <c r="T317" s="15"/>
      <c r="U317" s="15"/>
      <c r="V317" s="15"/>
      <c r="W317" s="17" t="s">
        <v>219</v>
      </c>
      <c r="X317" s="17"/>
    </row>
    <row r="318" spans="1:24" s="13" customFormat="1" ht="43.5" customHeight="1" x14ac:dyDescent="0.25">
      <c r="A318" s="39"/>
      <c r="B318" s="27" t="s">
        <v>15</v>
      </c>
      <c r="C318" s="81" t="s">
        <v>17</v>
      </c>
      <c r="D318" s="8">
        <f>D319+D320+D321</f>
        <v>367920.5</v>
      </c>
      <c r="E318" s="8">
        <f t="shared" ref="E318:G318" si="102">E319+E320+E321</f>
        <v>367856.1</v>
      </c>
      <c r="F318" s="8">
        <f t="shared" si="102"/>
        <v>342554.19999999995</v>
      </c>
      <c r="G318" s="8">
        <f t="shared" si="102"/>
        <v>337140.1</v>
      </c>
      <c r="H318" s="8" t="e">
        <f t="shared" ref="H318:V318" si="103">H319+H320+H321</f>
        <v>#REF!</v>
      </c>
      <c r="I318" s="8" t="e">
        <f t="shared" si="103"/>
        <v>#REF!</v>
      </c>
      <c r="J318" s="8" t="e">
        <f t="shared" si="103"/>
        <v>#REF!</v>
      </c>
      <c r="K318" s="8" t="e">
        <f t="shared" si="103"/>
        <v>#REF!</v>
      </c>
      <c r="L318" s="8" t="e">
        <f t="shared" si="103"/>
        <v>#REF!</v>
      </c>
      <c r="M318" s="8" t="e">
        <f t="shared" si="103"/>
        <v>#REF!</v>
      </c>
      <c r="N318" s="8" t="e">
        <f t="shared" si="103"/>
        <v>#REF!</v>
      </c>
      <c r="O318" s="8" t="e">
        <f t="shared" si="103"/>
        <v>#REF!</v>
      </c>
      <c r="P318" s="8" t="e">
        <f t="shared" si="103"/>
        <v>#REF!</v>
      </c>
      <c r="Q318" s="8" t="e">
        <f t="shared" si="103"/>
        <v>#REF!</v>
      </c>
      <c r="R318" s="8" t="e">
        <f t="shared" si="103"/>
        <v>#REF!</v>
      </c>
      <c r="S318" s="8" t="e">
        <f t="shared" si="103"/>
        <v>#REF!</v>
      </c>
      <c r="T318" s="8" t="e">
        <f t="shared" si="103"/>
        <v>#REF!</v>
      </c>
      <c r="U318" s="8" t="e">
        <f t="shared" si="103"/>
        <v>#REF!</v>
      </c>
      <c r="V318" s="8" t="e">
        <f t="shared" si="103"/>
        <v>#REF!</v>
      </c>
      <c r="W318" s="16" t="s">
        <v>409</v>
      </c>
      <c r="X318" s="16"/>
    </row>
    <row r="319" spans="1:24" s="13" customFormat="1" ht="31.5" x14ac:dyDescent="0.25">
      <c r="A319" s="40"/>
      <c r="B319" s="40"/>
      <c r="C319" s="20" t="s">
        <v>14</v>
      </c>
      <c r="D319" s="3">
        <f>D317+D311+D288</f>
        <v>343362.7</v>
      </c>
      <c r="E319" s="3">
        <f t="shared" ref="E319:F319" si="104">E317+E311+E288</f>
        <v>343362.7</v>
      </c>
      <c r="F319" s="3">
        <f t="shared" si="104"/>
        <v>319727.09999999998</v>
      </c>
      <c r="G319" s="3">
        <f>G317+G311+G288+0.1</f>
        <v>314363.5</v>
      </c>
      <c r="H319" s="3" t="e">
        <f t="shared" ref="H319:V319" si="105">H288+H311+H317</f>
        <v>#REF!</v>
      </c>
      <c r="I319" s="3" t="e">
        <f t="shared" si="105"/>
        <v>#REF!</v>
      </c>
      <c r="J319" s="3" t="e">
        <f t="shared" si="105"/>
        <v>#REF!</v>
      </c>
      <c r="K319" s="3" t="e">
        <f t="shared" si="105"/>
        <v>#REF!</v>
      </c>
      <c r="L319" s="3" t="e">
        <f t="shared" si="105"/>
        <v>#REF!</v>
      </c>
      <c r="M319" s="3" t="e">
        <f t="shared" si="105"/>
        <v>#REF!</v>
      </c>
      <c r="N319" s="3" t="e">
        <f t="shared" si="105"/>
        <v>#REF!</v>
      </c>
      <c r="O319" s="3" t="e">
        <f t="shared" si="105"/>
        <v>#REF!</v>
      </c>
      <c r="P319" s="3" t="e">
        <f t="shared" si="105"/>
        <v>#REF!</v>
      </c>
      <c r="Q319" s="3" t="e">
        <f t="shared" si="105"/>
        <v>#REF!</v>
      </c>
      <c r="R319" s="3" t="e">
        <f t="shared" si="105"/>
        <v>#REF!</v>
      </c>
      <c r="S319" s="3" t="e">
        <f t="shared" si="105"/>
        <v>#REF!</v>
      </c>
      <c r="T319" s="3" t="e">
        <f t="shared" si="105"/>
        <v>#REF!</v>
      </c>
      <c r="U319" s="3" t="e">
        <f t="shared" si="105"/>
        <v>#REF!</v>
      </c>
      <c r="V319" s="3" t="e">
        <f t="shared" si="105"/>
        <v>#REF!</v>
      </c>
      <c r="W319" s="110" t="s">
        <v>409</v>
      </c>
      <c r="X319" s="110"/>
    </row>
    <row r="320" spans="1:24" s="13" customFormat="1" ht="47.25" x14ac:dyDescent="0.25">
      <c r="A320" s="40"/>
      <c r="B320" s="40"/>
      <c r="C320" s="20" t="s">
        <v>16</v>
      </c>
      <c r="D320" s="3">
        <f>D313+D290</f>
        <v>17400</v>
      </c>
      <c r="E320" s="3">
        <f t="shared" ref="E320:G320" si="106">E313+E290</f>
        <v>17335.599999999999</v>
      </c>
      <c r="F320" s="3">
        <f t="shared" si="106"/>
        <v>15669.3</v>
      </c>
      <c r="G320" s="3">
        <f t="shared" si="106"/>
        <v>15618.8</v>
      </c>
      <c r="H320" s="3" t="e">
        <f t="shared" ref="H320:V320" si="107">H290+H313</f>
        <v>#REF!</v>
      </c>
      <c r="I320" s="3" t="e">
        <f t="shared" si="107"/>
        <v>#REF!</v>
      </c>
      <c r="J320" s="3" t="e">
        <f t="shared" si="107"/>
        <v>#REF!</v>
      </c>
      <c r="K320" s="3" t="e">
        <f t="shared" si="107"/>
        <v>#REF!</v>
      </c>
      <c r="L320" s="3" t="e">
        <f t="shared" si="107"/>
        <v>#REF!</v>
      </c>
      <c r="M320" s="3" t="e">
        <f t="shared" si="107"/>
        <v>#REF!</v>
      </c>
      <c r="N320" s="3" t="e">
        <f t="shared" si="107"/>
        <v>#REF!</v>
      </c>
      <c r="O320" s="3" t="e">
        <f t="shared" si="107"/>
        <v>#REF!</v>
      </c>
      <c r="P320" s="3" t="e">
        <f t="shared" si="107"/>
        <v>#REF!</v>
      </c>
      <c r="Q320" s="3" t="e">
        <f t="shared" si="107"/>
        <v>#REF!</v>
      </c>
      <c r="R320" s="3" t="e">
        <f t="shared" si="107"/>
        <v>#REF!</v>
      </c>
      <c r="S320" s="3" t="e">
        <f t="shared" si="107"/>
        <v>#REF!</v>
      </c>
      <c r="T320" s="3" t="e">
        <f t="shared" si="107"/>
        <v>#REF!</v>
      </c>
      <c r="U320" s="3" t="e">
        <f t="shared" si="107"/>
        <v>#REF!</v>
      </c>
      <c r="V320" s="3" t="e">
        <f t="shared" si="107"/>
        <v>#REF!</v>
      </c>
      <c r="W320" s="110" t="s">
        <v>410</v>
      </c>
      <c r="X320" s="110"/>
    </row>
    <row r="321" spans="1:27" s="13" customFormat="1" ht="47.25" x14ac:dyDescent="0.25">
      <c r="A321" s="119"/>
      <c r="B321" s="119"/>
      <c r="C321" s="20" t="s">
        <v>72</v>
      </c>
      <c r="D321" s="5">
        <f>D312+D289</f>
        <v>7157.8</v>
      </c>
      <c r="E321" s="5">
        <f t="shared" ref="E321:G321" si="108">E312+E289</f>
        <v>7157.8</v>
      </c>
      <c r="F321" s="5">
        <f t="shared" si="108"/>
        <v>7157.8</v>
      </c>
      <c r="G321" s="5">
        <f t="shared" si="108"/>
        <v>7157.8</v>
      </c>
      <c r="H321" s="5">
        <f t="shared" ref="H321:V321" si="109">H289+H312</f>
        <v>0</v>
      </c>
      <c r="I321" s="5">
        <f t="shared" si="109"/>
        <v>0</v>
      </c>
      <c r="J321" s="5">
        <f t="shared" si="109"/>
        <v>0</v>
      </c>
      <c r="K321" s="5">
        <f t="shared" si="109"/>
        <v>0</v>
      </c>
      <c r="L321" s="5">
        <f t="shared" si="109"/>
        <v>0</v>
      </c>
      <c r="M321" s="5">
        <f t="shared" si="109"/>
        <v>0</v>
      </c>
      <c r="N321" s="5">
        <f t="shared" si="109"/>
        <v>0</v>
      </c>
      <c r="O321" s="5">
        <f t="shared" si="109"/>
        <v>0</v>
      </c>
      <c r="P321" s="5">
        <f t="shared" si="109"/>
        <v>0</v>
      </c>
      <c r="Q321" s="5">
        <f t="shared" si="109"/>
        <v>0</v>
      </c>
      <c r="R321" s="5">
        <f t="shared" si="109"/>
        <v>0</v>
      </c>
      <c r="S321" s="5">
        <f t="shared" si="109"/>
        <v>0</v>
      </c>
      <c r="T321" s="5">
        <f t="shared" si="109"/>
        <v>0</v>
      </c>
      <c r="U321" s="5">
        <f t="shared" si="109"/>
        <v>0</v>
      </c>
      <c r="V321" s="5">
        <f t="shared" si="109"/>
        <v>0</v>
      </c>
      <c r="W321" s="110" t="s">
        <v>219</v>
      </c>
      <c r="X321" s="110"/>
    </row>
    <row r="322" spans="1:27" ht="33" customHeight="1" x14ac:dyDescent="0.25">
      <c r="A322" s="2">
        <v>14</v>
      </c>
      <c r="B322" s="27" t="s">
        <v>358</v>
      </c>
      <c r="C322" s="27"/>
      <c r="D322" s="27"/>
      <c r="E322" s="27"/>
      <c r="F322" s="27"/>
      <c r="G322" s="27"/>
      <c r="H322" s="31"/>
      <c r="I322" s="31"/>
      <c r="J322" s="31"/>
      <c r="K322" s="31"/>
      <c r="L322" s="31"/>
      <c r="M322" s="31"/>
      <c r="N322" s="31"/>
      <c r="O322" s="31"/>
      <c r="P322" s="31"/>
      <c r="Q322" s="31"/>
      <c r="R322" s="31"/>
      <c r="S322" s="31"/>
      <c r="T322" s="31"/>
      <c r="U322" s="31"/>
      <c r="V322" s="31"/>
      <c r="W322" s="31"/>
      <c r="X322" s="31"/>
    </row>
    <row r="323" spans="1:27" ht="63" x14ac:dyDescent="0.25">
      <c r="A323" s="78"/>
      <c r="B323" s="79" t="s">
        <v>25</v>
      </c>
      <c r="C323" s="20" t="s">
        <v>14</v>
      </c>
      <c r="D323" s="3">
        <f>192.2+351.3</f>
        <v>543.5</v>
      </c>
      <c r="E323" s="3">
        <f>192.2+351.3</f>
        <v>543.5</v>
      </c>
      <c r="F323" s="3">
        <f>164.4+351.3</f>
        <v>515.70000000000005</v>
      </c>
      <c r="G323" s="3">
        <f>164.4+351.3</f>
        <v>515.70000000000005</v>
      </c>
      <c r="H323" s="15"/>
      <c r="I323" s="15"/>
      <c r="J323" s="15"/>
      <c r="K323" s="15"/>
      <c r="L323" s="15"/>
      <c r="M323" s="15"/>
      <c r="N323" s="15"/>
      <c r="O323" s="15"/>
      <c r="P323" s="15"/>
      <c r="Q323" s="15"/>
      <c r="R323" s="15"/>
      <c r="S323" s="15"/>
      <c r="T323" s="15"/>
      <c r="U323" s="15"/>
      <c r="V323" s="15"/>
      <c r="W323" s="52" t="s">
        <v>355</v>
      </c>
      <c r="X323" s="53"/>
    </row>
    <row r="324" spans="1:27" ht="47.25" x14ac:dyDescent="0.25">
      <c r="A324" s="78"/>
      <c r="B324" s="79" t="s">
        <v>26</v>
      </c>
      <c r="C324" s="20" t="s">
        <v>14</v>
      </c>
      <c r="D324" s="3">
        <f>13.5+1405.3+42.4</f>
        <v>1461.2</v>
      </c>
      <c r="E324" s="3">
        <f>13.5+1405.3+42.4</f>
        <v>1461.2</v>
      </c>
      <c r="F324" s="3">
        <f>13.5+1404.6+42.4</f>
        <v>1460.5</v>
      </c>
      <c r="G324" s="3">
        <f>1404.6+42.4+13.5</f>
        <v>1460.5</v>
      </c>
      <c r="H324" s="15"/>
      <c r="I324" s="15"/>
      <c r="J324" s="15"/>
      <c r="K324" s="15"/>
      <c r="L324" s="15"/>
      <c r="M324" s="15"/>
      <c r="N324" s="15"/>
      <c r="O324" s="15"/>
      <c r="P324" s="15"/>
      <c r="Q324" s="15"/>
      <c r="R324" s="15"/>
      <c r="S324" s="15"/>
      <c r="T324" s="15"/>
      <c r="U324" s="15"/>
      <c r="V324" s="15"/>
      <c r="W324" s="52" t="s">
        <v>309</v>
      </c>
      <c r="X324" s="53"/>
    </row>
    <row r="325" spans="1:27" ht="55.5" customHeight="1" x14ac:dyDescent="0.25">
      <c r="A325" s="104"/>
      <c r="B325" s="105" t="s">
        <v>112</v>
      </c>
      <c r="C325" s="20" t="s">
        <v>14</v>
      </c>
      <c r="D325" s="3">
        <f>88.2+266+177.7</f>
        <v>531.9</v>
      </c>
      <c r="E325" s="3">
        <f>88.2+266+177.7</f>
        <v>531.9</v>
      </c>
      <c r="F325" s="3">
        <f>88.2+266+177.7</f>
        <v>531.9</v>
      </c>
      <c r="G325" s="3">
        <f>88.2+263.3+177.7</f>
        <v>529.20000000000005</v>
      </c>
      <c r="H325" s="15"/>
      <c r="I325" s="15"/>
      <c r="J325" s="15"/>
      <c r="K325" s="15"/>
      <c r="L325" s="15"/>
      <c r="M325" s="15"/>
      <c r="N325" s="15"/>
      <c r="O325" s="15"/>
      <c r="P325" s="15"/>
      <c r="Q325" s="15"/>
      <c r="R325" s="15"/>
      <c r="S325" s="15"/>
      <c r="T325" s="15"/>
      <c r="U325" s="15"/>
      <c r="V325" s="15"/>
      <c r="W325" s="52" t="s">
        <v>356</v>
      </c>
      <c r="X325" s="53"/>
    </row>
    <row r="326" spans="1:27" ht="79.5" customHeight="1" x14ac:dyDescent="0.25">
      <c r="A326" s="104"/>
      <c r="B326" s="105" t="s">
        <v>113</v>
      </c>
      <c r="C326" s="20" t="s">
        <v>14</v>
      </c>
      <c r="D326" s="3">
        <f>13.5+12</f>
        <v>25.5</v>
      </c>
      <c r="E326" s="3">
        <f>13.5+12</f>
        <v>25.5</v>
      </c>
      <c r="F326" s="3">
        <f>13.5+12</f>
        <v>25.5</v>
      </c>
      <c r="G326" s="3">
        <f>13.5+12</f>
        <v>25.5</v>
      </c>
      <c r="H326" s="15"/>
      <c r="I326" s="15"/>
      <c r="J326" s="15"/>
      <c r="K326" s="15"/>
      <c r="L326" s="15"/>
      <c r="M326" s="15"/>
      <c r="N326" s="15"/>
      <c r="O326" s="15"/>
      <c r="P326" s="15"/>
      <c r="Q326" s="15"/>
      <c r="R326" s="15"/>
      <c r="S326" s="15"/>
      <c r="T326" s="15"/>
      <c r="U326" s="15"/>
      <c r="V326" s="15"/>
      <c r="W326" s="52" t="s">
        <v>218</v>
      </c>
      <c r="X326" s="53"/>
    </row>
    <row r="327" spans="1:27" ht="53.25" customHeight="1" x14ac:dyDescent="0.25">
      <c r="A327" s="104"/>
      <c r="B327" s="105" t="s">
        <v>157</v>
      </c>
      <c r="C327" s="20" t="s">
        <v>14</v>
      </c>
      <c r="D327" s="3">
        <v>60</v>
      </c>
      <c r="E327" s="3">
        <v>60</v>
      </c>
      <c r="F327" s="3">
        <v>60</v>
      </c>
      <c r="G327" s="3">
        <v>60</v>
      </c>
      <c r="H327" s="15"/>
      <c r="I327" s="15"/>
      <c r="J327" s="15"/>
      <c r="K327" s="15"/>
      <c r="L327" s="15"/>
      <c r="M327" s="15"/>
      <c r="N327" s="15"/>
      <c r="O327" s="15"/>
      <c r="P327" s="15"/>
      <c r="Q327" s="15"/>
      <c r="R327" s="15"/>
      <c r="S327" s="15"/>
      <c r="T327" s="15"/>
      <c r="U327" s="15"/>
      <c r="V327" s="15"/>
      <c r="W327" s="52" t="s">
        <v>218</v>
      </c>
      <c r="X327" s="53"/>
    </row>
    <row r="328" spans="1:27" ht="98.25" customHeight="1" x14ac:dyDescent="0.25">
      <c r="A328" s="104"/>
      <c r="B328" s="105" t="s">
        <v>228</v>
      </c>
      <c r="C328" s="20" t="s">
        <v>14</v>
      </c>
      <c r="D328" s="3">
        <f>300+150</f>
        <v>450</v>
      </c>
      <c r="E328" s="3">
        <f>300+150</f>
        <v>450</v>
      </c>
      <c r="F328" s="3">
        <f>300+150</f>
        <v>450</v>
      </c>
      <c r="G328" s="3">
        <f>300+150</f>
        <v>450</v>
      </c>
      <c r="H328" s="15"/>
      <c r="I328" s="15"/>
      <c r="J328" s="15"/>
      <c r="K328" s="15"/>
      <c r="L328" s="15"/>
      <c r="M328" s="15"/>
      <c r="N328" s="15"/>
      <c r="O328" s="15"/>
      <c r="P328" s="15"/>
      <c r="Q328" s="15"/>
      <c r="R328" s="15"/>
      <c r="S328" s="15"/>
      <c r="T328" s="15"/>
      <c r="U328" s="15"/>
      <c r="V328" s="15"/>
      <c r="W328" s="52" t="s">
        <v>218</v>
      </c>
      <c r="X328" s="53"/>
    </row>
    <row r="329" spans="1:27" ht="35.25" customHeight="1" x14ac:dyDescent="0.25">
      <c r="A329" s="106"/>
      <c r="B329" s="14" t="s">
        <v>15</v>
      </c>
      <c r="C329" s="2" t="s">
        <v>17</v>
      </c>
      <c r="D329" s="4">
        <f>D330</f>
        <v>3072.1</v>
      </c>
      <c r="E329" s="4">
        <f t="shared" ref="E329:G329" si="110">E330</f>
        <v>3072.1</v>
      </c>
      <c r="F329" s="4">
        <f t="shared" si="110"/>
        <v>3043.6</v>
      </c>
      <c r="G329" s="4">
        <f t="shared" si="110"/>
        <v>3040.9</v>
      </c>
      <c r="H329" s="81"/>
      <c r="I329" s="81"/>
      <c r="J329" s="81"/>
      <c r="K329" s="81"/>
      <c r="L329" s="81"/>
      <c r="M329" s="81"/>
      <c r="N329" s="81"/>
      <c r="O329" s="81"/>
      <c r="P329" s="81"/>
      <c r="Q329" s="81"/>
      <c r="R329" s="81"/>
      <c r="S329" s="81"/>
      <c r="T329" s="81"/>
      <c r="U329" s="81"/>
      <c r="V329" s="81"/>
      <c r="W329" s="107" t="s">
        <v>294</v>
      </c>
      <c r="X329" s="108"/>
    </row>
    <row r="330" spans="1:27" ht="51.75" customHeight="1" x14ac:dyDescent="0.25">
      <c r="A330" s="111"/>
      <c r="B330" s="112"/>
      <c r="C330" s="20" t="s">
        <v>14</v>
      </c>
      <c r="D330" s="3">
        <f>D323+D324+D325+D326+D327+D328</f>
        <v>3072.1</v>
      </c>
      <c r="E330" s="3">
        <f t="shared" ref="E330:G330" si="111">E323+E324+E325+E326+E327+E328</f>
        <v>3072.1</v>
      </c>
      <c r="F330" s="3">
        <f t="shared" si="111"/>
        <v>3043.6</v>
      </c>
      <c r="G330" s="3">
        <f t="shared" si="111"/>
        <v>3040.9</v>
      </c>
      <c r="H330" s="3">
        <f t="shared" ref="H330:V330" si="112">H323+H324+H325+H326+H327+H328</f>
        <v>0</v>
      </c>
      <c r="I330" s="3">
        <f t="shared" si="112"/>
        <v>0</v>
      </c>
      <c r="J330" s="3">
        <f t="shared" si="112"/>
        <v>0</v>
      </c>
      <c r="K330" s="3">
        <f t="shared" si="112"/>
        <v>0</v>
      </c>
      <c r="L330" s="3">
        <f t="shared" si="112"/>
        <v>0</v>
      </c>
      <c r="M330" s="3">
        <f t="shared" si="112"/>
        <v>0</v>
      </c>
      <c r="N330" s="3">
        <f t="shared" si="112"/>
        <v>0</v>
      </c>
      <c r="O330" s="3">
        <f t="shared" si="112"/>
        <v>0</v>
      </c>
      <c r="P330" s="3">
        <f t="shared" si="112"/>
        <v>0</v>
      </c>
      <c r="Q330" s="3">
        <f t="shared" si="112"/>
        <v>0</v>
      </c>
      <c r="R330" s="3">
        <f t="shared" si="112"/>
        <v>0</v>
      </c>
      <c r="S330" s="3">
        <f t="shared" si="112"/>
        <v>0</v>
      </c>
      <c r="T330" s="3">
        <f t="shared" si="112"/>
        <v>0</v>
      </c>
      <c r="U330" s="3">
        <f t="shared" si="112"/>
        <v>0</v>
      </c>
      <c r="V330" s="3">
        <f t="shared" si="112"/>
        <v>0</v>
      </c>
      <c r="W330" s="110" t="s">
        <v>357</v>
      </c>
      <c r="X330" s="110"/>
    </row>
    <row r="331" spans="1:27" ht="33" customHeight="1" x14ac:dyDescent="0.25">
      <c r="A331" s="2">
        <v>16</v>
      </c>
      <c r="B331" s="27" t="s">
        <v>362</v>
      </c>
      <c r="C331" s="27"/>
      <c r="D331" s="27"/>
      <c r="E331" s="27"/>
      <c r="F331" s="27"/>
      <c r="G331" s="27"/>
      <c r="H331" s="31"/>
      <c r="I331" s="31"/>
      <c r="J331" s="31"/>
      <c r="K331" s="31"/>
      <c r="L331" s="31"/>
      <c r="M331" s="31"/>
      <c r="N331" s="31"/>
      <c r="O331" s="31"/>
      <c r="P331" s="31"/>
      <c r="Q331" s="31"/>
      <c r="R331" s="31"/>
      <c r="S331" s="31"/>
      <c r="T331" s="31"/>
      <c r="U331" s="31"/>
      <c r="V331" s="31"/>
      <c r="W331" s="31"/>
      <c r="X331" s="31"/>
    </row>
    <row r="332" spans="1:27" ht="30" customHeight="1" x14ac:dyDescent="0.25">
      <c r="A332" s="48"/>
      <c r="B332" s="86" t="s">
        <v>114</v>
      </c>
      <c r="C332" s="87"/>
      <c r="D332" s="87"/>
      <c r="E332" s="87"/>
      <c r="F332" s="87"/>
      <c r="G332" s="87"/>
      <c r="H332" s="87"/>
      <c r="I332" s="87"/>
      <c r="J332" s="87"/>
      <c r="K332" s="87"/>
      <c r="L332" s="87"/>
      <c r="M332" s="87"/>
      <c r="N332" s="87"/>
      <c r="O332" s="87"/>
      <c r="P332" s="87"/>
      <c r="Q332" s="87"/>
      <c r="R332" s="87"/>
      <c r="S332" s="87"/>
      <c r="T332" s="87"/>
      <c r="U332" s="87"/>
      <c r="V332" s="87"/>
      <c r="W332" s="87"/>
      <c r="X332" s="88"/>
    </row>
    <row r="333" spans="1:27" ht="87" customHeight="1" x14ac:dyDescent="0.25">
      <c r="A333" s="92"/>
      <c r="B333" s="93" t="s">
        <v>115</v>
      </c>
      <c r="C333" s="20" t="s">
        <v>14</v>
      </c>
      <c r="D333" s="9">
        <v>2121</v>
      </c>
      <c r="E333" s="120">
        <v>2121</v>
      </c>
      <c r="F333" s="9">
        <v>1564.8</v>
      </c>
      <c r="G333" s="9">
        <v>1564.8</v>
      </c>
      <c r="H333" s="94"/>
      <c r="I333" s="94"/>
      <c r="J333" s="94"/>
      <c r="K333" s="94"/>
      <c r="L333" s="94"/>
      <c r="M333" s="94"/>
      <c r="N333" s="94"/>
      <c r="O333" s="94"/>
      <c r="P333" s="94"/>
      <c r="Q333" s="94"/>
      <c r="R333" s="94"/>
      <c r="S333" s="94"/>
      <c r="T333" s="94"/>
      <c r="U333" s="94"/>
      <c r="V333" s="94"/>
      <c r="W333" s="17" t="s">
        <v>363</v>
      </c>
      <c r="X333" s="17"/>
    </row>
    <row r="334" spans="1:27" ht="86.25" customHeight="1" x14ac:dyDescent="0.25">
      <c r="A334" s="92"/>
      <c r="B334" s="93" t="s">
        <v>116</v>
      </c>
      <c r="C334" s="20" t="s">
        <v>14</v>
      </c>
      <c r="D334" s="9">
        <v>5321</v>
      </c>
      <c r="E334" s="120">
        <v>5321</v>
      </c>
      <c r="F334" s="9">
        <v>4845.7</v>
      </c>
      <c r="G334" s="9">
        <v>4657.1000000000004</v>
      </c>
      <c r="H334" s="94"/>
      <c r="I334" s="94"/>
      <c r="J334" s="94"/>
      <c r="K334" s="94"/>
      <c r="L334" s="94"/>
      <c r="M334" s="94"/>
      <c r="N334" s="94"/>
      <c r="O334" s="94"/>
      <c r="P334" s="94"/>
      <c r="Q334" s="94"/>
      <c r="R334" s="94"/>
      <c r="S334" s="94"/>
      <c r="T334" s="94"/>
      <c r="U334" s="94"/>
      <c r="V334" s="94"/>
      <c r="W334" s="17" t="s">
        <v>262</v>
      </c>
      <c r="X334" s="17"/>
    </row>
    <row r="335" spans="1:27" ht="72" customHeight="1" x14ac:dyDescent="0.25">
      <c r="A335" s="92"/>
      <c r="B335" s="93" t="s">
        <v>121</v>
      </c>
      <c r="C335" s="20" t="s">
        <v>14</v>
      </c>
      <c r="D335" s="9">
        <v>500.5</v>
      </c>
      <c r="E335" s="9">
        <v>500.5</v>
      </c>
      <c r="F335" s="9">
        <v>500.5</v>
      </c>
      <c r="G335" s="9">
        <v>500.5</v>
      </c>
      <c r="H335" s="94"/>
      <c r="I335" s="94"/>
      <c r="J335" s="94"/>
      <c r="K335" s="94"/>
      <c r="L335" s="94"/>
      <c r="M335" s="94"/>
      <c r="N335" s="94"/>
      <c r="O335" s="94"/>
      <c r="P335" s="94"/>
      <c r="Q335" s="94"/>
      <c r="R335" s="94"/>
      <c r="S335" s="94"/>
      <c r="T335" s="94"/>
      <c r="U335" s="94"/>
      <c r="V335" s="94"/>
      <c r="W335" s="17" t="s">
        <v>221</v>
      </c>
      <c r="X335" s="17"/>
    </row>
    <row r="336" spans="1:27" ht="72" customHeight="1" x14ac:dyDescent="0.25">
      <c r="A336" s="92"/>
      <c r="B336" s="93" t="s">
        <v>120</v>
      </c>
      <c r="C336" s="20" t="s">
        <v>14</v>
      </c>
      <c r="D336" s="9">
        <v>1000</v>
      </c>
      <c r="E336" s="9">
        <v>1000</v>
      </c>
      <c r="F336" s="9">
        <v>935.2</v>
      </c>
      <c r="G336" s="9">
        <v>935.2</v>
      </c>
      <c r="H336" s="94"/>
      <c r="I336" s="94"/>
      <c r="J336" s="94"/>
      <c r="K336" s="94"/>
      <c r="L336" s="94"/>
      <c r="M336" s="94"/>
      <c r="N336" s="94"/>
      <c r="O336" s="94"/>
      <c r="P336" s="94"/>
      <c r="Q336" s="94"/>
      <c r="R336" s="94"/>
      <c r="S336" s="94"/>
      <c r="T336" s="94"/>
      <c r="U336" s="94"/>
      <c r="V336" s="94"/>
      <c r="W336" s="17" t="s">
        <v>364</v>
      </c>
      <c r="X336" s="17"/>
      <c r="AA336" s="1" t="s">
        <v>200</v>
      </c>
    </row>
    <row r="337" spans="1:24" ht="72" customHeight="1" x14ac:dyDescent="0.25">
      <c r="A337" s="92"/>
      <c r="B337" s="93" t="s">
        <v>124</v>
      </c>
      <c r="C337" s="20" t="s">
        <v>14</v>
      </c>
      <c r="D337" s="9">
        <v>3250</v>
      </c>
      <c r="E337" s="9">
        <v>3250</v>
      </c>
      <c r="F337" s="9">
        <v>1319.7</v>
      </c>
      <c r="G337" s="9">
        <v>1319.7</v>
      </c>
      <c r="H337" s="94"/>
      <c r="I337" s="94"/>
      <c r="J337" s="94"/>
      <c r="K337" s="94"/>
      <c r="L337" s="94"/>
      <c r="M337" s="94"/>
      <c r="N337" s="94"/>
      <c r="O337" s="94"/>
      <c r="P337" s="94"/>
      <c r="Q337" s="94"/>
      <c r="R337" s="94"/>
      <c r="S337" s="94"/>
      <c r="T337" s="94"/>
      <c r="U337" s="94"/>
      <c r="V337" s="94"/>
      <c r="W337" s="17" t="s">
        <v>365</v>
      </c>
      <c r="X337" s="17"/>
    </row>
    <row r="338" spans="1:24" ht="72" customHeight="1" x14ac:dyDescent="0.25">
      <c r="A338" s="92"/>
      <c r="B338" s="93" t="s">
        <v>119</v>
      </c>
      <c r="C338" s="20" t="s">
        <v>16</v>
      </c>
      <c r="D338" s="9">
        <v>1473.2</v>
      </c>
      <c r="E338" s="9">
        <v>1473.2</v>
      </c>
      <c r="F338" s="9">
        <v>1367</v>
      </c>
      <c r="G338" s="9">
        <v>1367</v>
      </c>
      <c r="H338" s="94"/>
      <c r="I338" s="94"/>
      <c r="J338" s="94"/>
      <c r="K338" s="94"/>
      <c r="L338" s="94"/>
      <c r="M338" s="94"/>
      <c r="N338" s="94"/>
      <c r="O338" s="94"/>
      <c r="P338" s="94"/>
      <c r="Q338" s="94"/>
      <c r="R338" s="94"/>
      <c r="S338" s="94"/>
      <c r="T338" s="94"/>
      <c r="U338" s="94"/>
      <c r="V338" s="94"/>
      <c r="W338" s="17" t="s">
        <v>366</v>
      </c>
      <c r="X338" s="17"/>
    </row>
    <row r="339" spans="1:24" ht="72" customHeight="1" x14ac:dyDescent="0.25">
      <c r="A339" s="92"/>
      <c r="B339" s="93" t="s">
        <v>201</v>
      </c>
      <c r="C339" s="20" t="s">
        <v>14</v>
      </c>
      <c r="D339" s="9">
        <v>2007.6</v>
      </c>
      <c r="E339" s="120">
        <v>2007.6</v>
      </c>
      <c r="F339" s="9">
        <v>1863.2</v>
      </c>
      <c r="G339" s="9">
        <v>1863.2</v>
      </c>
      <c r="H339" s="94"/>
      <c r="I339" s="94"/>
      <c r="J339" s="94"/>
      <c r="K339" s="94"/>
      <c r="L339" s="94"/>
      <c r="M339" s="94"/>
      <c r="N339" s="94"/>
      <c r="O339" s="94"/>
      <c r="P339" s="94"/>
      <c r="Q339" s="94"/>
      <c r="R339" s="94"/>
      <c r="S339" s="94"/>
      <c r="T339" s="94"/>
      <c r="U339" s="94"/>
      <c r="V339" s="94"/>
      <c r="W339" s="17" t="s">
        <v>366</v>
      </c>
      <c r="X339" s="17"/>
    </row>
    <row r="340" spans="1:24" ht="72" customHeight="1" x14ac:dyDescent="0.25">
      <c r="A340" s="48"/>
      <c r="B340" s="121" t="s">
        <v>136</v>
      </c>
      <c r="C340" s="20" t="s">
        <v>14</v>
      </c>
      <c r="D340" s="9">
        <v>100</v>
      </c>
      <c r="E340" s="9">
        <v>100</v>
      </c>
      <c r="F340" s="120">
        <v>65</v>
      </c>
      <c r="G340" s="9">
        <v>63.9</v>
      </c>
      <c r="H340" s="94"/>
      <c r="I340" s="94"/>
      <c r="J340" s="94"/>
      <c r="K340" s="94"/>
      <c r="L340" s="94"/>
      <c r="M340" s="94"/>
      <c r="N340" s="94"/>
      <c r="O340" s="94"/>
      <c r="P340" s="94"/>
      <c r="Q340" s="94"/>
      <c r="R340" s="94"/>
      <c r="S340" s="94"/>
      <c r="T340" s="94"/>
      <c r="U340" s="94"/>
      <c r="V340" s="94"/>
      <c r="W340" s="17" t="s">
        <v>367</v>
      </c>
      <c r="X340" s="17"/>
    </row>
    <row r="341" spans="1:24" ht="72" customHeight="1" x14ac:dyDescent="0.25">
      <c r="A341" s="48"/>
      <c r="B341" s="19" t="s">
        <v>137</v>
      </c>
      <c r="C341" s="20" t="s">
        <v>14</v>
      </c>
      <c r="D341" s="9">
        <v>1100</v>
      </c>
      <c r="E341" s="120">
        <v>1100</v>
      </c>
      <c r="F341" s="9">
        <v>1100</v>
      </c>
      <c r="G341" s="9">
        <v>952.9</v>
      </c>
      <c r="H341" s="94"/>
      <c r="I341" s="94"/>
      <c r="J341" s="94"/>
      <c r="K341" s="94"/>
      <c r="L341" s="94"/>
      <c r="M341" s="94"/>
      <c r="N341" s="94"/>
      <c r="O341" s="94"/>
      <c r="P341" s="94"/>
      <c r="Q341" s="94"/>
      <c r="R341" s="94"/>
      <c r="S341" s="94"/>
      <c r="T341" s="94"/>
      <c r="U341" s="94"/>
      <c r="V341" s="94"/>
      <c r="W341" s="17" t="s">
        <v>368</v>
      </c>
      <c r="X341" s="17"/>
    </row>
    <row r="342" spans="1:24" ht="98.25" customHeight="1" x14ac:dyDescent="0.25">
      <c r="A342" s="50"/>
      <c r="B342" s="122" t="s">
        <v>140</v>
      </c>
      <c r="C342" s="20" t="s">
        <v>14</v>
      </c>
      <c r="D342" s="9">
        <v>50</v>
      </c>
      <c r="E342" s="120">
        <v>50</v>
      </c>
      <c r="F342" s="9">
        <v>8.4</v>
      </c>
      <c r="G342" s="9">
        <v>8.4</v>
      </c>
      <c r="H342" s="94"/>
      <c r="I342" s="94"/>
      <c r="J342" s="94"/>
      <c r="K342" s="94"/>
      <c r="L342" s="94"/>
      <c r="M342" s="94"/>
      <c r="N342" s="94"/>
      <c r="O342" s="94"/>
      <c r="P342" s="94"/>
      <c r="Q342" s="94"/>
      <c r="R342" s="94"/>
      <c r="S342" s="94"/>
      <c r="T342" s="94"/>
      <c r="U342" s="94"/>
      <c r="V342" s="94"/>
      <c r="W342" s="17" t="s">
        <v>241</v>
      </c>
      <c r="X342" s="17"/>
    </row>
    <row r="343" spans="1:24" ht="66" customHeight="1" x14ac:dyDescent="0.25">
      <c r="A343" s="50"/>
      <c r="B343" s="122" t="s">
        <v>158</v>
      </c>
      <c r="C343" s="20" t="s">
        <v>14</v>
      </c>
      <c r="D343" s="9">
        <v>3100</v>
      </c>
      <c r="E343" s="120">
        <v>3100</v>
      </c>
      <c r="F343" s="9">
        <v>2601.3000000000002</v>
      </c>
      <c r="G343" s="9">
        <v>2432.1</v>
      </c>
      <c r="H343" s="94"/>
      <c r="I343" s="94"/>
      <c r="J343" s="94"/>
      <c r="K343" s="94"/>
      <c r="L343" s="94"/>
      <c r="M343" s="94"/>
      <c r="N343" s="94"/>
      <c r="O343" s="94"/>
      <c r="P343" s="94"/>
      <c r="Q343" s="94"/>
      <c r="R343" s="94"/>
      <c r="S343" s="94"/>
      <c r="T343" s="94"/>
      <c r="U343" s="94"/>
      <c r="V343" s="94"/>
      <c r="W343" s="17" t="s">
        <v>369</v>
      </c>
      <c r="X343" s="17"/>
    </row>
    <row r="344" spans="1:24" ht="66" customHeight="1" x14ac:dyDescent="0.25">
      <c r="A344" s="50"/>
      <c r="B344" s="122" t="s">
        <v>142</v>
      </c>
      <c r="C344" s="20" t="s">
        <v>14</v>
      </c>
      <c r="D344" s="9">
        <v>5101.3999999999996</v>
      </c>
      <c r="E344" s="9">
        <v>5101.3999999999996</v>
      </c>
      <c r="F344" s="9">
        <v>5101.3999999999996</v>
      </c>
      <c r="G344" s="9">
        <v>5101.3999999999996</v>
      </c>
      <c r="H344" s="94"/>
      <c r="I344" s="94"/>
      <c r="J344" s="94"/>
      <c r="K344" s="94"/>
      <c r="L344" s="94"/>
      <c r="M344" s="94"/>
      <c r="N344" s="94"/>
      <c r="O344" s="94"/>
      <c r="P344" s="94"/>
      <c r="Q344" s="94"/>
      <c r="R344" s="94"/>
      <c r="S344" s="94"/>
      <c r="T344" s="94"/>
      <c r="U344" s="94"/>
      <c r="V344" s="94"/>
      <c r="W344" s="17" t="s">
        <v>221</v>
      </c>
      <c r="X344" s="17"/>
    </row>
    <row r="345" spans="1:24" ht="66" customHeight="1" x14ac:dyDescent="0.25">
      <c r="A345" s="50"/>
      <c r="B345" s="19" t="s">
        <v>174</v>
      </c>
      <c r="C345" s="20" t="s">
        <v>14</v>
      </c>
      <c r="D345" s="9">
        <v>865.8</v>
      </c>
      <c r="E345" s="120">
        <v>865.8</v>
      </c>
      <c r="F345" s="9">
        <v>865.8</v>
      </c>
      <c r="G345" s="9">
        <v>865.8</v>
      </c>
      <c r="H345" s="94"/>
      <c r="I345" s="94"/>
      <c r="J345" s="94"/>
      <c r="K345" s="94"/>
      <c r="L345" s="94"/>
      <c r="M345" s="94"/>
      <c r="N345" s="94"/>
      <c r="O345" s="94"/>
      <c r="P345" s="94"/>
      <c r="Q345" s="94"/>
      <c r="R345" s="94"/>
      <c r="S345" s="94"/>
      <c r="T345" s="94"/>
      <c r="U345" s="94"/>
      <c r="V345" s="94"/>
      <c r="W345" s="17" t="s">
        <v>221</v>
      </c>
      <c r="X345" s="17"/>
    </row>
    <row r="346" spans="1:24" ht="66" customHeight="1" x14ac:dyDescent="0.25">
      <c r="A346" s="50"/>
      <c r="B346" s="122" t="s">
        <v>180</v>
      </c>
      <c r="C346" s="20" t="s">
        <v>16</v>
      </c>
      <c r="D346" s="9">
        <v>1980</v>
      </c>
      <c r="E346" s="9">
        <v>1980</v>
      </c>
      <c r="F346" s="9">
        <v>1980</v>
      </c>
      <c r="G346" s="9">
        <v>1980</v>
      </c>
      <c r="H346" s="94"/>
      <c r="I346" s="94"/>
      <c r="J346" s="94"/>
      <c r="K346" s="94"/>
      <c r="L346" s="94"/>
      <c r="M346" s="94"/>
      <c r="N346" s="94"/>
      <c r="O346" s="94"/>
      <c r="P346" s="94"/>
      <c r="Q346" s="94"/>
      <c r="R346" s="94"/>
      <c r="S346" s="94"/>
      <c r="T346" s="94"/>
      <c r="U346" s="94"/>
      <c r="V346" s="94"/>
      <c r="W346" s="17" t="s">
        <v>221</v>
      </c>
      <c r="X346" s="17"/>
    </row>
    <row r="347" spans="1:24" ht="66" customHeight="1" x14ac:dyDescent="0.25">
      <c r="A347" s="50"/>
      <c r="B347" s="122" t="s">
        <v>202</v>
      </c>
      <c r="C347" s="20" t="s">
        <v>14</v>
      </c>
      <c r="D347" s="9">
        <v>545.20000000000005</v>
      </c>
      <c r="E347" s="120">
        <v>545.20000000000005</v>
      </c>
      <c r="F347" s="9">
        <v>545.20000000000005</v>
      </c>
      <c r="G347" s="9">
        <v>545.20000000000005</v>
      </c>
      <c r="H347" s="94"/>
      <c r="I347" s="94"/>
      <c r="J347" s="94"/>
      <c r="K347" s="94"/>
      <c r="L347" s="94"/>
      <c r="M347" s="94"/>
      <c r="N347" s="94"/>
      <c r="O347" s="94"/>
      <c r="P347" s="94"/>
      <c r="Q347" s="94"/>
      <c r="R347" s="94"/>
      <c r="S347" s="94"/>
      <c r="T347" s="94"/>
      <c r="U347" s="94"/>
      <c r="V347" s="94"/>
      <c r="W347" s="17" t="s">
        <v>221</v>
      </c>
      <c r="X347" s="17"/>
    </row>
    <row r="348" spans="1:24" ht="49.5" customHeight="1" x14ac:dyDescent="0.25">
      <c r="A348" s="36"/>
      <c r="B348" s="123" t="s">
        <v>18</v>
      </c>
      <c r="C348" s="124" t="s">
        <v>17</v>
      </c>
      <c r="D348" s="11">
        <f>D350+D349</f>
        <v>28515.7</v>
      </c>
      <c r="E348" s="11">
        <f t="shared" ref="E348:V348" si="113">E350+E349</f>
        <v>28515.7</v>
      </c>
      <c r="F348" s="11">
        <f t="shared" si="113"/>
        <v>24663.1</v>
      </c>
      <c r="G348" s="11">
        <f t="shared" si="113"/>
        <v>24157</v>
      </c>
      <c r="H348" s="11">
        <f t="shared" si="113"/>
        <v>0</v>
      </c>
      <c r="I348" s="11">
        <f t="shared" si="113"/>
        <v>0</v>
      </c>
      <c r="J348" s="11">
        <f t="shared" si="113"/>
        <v>0</v>
      </c>
      <c r="K348" s="11">
        <f t="shared" si="113"/>
        <v>0</v>
      </c>
      <c r="L348" s="11">
        <f t="shared" si="113"/>
        <v>0</v>
      </c>
      <c r="M348" s="11">
        <f t="shared" si="113"/>
        <v>0</v>
      </c>
      <c r="N348" s="11">
        <f t="shared" si="113"/>
        <v>0</v>
      </c>
      <c r="O348" s="11">
        <f t="shared" si="113"/>
        <v>0</v>
      </c>
      <c r="P348" s="11">
        <f t="shared" si="113"/>
        <v>0</v>
      </c>
      <c r="Q348" s="11">
        <f t="shared" si="113"/>
        <v>0</v>
      </c>
      <c r="R348" s="11">
        <f t="shared" si="113"/>
        <v>0</v>
      </c>
      <c r="S348" s="11">
        <f t="shared" si="113"/>
        <v>0</v>
      </c>
      <c r="T348" s="11">
        <f t="shared" si="113"/>
        <v>0</v>
      </c>
      <c r="U348" s="11">
        <f t="shared" si="113"/>
        <v>0</v>
      </c>
      <c r="V348" s="11">
        <f t="shared" si="113"/>
        <v>0</v>
      </c>
      <c r="W348" s="125" t="s">
        <v>370</v>
      </c>
      <c r="X348" s="49"/>
    </row>
    <row r="349" spans="1:24" ht="49.5" customHeight="1" x14ac:dyDescent="0.25">
      <c r="A349" s="37"/>
      <c r="B349" s="126"/>
      <c r="C349" s="20" t="s">
        <v>16</v>
      </c>
      <c r="D349" s="6">
        <f>D346+D338</f>
        <v>3453.2</v>
      </c>
      <c r="E349" s="6">
        <f t="shared" ref="E349:V349" si="114">E346+E338</f>
        <v>3453.2</v>
      </c>
      <c r="F349" s="6">
        <f t="shared" si="114"/>
        <v>3347</v>
      </c>
      <c r="G349" s="6">
        <f t="shared" si="114"/>
        <v>3347</v>
      </c>
      <c r="H349" s="6">
        <f t="shared" si="114"/>
        <v>0</v>
      </c>
      <c r="I349" s="6">
        <f t="shared" si="114"/>
        <v>0</v>
      </c>
      <c r="J349" s="6">
        <f t="shared" si="114"/>
        <v>0</v>
      </c>
      <c r="K349" s="6">
        <f t="shared" si="114"/>
        <v>0</v>
      </c>
      <c r="L349" s="6">
        <f t="shared" si="114"/>
        <v>0</v>
      </c>
      <c r="M349" s="6">
        <f t="shared" si="114"/>
        <v>0</v>
      </c>
      <c r="N349" s="6">
        <f t="shared" si="114"/>
        <v>0</v>
      </c>
      <c r="O349" s="6">
        <f t="shared" si="114"/>
        <v>0</v>
      </c>
      <c r="P349" s="6">
        <f t="shared" si="114"/>
        <v>0</v>
      </c>
      <c r="Q349" s="6">
        <f t="shared" si="114"/>
        <v>0</v>
      </c>
      <c r="R349" s="6">
        <f t="shared" si="114"/>
        <v>0</v>
      </c>
      <c r="S349" s="6">
        <f t="shared" si="114"/>
        <v>0</v>
      </c>
      <c r="T349" s="6">
        <f t="shared" si="114"/>
        <v>0</v>
      </c>
      <c r="U349" s="6">
        <f t="shared" si="114"/>
        <v>0</v>
      </c>
      <c r="V349" s="6">
        <f t="shared" si="114"/>
        <v>0</v>
      </c>
      <c r="W349" s="17" t="s">
        <v>371</v>
      </c>
      <c r="X349" s="17"/>
    </row>
    <row r="350" spans="1:24" ht="57" customHeight="1" x14ac:dyDescent="0.25">
      <c r="A350" s="37"/>
      <c r="B350" s="127"/>
      <c r="C350" s="20" t="s">
        <v>14</v>
      </c>
      <c r="D350" s="3">
        <f>D333+D334+D335+D336+D337+D339+D340+D341+D342+D343+D344+D345+D347</f>
        <v>25062.5</v>
      </c>
      <c r="E350" s="3">
        <f t="shared" ref="E350:V350" si="115">E333+E334+E335+E336+E337+E339+E340+E341+E342+E343+E344+E345+E347</f>
        <v>25062.5</v>
      </c>
      <c r="F350" s="3">
        <f>F333+F334+F335+F336+F337+F339+F340+F341+F342+F343+F344+F345+F347-0.1</f>
        <v>21316.1</v>
      </c>
      <c r="G350" s="3">
        <f>G333+G334+G335+G336+G337+G339+G340+G341+G342+G343+G344+G345+G347-0.2</f>
        <v>20810</v>
      </c>
      <c r="H350" s="3">
        <f t="shared" si="115"/>
        <v>0</v>
      </c>
      <c r="I350" s="3">
        <f t="shared" si="115"/>
        <v>0</v>
      </c>
      <c r="J350" s="3">
        <f t="shared" si="115"/>
        <v>0</v>
      </c>
      <c r="K350" s="3">
        <f t="shared" si="115"/>
        <v>0</v>
      </c>
      <c r="L350" s="3">
        <f t="shared" si="115"/>
        <v>0</v>
      </c>
      <c r="M350" s="3">
        <f t="shared" si="115"/>
        <v>0</v>
      </c>
      <c r="N350" s="3">
        <f t="shared" si="115"/>
        <v>0</v>
      </c>
      <c r="O350" s="3">
        <f t="shared" si="115"/>
        <v>0</v>
      </c>
      <c r="P350" s="3">
        <f t="shared" si="115"/>
        <v>0</v>
      </c>
      <c r="Q350" s="3">
        <f t="shared" si="115"/>
        <v>0</v>
      </c>
      <c r="R350" s="3">
        <f t="shared" si="115"/>
        <v>0</v>
      </c>
      <c r="S350" s="3">
        <f t="shared" si="115"/>
        <v>0</v>
      </c>
      <c r="T350" s="3">
        <f t="shared" si="115"/>
        <v>0</v>
      </c>
      <c r="U350" s="3">
        <f t="shared" si="115"/>
        <v>0</v>
      </c>
      <c r="V350" s="3">
        <f t="shared" si="115"/>
        <v>0</v>
      </c>
      <c r="W350" s="17" t="s">
        <v>372</v>
      </c>
      <c r="X350" s="17"/>
    </row>
    <row r="351" spans="1:24" ht="30" customHeight="1" x14ac:dyDescent="0.25">
      <c r="A351" s="48"/>
      <c r="B351" s="86" t="s">
        <v>414</v>
      </c>
      <c r="C351" s="87"/>
      <c r="D351" s="87"/>
      <c r="E351" s="87"/>
      <c r="F351" s="87"/>
      <c r="G351" s="87"/>
      <c r="H351" s="87"/>
      <c r="I351" s="87"/>
      <c r="J351" s="87"/>
      <c r="K351" s="87"/>
      <c r="L351" s="87"/>
      <c r="M351" s="87"/>
      <c r="N351" s="87"/>
      <c r="O351" s="87"/>
      <c r="P351" s="87"/>
      <c r="Q351" s="87"/>
      <c r="R351" s="87"/>
      <c r="S351" s="87"/>
      <c r="T351" s="87"/>
      <c r="U351" s="87"/>
      <c r="V351" s="87"/>
      <c r="W351" s="87"/>
      <c r="X351" s="88"/>
    </row>
    <row r="352" spans="1:24" ht="132" customHeight="1" x14ac:dyDescent="0.25">
      <c r="A352" s="92"/>
      <c r="B352" s="93" t="s">
        <v>415</v>
      </c>
      <c r="C352" s="20" t="s">
        <v>14</v>
      </c>
      <c r="D352" s="9">
        <v>35990.9</v>
      </c>
      <c r="E352" s="9">
        <v>35990.9</v>
      </c>
      <c r="F352" s="9">
        <v>32187.200000000001</v>
      </c>
      <c r="G352" s="9">
        <v>31527.8</v>
      </c>
      <c r="H352" s="94"/>
      <c r="I352" s="94"/>
      <c r="J352" s="94"/>
      <c r="K352" s="94"/>
      <c r="L352" s="94"/>
      <c r="M352" s="94"/>
      <c r="N352" s="94"/>
      <c r="O352" s="94"/>
      <c r="P352" s="94"/>
      <c r="Q352" s="94"/>
      <c r="R352" s="94"/>
      <c r="S352" s="94"/>
      <c r="T352" s="94"/>
      <c r="U352" s="94"/>
      <c r="V352" s="94"/>
      <c r="W352" s="17" t="s">
        <v>373</v>
      </c>
      <c r="X352" s="17"/>
    </row>
    <row r="353" spans="1:24" ht="128.25" customHeight="1" x14ac:dyDescent="0.25">
      <c r="A353" s="92"/>
      <c r="B353" s="93" t="s">
        <v>203</v>
      </c>
      <c r="C353" s="20" t="s">
        <v>14</v>
      </c>
      <c r="D353" s="9">
        <v>365</v>
      </c>
      <c r="E353" s="9">
        <v>365</v>
      </c>
      <c r="F353" s="9">
        <v>365</v>
      </c>
      <c r="G353" s="9">
        <v>365</v>
      </c>
      <c r="H353" s="94"/>
      <c r="I353" s="94"/>
      <c r="J353" s="94"/>
      <c r="K353" s="94"/>
      <c r="L353" s="94"/>
      <c r="M353" s="94"/>
      <c r="N353" s="94"/>
      <c r="O353" s="94"/>
      <c r="P353" s="94"/>
      <c r="Q353" s="94"/>
      <c r="R353" s="94"/>
      <c r="S353" s="94"/>
      <c r="T353" s="94"/>
      <c r="U353" s="94"/>
      <c r="V353" s="94"/>
      <c r="W353" s="17" t="s">
        <v>218</v>
      </c>
      <c r="X353" s="17"/>
    </row>
    <row r="354" spans="1:24" ht="65.25" customHeight="1" x14ac:dyDescent="0.25">
      <c r="A354" s="92"/>
      <c r="B354" s="93" t="s">
        <v>204</v>
      </c>
      <c r="C354" s="20" t="s">
        <v>14</v>
      </c>
      <c r="D354" s="9">
        <v>1362</v>
      </c>
      <c r="E354" s="120">
        <v>1362</v>
      </c>
      <c r="F354" s="9">
        <v>748.5</v>
      </c>
      <c r="G354" s="9">
        <v>528.5</v>
      </c>
      <c r="H354" s="94"/>
      <c r="I354" s="94"/>
      <c r="J354" s="94"/>
      <c r="K354" s="94"/>
      <c r="L354" s="94"/>
      <c r="M354" s="94"/>
      <c r="N354" s="94"/>
      <c r="O354" s="94"/>
      <c r="P354" s="94"/>
      <c r="Q354" s="94"/>
      <c r="R354" s="94"/>
      <c r="S354" s="94"/>
      <c r="T354" s="94"/>
      <c r="U354" s="94"/>
      <c r="V354" s="94"/>
      <c r="W354" s="17" t="s">
        <v>374</v>
      </c>
      <c r="X354" s="17"/>
    </row>
    <row r="355" spans="1:24" ht="41.25" customHeight="1" x14ac:dyDescent="0.25">
      <c r="A355" s="39"/>
      <c r="B355" s="27" t="s">
        <v>18</v>
      </c>
      <c r="C355" s="2" t="s">
        <v>17</v>
      </c>
      <c r="D355" s="4">
        <f>D356</f>
        <v>37717.9</v>
      </c>
      <c r="E355" s="4">
        <f t="shared" ref="E355:G355" si="116">E356</f>
        <v>37717.9</v>
      </c>
      <c r="F355" s="4">
        <f t="shared" si="116"/>
        <v>33300.699999999997</v>
      </c>
      <c r="G355" s="4">
        <f t="shared" si="116"/>
        <v>32421.3</v>
      </c>
      <c r="H355" s="15"/>
      <c r="I355" s="15"/>
      <c r="J355" s="15"/>
      <c r="K355" s="15"/>
      <c r="L355" s="15"/>
      <c r="M355" s="15"/>
      <c r="N355" s="15"/>
      <c r="O355" s="15"/>
      <c r="P355" s="15"/>
      <c r="Q355" s="15"/>
      <c r="R355" s="15"/>
      <c r="S355" s="15"/>
      <c r="T355" s="15"/>
      <c r="U355" s="15"/>
      <c r="V355" s="15"/>
      <c r="W355" s="16" t="s">
        <v>375</v>
      </c>
      <c r="X355" s="17"/>
    </row>
    <row r="356" spans="1:24" ht="49.5" customHeight="1" x14ac:dyDescent="0.25">
      <c r="A356" s="39"/>
      <c r="B356" s="40"/>
      <c r="C356" s="20" t="s">
        <v>14</v>
      </c>
      <c r="D356" s="3">
        <f>D352+D353+D354</f>
        <v>37717.9</v>
      </c>
      <c r="E356" s="3">
        <f t="shared" ref="E356:G356" si="117">E352+E353+E354</f>
        <v>37717.9</v>
      </c>
      <c r="F356" s="3">
        <f t="shared" si="117"/>
        <v>33300.699999999997</v>
      </c>
      <c r="G356" s="3">
        <f t="shared" si="117"/>
        <v>32421.3</v>
      </c>
      <c r="H356" s="15"/>
      <c r="I356" s="15"/>
      <c r="J356" s="15"/>
      <c r="K356" s="15"/>
      <c r="L356" s="15"/>
      <c r="M356" s="15"/>
      <c r="N356" s="15"/>
      <c r="O356" s="15"/>
      <c r="P356" s="15"/>
      <c r="Q356" s="15"/>
      <c r="R356" s="15"/>
      <c r="S356" s="15"/>
      <c r="T356" s="15"/>
      <c r="U356" s="15"/>
      <c r="V356" s="15"/>
      <c r="W356" s="17" t="s">
        <v>375</v>
      </c>
      <c r="X356" s="17"/>
    </row>
    <row r="357" spans="1:24" ht="30" customHeight="1" x14ac:dyDescent="0.25">
      <c r="A357" s="48"/>
      <c r="B357" s="86" t="s">
        <v>117</v>
      </c>
      <c r="C357" s="87"/>
      <c r="D357" s="87"/>
      <c r="E357" s="87"/>
      <c r="F357" s="87"/>
      <c r="G357" s="87"/>
      <c r="H357" s="87"/>
      <c r="I357" s="87"/>
      <c r="J357" s="87"/>
      <c r="K357" s="87"/>
      <c r="L357" s="87"/>
      <c r="M357" s="87"/>
      <c r="N357" s="87"/>
      <c r="O357" s="87"/>
      <c r="P357" s="87"/>
      <c r="Q357" s="87"/>
      <c r="R357" s="87"/>
      <c r="S357" s="87"/>
      <c r="T357" s="87"/>
      <c r="U357" s="87"/>
      <c r="V357" s="87"/>
      <c r="W357" s="87"/>
      <c r="X357" s="88"/>
    </row>
    <row r="358" spans="1:24" ht="93" customHeight="1" x14ac:dyDescent="0.25">
      <c r="A358" s="78"/>
      <c r="B358" s="58" t="s">
        <v>162</v>
      </c>
      <c r="C358" s="20" t="s">
        <v>14</v>
      </c>
      <c r="D358" s="3">
        <v>12301.8</v>
      </c>
      <c r="E358" s="3">
        <v>12301.8</v>
      </c>
      <c r="F358" s="3">
        <v>8621.2000000000007</v>
      </c>
      <c r="G358" s="3">
        <v>713.8</v>
      </c>
      <c r="H358" s="47"/>
      <c r="I358" s="47"/>
      <c r="J358" s="47"/>
      <c r="K358" s="47"/>
      <c r="L358" s="47"/>
      <c r="M358" s="47"/>
      <c r="N358" s="47"/>
      <c r="O358" s="47"/>
      <c r="P358" s="47"/>
      <c r="Q358" s="47"/>
      <c r="R358" s="47"/>
      <c r="S358" s="47"/>
      <c r="T358" s="47"/>
      <c r="U358" s="47"/>
      <c r="V358" s="47"/>
      <c r="W358" s="52" t="s">
        <v>376</v>
      </c>
      <c r="X358" s="53"/>
    </row>
    <row r="359" spans="1:24" ht="69" customHeight="1" x14ac:dyDescent="0.25">
      <c r="A359" s="104"/>
      <c r="B359" s="128" t="s">
        <v>206</v>
      </c>
      <c r="C359" s="20" t="s">
        <v>14</v>
      </c>
      <c r="D359" s="3">
        <v>2980</v>
      </c>
      <c r="E359" s="3">
        <v>2980</v>
      </c>
      <c r="F359" s="3">
        <v>2546.9</v>
      </c>
      <c r="G359" s="3">
        <v>1147.5</v>
      </c>
      <c r="H359" s="47"/>
      <c r="I359" s="47"/>
      <c r="J359" s="47"/>
      <c r="K359" s="47"/>
      <c r="L359" s="47"/>
      <c r="M359" s="47"/>
      <c r="N359" s="47"/>
      <c r="O359" s="47"/>
      <c r="P359" s="47"/>
      <c r="Q359" s="47"/>
      <c r="R359" s="47"/>
      <c r="S359" s="47"/>
      <c r="T359" s="47"/>
      <c r="U359" s="47"/>
      <c r="V359" s="47"/>
      <c r="W359" s="52" t="s">
        <v>377</v>
      </c>
      <c r="X359" s="53"/>
    </row>
    <row r="360" spans="1:24" ht="96.75" customHeight="1" x14ac:dyDescent="0.25">
      <c r="A360" s="104"/>
      <c r="B360" s="128" t="s">
        <v>190</v>
      </c>
      <c r="C360" s="20" t="s">
        <v>156</v>
      </c>
      <c r="D360" s="3">
        <v>49319.199999999997</v>
      </c>
      <c r="E360" s="3">
        <v>49319.199999999997</v>
      </c>
      <c r="F360" s="3">
        <v>49319.199999999997</v>
      </c>
      <c r="G360" s="3">
        <v>49319.199999999997</v>
      </c>
      <c r="H360" s="47"/>
      <c r="I360" s="47"/>
      <c r="J360" s="47"/>
      <c r="K360" s="47"/>
      <c r="L360" s="47"/>
      <c r="M360" s="47"/>
      <c r="N360" s="47"/>
      <c r="O360" s="47"/>
      <c r="P360" s="47"/>
      <c r="Q360" s="47"/>
      <c r="R360" s="47"/>
      <c r="S360" s="47"/>
      <c r="T360" s="47"/>
      <c r="U360" s="47"/>
      <c r="V360" s="47"/>
      <c r="W360" s="52" t="s">
        <v>218</v>
      </c>
      <c r="X360" s="53"/>
    </row>
    <row r="361" spans="1:24" ht="96.75" customHeight="1" x14ac:dyDescent="0.25">
      <c r="A361" s="104"/>
      <c r="B361" s="128" t="s">
        <v>190</v>
      </c>
      <c r="C361" s="20" t="s">
        <v>16</v>
      </c>
      <c r="D361" s="3">
        <v>2990.6</v>
      </c>
      <c r="E361" s="3">
        <v>2990.6</v>
      </c>
      <c r="F361" s="3">
        <v>2990.6</v>
      </c>
      <c r="G361" s="3">
        <v>2990.6</v>
      </c>
      <c r="H361" s="47"/>
      <c r="I361" s="47"/>
      <c r="J361" s="47"/>
      <c r="K361" s="47"/>
      <c r="L361" s="47"/>
      <c r="M361" s="47"/>
      <c r="N361" s="47"/>
      <c r="O361" s="47"/>
      <c r="P361" s="47"/>
      <c r="Q361" s="47"/>
      <c r="R361" s="47"/>
      <c r="S361" s="47"/>
      <c r="T361" s="47"/>
      <c r="U361" s="47"/>
      <c r="V361" s="47"/>
      <c r="W361" s="52" t="s">
        <v>218</v>
      </c>
      <c r="X361" s="53"/>
    </row>
    <row r="362" spans="1:24" ht="96.75" customHeight="1" x14ac:dyDescent="0.25">
      <c r="A362" s="104"/>
      <c r="B362" s="128" t="s">
        <v>190</v>
      </c>
      <c r="C362" s="20" t="s">
        <v>191</v>
      </c>
      <c r="D362" s="3">
        <v>6597.7</v>
      </c>
      <c r="E362" s="3">
        <v>6597.7</v>
      </c>
      <c r="F362" s="3">
        <v>6597.7</v>
      </c>
      <c r="G362" s="3">
        <v>6597.7</v>
      </c>
      <c r="H362" s="47"/>
      <c r="I362" s="47"/>
      <c r="J362" s="47"/>
      <c r="K362" s="47"/>
      <c r="L362" s="47"/>
      <c r="M362" s="47"/>
      <c r="N362" s="47"/>
      <c r="O362" s="47"/>
      <c r="P362" s="47"/>
      <c r="Q362" s="47"/>
      <c r="R362" s="47"/>
      <c r="S362" s="47"/>
      <c r="T362" s="47"/>
      <c r="U362" s="47"/>
      <c r="V362" s="47"/>
      <c r="W362" s="52" t="s">
        <v>218</v>
      </c>
      <c r="X362" s="53"/>
    </row>
    <row r="363" spans="1:24" ht="69" customHeight="1" x14ac:dyDescent="0.25">
      <c r="A363" s="104"/>
      <c r="B363" s="128" t="s">
        <v>211</v>
      </c>
      <c r="C363" s="20" t="s">
        <v>14</v>
      </c>
      <c r="D363" s="3">
        <v>342.6</v>
      </c>
      <c r="E363" s="3">
        <v>342.6</v>
      </c>
      <c r="F363" s="3">
        <v>270</v>
      </c>
      <c r="G363" s="3">
        <v>201.6</v>
      </c>
      <c r="H363" s="47"/>
      <c r="I363" s="47"/>
      <c r="J363" s="47"/>
      <c r="K363" s="47"/>
      <c r="L363" s="47"/>
      <c r="M363" s="47"/>
      <c r="N363" s="47"/>
      <c r="O363" s="47"/>
      <c r="P363" s="47"/>
      <c r="Q363" s="47"/>
      <c r="R363" s="47"/>
      <c r="S363" s="47"/>
      <c r="T363" s="47"/>
      <c r="U363" s="47"/>
      <c r="V363" s="47"/>
      <c r="W363" s="52" t="s">
        <v>240</v>
      </c>
      <c r="X363" s="53"/>
    </row>
    <row r="364" spans="1:24" ht="69" customHeight="1" x14ac:dyDescent="0.25">
      <c r="A364" s="104"/>
      <c r="B364" s="128" t="s">
        <v>205</v>
      </c>
      <c r="C364" s="20" t="s">
        <v>14</v>
      </c>
      <c r="D364" s="3">
        <v>706</v>
      </c>
      <c r="E364" s="3">
        <v>706</v>
      </c>
      <c r="F364" s="3">
        <v>691.2</v>
      </c>
      <c r="G364" s="3">
        <v>691.2</v>
      </c>
      <c r="H364" s="47"/>
      <c r="I364" s="47"/>
      <c r="J364" s="47"/>
      <c r="K364" s="47"/>
      <c r="L364" s="47"/>
      <c r="M364" s="47"/>
      <c r="N364" s="47"/>
      <c r="O364" s="47"/>
      <c r="P364" s="47"/>
      <c r="Q364" s="47"/>
      <c r="R364" s="47"/>
      <c r="S364" s="47"/>
      <c r="T364" s="47"/>
      <c r="U364" s="47"/>
      <c r="V364" s="47"/>
      <c r="W364" s="52" t="s">
        <v>378</v>
      </c>
      <c r="X364" s="53"/>
    </row>
    <row r="365" spans="1:24" ht="78.75" customHeight="1" x14ac:dyDescent="0.25">
      <c r="A365" s="104"/>
      <c r="B365" s="128" t="s">
        <v>229</v>
      </c>
      <c r="C365" s="20" t="s">
        <v>14</v>
      </c>
      <c r="D365" s="3">
        <v>16365</v>
      </c>
      <c r="E365" s="3">
        <v>16365</v>
      </c>
      <c r="F365" s="3">
        <v>16365</v>
      </c>
      <c r="G365" s="3">
        <v>16365</v>
      </c>
      <c r="H365" s="47"/>
      <c r="I365" s="47"/>
      <c r="J365" s="47"/>
      <c r="K365" s="47"/>
      <c r="L365" s="47"/>
      <c r="M365" s="47"/>
      <c r="N365" s="47"/>
      <c r="O365" s="47"/>
      <c r="P365" s="47"/>
      <c r="Q365" s="47"/>
      <c r="R365" s="47"/>
      <c r="S365" s="47"/>
      <c r="T365" s="47"/>
      <c r="U365" s="47"/>
      <c r="V365" s="47"/>
      <c r="W365" s="52" t="s">
        <v>218</v>
      </c>
      <c r="X365" s="53"/>
    </row>
    <row r="366" spans="1:24" ht="28.5" customHeight="1" x14ac:dyDescent="0.25">
      <c r="A366" s="98"/>
      <c r="B366" s="123" t="s">
        <v>18</v>
      </c>
      <c r="C366" s="2" t="s">
        <v>17</v>
      </c>
      <c r="D366" s="4">
        <f>D369+D367+D368</f>
        <v>91602.9</v>
      </c>
      <c r="E366" s="4">
        <f t="shared" ref="E366:G366" si="118">E369+E367+E368</f>
        <v>91602.9</v>
      </c>
      <c r="F366" s="4">
        <f t="shared" si="118"/>
        <v>87401.8</v>
      </c>
      <c r="G366" s="4">
        <f t="shared" si="118"/>
        <v>78026.5</v>
      </c>
      <c r="H366" s="15"/>
      <c r="I366" s="15"/>
      <c r="J366" s="15"/>
      <c r="K366" s="15"/>
      <c r="L366" s="15"/>
      <c r="M366" s="15"/>
      <c r="N366" s="15"/>
      <c r="O366" s="15"/>
      <c r="P366" s="15"/>
      <c r="Q366" s="15"/>
      <c r="R366" s="15"/>
      <c r="S366" s="15"/>
      <c r="T366" s="15"/>
      <c r="U366" s="15"/>
      <c r="V366" s="15"/>
      <c r="W366" s="107" t="s">
        <v>348</v>
      </c>
      <c r="X366" s="108"/>
    </row>
    <row r="367" spans="1:24" ht="52.5" customHeight="1" x14ac:dyDescent="0.25">
      <c r="A367" s="99"/>
      <c r="B367" s="126"/>
      <c r="C367" s="20" t="s">
        <v>156</v>
      </c>
      <c r="D367" s="3">
        <f>D360</f>
        <v>49319.199999999997</v>
      </c>
      <c r="E367" s="3">
        <f t="shared" ref="E367:G367" si="119">E360</f>
        <v>49319.199999999997</v>
      </c>
      <c r="F367" s="3">
        <f t="shared" si="119"/>
        <v>49319.199999999997</v>
      </c>
      <c r="G367" s="3">
        <f t="shared" si="119"/>
        <v>49319.199999999997</v>
      </c>
      <c r="H367" s="15"/>
      <c r="I367" s="15"/>
      <c r="J367" s="15"/>
      <c r="K367" s="15"/>
      <c r="L367" s="15"/>
      <c r="M367" s="15"/>
      <c r="N367" s="15"/>
      <c r="O367" s="15"/>
      <c r="P367" s="15"/>
      <c r="Q367" s="15"/>
      <c r="R367" s="15"/>
      <c r="S367" s="15"/>
      <c r="T367" s="15"/>
      <c r="U367" s="15"/>
      <c r="V367" s="15"/>
      <c r="W367" s="52" t="s">
        <v>218</v>
      </c>
      <c r="X367" s="53"/>
    </row>
    <row r="368" spans="1:24" ht="52.5" customHeight="1" x14ac:dyDescent="0.25">
      <c r="A368" s="99"/>
      <c r="B368" s="126"/>
      <c r="C368" s="20" t="s">
        <v>16</v>
      </c>
      <c r="D368" s="3">
        <f>D361</f>
        <v>2990.6</v>
      </c>
      <c r="E368" s="3">
        <f t="shared" ref="E368:G368" si="120">E361</f>
        <v>2990.6</v>
      </c>
      <c r="F368" s="3">
        <f t="shared" si="120"/>
        <v>2990.6</v>
      </c>
      <c r="G368" s="3">
        <f t="shared" si="120"/>
        <v>2990.6</v>
      </c>
      <c r="H368" s="15"/>
      <c r="I368" s="15"/>
      <c r="J368" s="15"/>
      <c r="K368" s="15"/>
      <c r="L368" s="15"/>
      <c r="M368" s="15"/>
      <c r="N368" s="15"/>
      <c r="O368" s="15"/>
      <c r="P368" s="15"/>
      <c r="Q368" s="15"/>
      <c r="R368" s="15"/>
      <c r="S368" s="15"/>
      <c r="T368" s="15"/>
      <c r="U368" s="15"/>
      <c r="V368" s="15"/>
      <c r="W368" s="52" t="s">
        <v>218</v>
      </c>
      <c r="X368" s="53"/>
    </row>
    <row r="369" spans="1:24" ht="57.75" customHeight="1" x14ac:dyDescent="0.25">
      <c r="A369" s="129"/>
      <c r="B369" s="130"/>
      <c r="C369" s="20" t="s">
        <v>14</v>
      </c>
      <c r="D369" s="3">
        <f>D358+D359+D363+D362+D364+D365</f>
        <v>39293.1</v>
      </c>
      <c r="E369" s="3">
        <f t="shared" ref="E369:F369" si="121">E358+E359+E363+E362+E364+E365</f>
        <v>39293.1</v>
      </c>
      <c r="F369" s="3">
        <f t="shared" si="121"/>
        <v>35092</v>
      </c>
      <c r="G369" s="3">
        <f>G358+G359+G363+G362+G364+G365-0.1</f>
        <v>25716.700000000004</v>
      </c>
      <c r="H369" s="3" t="e">
        <f>H358+H359+#REF!+#REF!+H363</f>
        <v>#REF!</v>
      </c>
      <c r="I369" s="3" t="e">
        <f>I358+I359+#REF!+#REF!+I363</f>
        <v>#REF!</v>
      </c>
      <c r="J369" s="3" t="e">
        <f>J358+J359+#REF!+#REF!+J363</f>
        <v>#REF!</v>
      </c>
      <c r="K369" s="3" t="e">
        <f>K358+K359+#REF!+#REF!+K363</f>
        <v>#REF!</v>
      </c>
      <c r="L369" s="3" t="e">
        <f>L358+L359+#REF!+#REF!+L363</f>
        <v>#REF!</v>
      </c>
      <c r="M369" s="3" t="e">
        <f>M358+M359+#REF!+#REF!+M363</f>
        <v>#REF!</v>
      </c>
      <c r="N369" s="3" t="e">
        <f>N358+N359+#REF!+#REF!+N363</f>
        <v>#REF!</v>
      </c>
      <c r="O369" s="3" t="e">
        <f>O358+O359+#REF!+#REF!+O363</f>
        <v>#REF!</v>
      </c>
      <c r="P369" s="3" t="e">
        <f>P358+P359+#REF!+#REF!+P363</f>
        <v>#REF!</v>
      </c>
      <c r="Q369" s="3" t="e">
        <f>Q358+Q359+#REF!+#REF!+Q363</f>
        <v>#REF!</v>
      </c>
      <c r="R369" s="3" t="e">
        <f>R358+R359+#REF!+#REF!+R363</f>
        <v>#REF!</v>
      </c>
      <c r="S369" s="3" t="e">
        <f>S358+S359+#REF!+#REF!+S363</f>
        <v>#REF!</v>
      </c>
      <c r="T369" s="3" t="e">
        <f>T358+T359+#REF!+#REF!+T363</f>
        <v>#REF!</v>
      </c>
      <c r="U369" s="3" t="e">
        <f>U358+U359+#REF!+#REF!+U363</f>
        <v>#REF!</v>
      </c>
      <c r="V369" s="3" t="e">
        <f>V358+V359+#REF!+#REF!+V363</f>
        <v>#REF!</v>
      </c>
      <c r="W369" s="52" t="s">
        <v>379</v>
      </c>
      <c r="X369" s="53"/>
    </row>
    <row r="370" spans="1:24" ht="30" customHeight="1" x14ac:dyDescent="0.25">
      <c r="A370" s="48"/>
      <c r="B370" s="86" t="s">
        <v>210</v>
      </c>
      <c r="C370" s="87"/>
      <c r="D370" s="87"/>
      <c r="E370" s="87"/>
      <c r="F370" s="87"/>
      <c r="G370" s="87"/>
      <c r="H370" s="87"/>
      <c r="I370" s="87"/>
      <c r="J370" s="87"/>
      <c r="K370" s="87"/>
      <c r="L370" s="87"/>
      <c r="M370" s="87"/>
      <c r="N370" s="87"/>
      <c r="O370" s="87"/>
      <c r="P370" s="87"/>
      <c r="Q370" s="87"/>
      <c r="R370" s="87"/>
      <c r="S370" s="87"/>
      <c r="T370" s="87"/>
      <c r="U370" s="87"/>
      <c r="V370" s="87"/>
      <c r="W370" s="87"/>
      <c r="X370" s="88"/>
    </row>
    <row r="371" spans="1:24" ht="132" customHeight="1" x14ac:dyDescent="0.25">
      <c r="A371" s="92"/>
      <c r="B371" s="93" t="s">
        <v>138</v>
      </c>
      <c r="C371" s="20" t="s">
        <v>14</v>
      </c>
      <c r="D371" s="9">
        <v>44249</v>
      </c>
      <c r="E371" s="9">
        <v>44249</v>
      </c>
      <c r="F371" s="9">
        <v>44248.800000000003</v>
      </c>
      <c r="G371" s="9">
        <v>44248.800000000003</v>
      </c>
      <c r="H371" s="94"/>
      <c r="I371" s="94"/>
      <c r="J371" s="94"/>
      <c r="K371" s="94"/>
      <c r="L371" s="94"/>
      <c r="M371" s="94"/>
      <c r="N371" s="94"/>
      <c r="O371" s="94"/>
      <c r="P371" s="94"/>
      <c r="Q371" s="94"/>
      <c r="R371" s="94"/>
      <c r="S371" s="94"/>
      <c r="T371" s="94"/>
      <c r="U371" s="94"/>
      <c r="V371" s="94"/>
      <c r="W371" s="52" t="s">
        <v>218</v>
      </c>
      <c r="X371" s="53"/>
    </row>
    <row r="372" spans="1:24" ht="41.25" customHeight="1" x14ac:dyDescent="0.25">
      <c r="A372" s="39"/>
      <c r="B372" s="27" t="s">
        <v>18</v>
      </c>
      <c r="C372" s="2" t="s">
        <v>17</v>
      </c>
      <c r="D372" s="4">
        <f>D373</f>
        <v>44249</v>
      </c>
      <c r="E372" s="4">
        <f t="shared" ref="E372:G372" si="122">E373</f>
        <v>44249</v>
      </c>
      <c r="F372" s="4">
        <f t="shared" si="122"/>
        <v>44248.800000000003</v>
      </c>
      <c r="G372" s="4">
        <f t="shared" si="122"/>
        <v>44248.800000000003</v>
      </c>
      <c r="H372" s="15"/>
      <c r="I372" s="15"/>
      <c r="J372" s="15"/>
      <c r="K372" s="15"/>
      <c r="L372" s="15"/>
      <c r="M372" s="15"/>
      <c r="N372" s="15"/>
      <c r="O372" s="15"/>
      <c r="P372" s="15"/>
      <c r="Q372" s="15"/>
      <c r="R372" s="15"/>
      <c r="S372" s="15"/>
      <c r="T372" s="15"/>
      <c r="U372" s="15"/>
      <c r="V372" s="15"/>
      <c r="W372" s="16" t="s">
        <v>219</v>
      </c>
      <c r="X372" s="17"/>
    </row>
    <row r="373" spans="1:24" ht="49.5" customHeight="1" x14ac:dyDescent="0.25">
      <c r="A373" s="39"/>
      <c r="B373" s="40"/>
      <c r="C373" s="20" t="s">
        <v>14</v>
      </c>
      <c r="D373" s="3">
        <f>D371</f>
        <v>44249</v>
      </c>
      <c r="E373" s="3">
        <f t="shared" ref="E373:G373" si="123">E371</f>
        <v>44249</v>
      </c>
      <c r="F373" s="3">
        <f t="shared" si="123"/>
        <v>44248.800000000003</v>
      </c>
      <c r="G373" s="3">
        <f t="shared" si="123"/>
        <v>44248.800000000003</v>
      </c>
      <c r="H373" s="15"/>
      <c r="I373" s="15"/>
      <c r="J373" s="15"/>
      <c r="K373" s="15"/>
      <c r="L373" s="15"/>
      <c r="M373" s="15"/>
      <c r="N373" s="15"/>
      <c r="O373" s="15"/>
      <c r="P373" s="15"/>
      <c r="Q373" s="15"/>
      <c r="R373" s="15"/>
      <c r="S373" s="15"/>
      <c r="T373" s="15"/>
      <c r="U373" s="15"/>
      <c r="V373" s="15"/>
      <c r="W373" s="16" t="s">
        <v>219</v>
      </c>
      <c r="X373" s="17"/>
    </row>
    <row r="374" spans="1:24" ht="30" customHeight="1" x14ac:dyDescent="0.25">
      <c r="A374" s="48"/>
      <c r="B374" s="86" t="s">
        <v>380</v>
      </c>
      <c r="C374" s="87"/>
      <c r="D374" s="87"/>
      <c r="E374" s="87"/>
      <c r="F374" s="87"/>
      <c r="G374" s="87"/>
      <c r="H374" s="87"/>
      <c r="I374" s="87"/>
      <c r="J374" s="87"/>
      <c r="K374" s="87"/>
      <c r="L374" s="87"/>
      <c r="M374" s="87"/>
      <c r="N374" s="87"/>
      <c r="O374" s="87"/>
      <c r="P374" s="87"/>
      <c r="Q374" s="87"/>
      <c r="R374" s="87"/>
      <c r="S374" s="87"/>
      <c r="T374" s="87"/>
      <c r="U374" s="87"/>
      <c r="V374" s="87"/>
      <c r="W374" s="87"/>
      <c r="X374" s="88"/>
    </row>
    <row r="375" spans="1:24" ht="81.75" customHeight="1" x14ac:dyDescent="0.25">
      <c r="A375" s="131"/>
      <c r="B375" s="34" t="s">
        <v>209</v>
      </c>
      <c r="C375" s="20" t="s">
        <v>14</v>
      </c>
      <c r="D375" s="3">
        <v>300</v>
      </c>
      <c r="E375" s="3">
        <v>300</v>
      </c>
      <c r="F375" s="3">
        <v>300</v>
      </c>
      <c r="G375" s="3">
        <v>300</v>
      </c>
      <c r="H375" s="15"/>
      <c r="I375" s="15"/>
      <c r="J375" s="15"/>
      <c r="K375" s="15"/>
      <c r="L375" s="15"/>
      <c r="M375" s="15"/>
      <c r="N375" s="15"/>
      <c r="O375" s="15"/>
      <c r="P375" s="15"/>
      <c r="Q375" s="15"/>
      <c r="R375" s="15"/>
      <c r="S375" s="15"/>
      <c r="T375" s="15"/>
      <c r="U375" s="15"/>
      <c r="V375" s="15"/>
      <c r="W375" s="17" t="s">
        <v>219</v>
      </c>
      <c r="X375" s="17"/>
    </row>
    <row r="376" spans="1:24" ht="15" customHeight="1" x14ac:dyDescent="0.25">
      <c r="A376" s="98"/>
      <c r="B376" s="14" t="s">
        <v>18</v>
      </c>
      <c r="C376" s="2" t="s">
        <v>17</v>
      </c>
      <c r="D376" s="4">
        <f>D377</f>
        <v>300</v>
      </c>
      <c r="E376" s="4">
        <f t="shared" ref="E376:G376" si="124">E377</f>
        <v>300</v>
      </c>
      <c r="F376" s="4">
        <f t="shared" si="124"/>
        <v>300</v>
      </c>
      <c r="G376" s="4">
        <f t="shared" si="124"/>
        <v>300</v>
      </c>
      <c r="H376" s="15"/>
      <c r="I376" s="15"/>
      <c r="J376" s="15"/>
      <c r="K376" s="15"/>
      <c r="L376" s="15"/>
      <c r="M376" s="15"/>
      <c r="N376" s="15"/>
      <c r="O376" s="15"/>
      <c r="P376" s="15"/>
      <c r="Q376" s="15"/>
      <c r="R376" s="15"/>
      <c r="S376" s="15"/>
      <c r="T376" s="15"/>
      <c r="U376" s="15"/>
      <c r="V376" s="15"/>
      <c r="W376" s="17" t="s">
        <v>219</v>
      </c>
      <c r="X376" s="17"/>
    </row>
    <row r="377" spans="1:24" ht="57.75" customHeight="1" x14ac:dyDescent="0.25">
      <c r="A377" s="132"/>
      <c r="B377" s="21"/>
      <c r="C377" s="20" t="s">
        <v>14</v>
      </c>
      <c r="D377" s="3">
        <f>D375</f>
        <v>300</v>
      </c>
      <c r="E377" s="3">
        <f>E375</f>
        <v>300</v>
      </c>
      <c r="F377" s="3">
        <f>F375</f>
        <v>300</v>
      </c>
      <c r="G377" s="3">
        <f>G375</f>
        <v>300</v>
      </c>
      <c r="H377" s="3" t="e">
        <f>#REF!+H375</f>
        <v>#REF!</v>
      </c>
      <c r="I377" s="3" t="e">
        <f>#REF!+I375</f>
        <v>#REF!</v>
      </c>
      <c r="J377" s="3" t="e">
        <f>#REF!+J375</f>
        <v>#REF!</v>
      </c>
      <c r="K377" s="3" t="e">
        <f>#REF!+K375</f>
        <v>#REF!</v>
      </c>
      <c r="L377" s="3" t="e">
        <f>#REF!+L375</f>
        <v>#REF!</v>
      </c>
      <c r="M377" s="3" t="e">
        <f>#REF!+M375</f>
        <v>#REF!</v>
      </c>
      <c r="N377" s="3" t="e">
        <f>#REF!+N375</f>
        <v>#REF!</v>
      </c>
      <c r="O377" s="3" t="e">
        <f>#REF!+O375</f>
        <v>#REF!</v>
      </c>
      <c r="P377" s="3" t="e">
        <f>#REF!+P375</f>
        <v>#REF!</v>
      </c>
      <c r="Q377" s="3" t="e">
        <f>#REF!+Q375</f>
        <v>#REF!</v>
      </c>
      <c r="R377" s="3" t="e">
        <f>#REF!+R375</f>
        <v>#REF!</v>
      </c>
      <c r="S377" s="3" t="e">
        <f>#REF!+S375</f>
        <v>#REF!</v>
      </c>
      <c r="T377" s="3" t="e">
        <f>#REF!+T375</f>
        <v>#REF!</v>
      </c>
      <c r="U377" s="3" t="e">
        <f>#REF!+U375</f>
        <v>#REF!</v>
      </c>
      <c r="V377" s="3" t="e">
        <f>#REF!+V375</f>
        <v>#REF!</v>
      </c>
      <c r="W377" s="17" t="s">
        <v>219</v>
      </c>
      <c r="X377" s="17"/>
    </row>
    <row r="378" spans="1:24" ht="30" customHeight="1" x14ac:dyDescent="0.25">
      <c r="A378" s="48"/>
      <c r="B378" s="86" t="s">
        <v>208</v>
      </c>
      <c r="C378" s="87"/>
      <c r="D378" s="87"/>
      <c r="E378" s="87"/>
      <c r="F378" s="87"/>
      <c r="G378" s="87"/>
      <c r="H378" s="87"/>
      <c r="I378" s="87"/>
      <c r="J378" s="87"/>
      <c r="K378" s="87"/>
      <c r="L378" s="87"/>
      <c r="M378" s="87"/>
      <c r="N378" s="87"/>
      <c r="O378" s="87"/>
      <c r="P378" s="87"/>
      <c r="Q378" s="87"/>
      <c r="R378" s="87"/>
      <c r="S378" s="87"/>
      <c r="T378" s="87"/>
      <c r="U378" s="87"/>
      <c r="V378" s="87"/>
      <c r="W378" s="87"/>
      <c r="X378" s="88"/>
    </row>
    <row r="379" spans="1:24" ht="93.75" customHeight="1" x14ac:dyDescent="0.25">
      <c r="A379" s="133"/>
      <c r="B379" s="20" t="s">
        <v>189</v>
      </c>
      <c r="C379" s="20" t="s">
        <v>14</v>
      </c>
      <c r="D379" s="3">
        <v>34900</v>
      </c>
      <c r="E379" s="3">
        <v>34900</v>
      </c>
      <c r="F379" s="3">
        <v>34900</v>
      </c>
      <c r="G379" s="3">
        <v>34084.300000000003</v>
      </c>
      <c r="H379" s="15"/>
      <c r="I379" s="15"/>
      <c r="J379" s="15"/>
      <c r="K379" s="15"/>
      <c r="L379" s="15"/>
      <c r="M379" s="15"/>
      <c r="N379" s="15"/>
      <c r="O379" s="15"/>
      <c r="P379" s="15"/>
      <c r="Q379" s="15"/>
      <c r="R379" s="15"/>
      <c r="S379" s="15"/>
      <c r="T379" s="15"/>
      <c r="U379" s="15"/>
      <c r="V379" s="15"/>
      <c r="W379" s="52" t="s">
        <v>381</v>
      </c>
      <c r="X379" s="134"/>
    </row>
    <row r="380" spans="1:24" ht="60.75" customHeight="1" x14ac:dyDescent="0.25">
      <c r="A380" s="133"/>
      <c r="B380" s="2" t="s">
        <v>18</v>
      </c>
      <c r="C380" s="2" t="s">
        <v>14</v>
      </c>
      <c r="D380" s="4">
        <f>D379</f>
        <v>34900</v>
      </c>
      <c r="E380" s="4">
        <f t="shared" ref="E380:V380" si="125">E379</f>
        <v>34900</v>
      </c>
      <c r="F380" s="4">
        <f t="shared" si="125"/>
        <v>34900</v>
      </c>
      <c r="G380" s="4">
        <f t="shared" si="125"/>
        <v>34084.300000000003</v>
      </c>
      <c r="H380" s="3">
        <f t="shared" si="125"/>
        <v>0</v>
      </c>
      <c r="I380" s="3">
        <f t="shared" si="125"/>
        <v>0</v>
      </c>
      <c r="J380" s="3">
        <f t="shared" si="125"/>
        <v>0</v>
      </c>
      <c r="K380" s="3">
        <f t="shared" si="125"/>
        <v>0</v>
      </c>
      <c r="L380" s="3">
        <f t="shared" si="125"/>
        <v>0</v>
      </c>
      <c r="M380" s="3">
        <f t="shared" si="125"/>
        <v>0</v>
      </c>
      <c r="N380" s="3">
        <f t="shared" si="125"/>
        <v>0</v>
      </c>
      <c r="O380" s="3">
        <f t="shared" si="125"/>
        <v>0</v>
      </c>
      <c r="P380" s="3">
        <f t="shared" si="125"/>
        <v>0</v>
      </c>
      <c r="Q380" s="3">
        <f t="shared" si="125"/>
        <v>0</v>
      </c>
      <c r="R380" s="3">
        <f t="shared" si="125"/>
        <v>0</v>
      </c>
      <c r="S380" s="3">
        <f t="shared" si="125"/>
        <v>0</v>
      </c>
      <c r="T380" s="3">
        <f t="shared" si="125"/>
        <v>0</v>
      </c>
      <c r="U380" s="3">
        <f t="shared" si="125"/>
        <v>0</v>
      </c>
      <c r="V380" s="3">
        <f t="shared" si="125"/>
        <v>0</v>
      </c>
      <c r="W380" s="52" t="s">
        <v>381</v>
      </c>
      <c r="X380" s="134"/>
    </row>
    <row r="381" spans="1:24" ht="33.75" customHeight="1" x14ac:dyDescent="0.25">
      <c r="A381" s="48"/>
      <c r="B381" s="86" t="s">
        <v>207</v>
      </c>
      <c r="C381" s="87"/>
      <c r="D381" s="87"/>
      <c r="E381" s="87"/>
      <c r="F381" s="87"/>
      <c r="G381" s="87"/>
      <c r="H381" s="87"/>
      <c r="I381" s="87"/>
      <c r="J381" s="87"/>
      <c r="K381" s="87"/>
      <c r="L381" s="87"/>
      <c r="M381" s="87"/>
      <c r="N381" s="87"/>
      <c r="O381" s="87"/>
      <c r="P381" s="87"/>
      <c r="Q381" s="87"/>
      <c r="R381" s="87"/>
      <c r="S381" s="87"/>
      <c r="T381" s="87"/>
      <c r="U381" s="87"/>
      <c r="V381" s="87"/>
      <c r="W381" s="87"/>
      <c r="X381" s="88"/>
    </row>
    <row r="382" spans="1:24" ht="120" customHeight="1" x14ac:dyDescent="0.25">
      <c r="A382" s="133"/>
      <c r="B382" s="20" t="s">
        <v>154</v>
      </c>
      <c r="C382" s="20" t="s">
        <v>14</v>
      </c>
      <c r="D382" s="3">
        <v>620</v>
      </c>
      <c r="E382" s="3">
        <v>620</v>
      </c>
      <c r="F382" s="3">
        <v>559.29999999999995</v>
      </c>
      <c r="G382" s="3">
        <v>559.29999999999995</v>
      </c>
      <c r="H382" s="15"/>
      <c r="I382" s="15"/>
      <c r="J382" s="15"/>
      <c r="K382" s="15"/>
      <c r="L382" s="15"/>
      <c r="M382" s="15"/>
      <c r="N382" s="15"/>
      <c r="O382" s="15"/>
      <c r="P382" s="15"/>
      <c r="Q382" s="15"/>
      <c r="R382" s="15"/>
      <c r="S382" s="15"/>
      <c r="T382" s="15"/>
      <c r="U382" s="15"/>
      <c r="V382" s="15"/>
      <c r="W382" s="52" t="s">
        <v>382</v>
      </c>
      <c r="X382" s="134"/>
    </row>
    <row r="383" spans="1:24" ht="60.75" customHeight="1" x14ac:dyDescent="0.25">
      <c r="A383" s="133"/>
      <c r="B383" s="2" t="s">
        <v>18</v>
      </c>
      <c r="C383" s="2" t="s">
        <v>14</v>
      </c>
      <c r="D383" s="4">
        <f>D382</f>
        <v>620</v>
      </c>
      <c r="E383" s="4">
        <f>E382</f>
        <v>620</v>
      </c>
      <c r="F383" s="4">
        <f>F382</f>
        <v>559.29999999999995</v>
      </c>
      <c r="G383" s="4">
        <f>G382</f>
        <v>559.29999999999995</v>
      </c>
      <c r="H383" s="81"/>
      <c r="I383" s="81"/>
      <c r="J383" s="81"/>
      <c r="K383" s="81"/>
      <c r="L383" s="81"/>
      <c r="M383" s="81"/>
      <c r="N383" s="81"/>
      <c r="O383" s="81"/>
      <c r="P383" s="81"/>
      <c r="Q383" s="81"/>
      <c r="R383" s="81"/>
      <c r="S383" s="81"/>
      <c r="T383" s="81"/>
      <c r="U383" s="81"/>
      <c r="V383" s="81"/>
      <c r="W383" s="107" t="s">
        <v>382</v>
      </c>
      <c r="X383" s="135"/>
    </row>
    <row r="384" spans="1:24" ht="29.25" customHeight="1" x14ac:dyDescent="0.25">
      <c r="A384" s="136"/>
      <c r="B384" s="85" t="s">
        <v>15</v>
      </c>
      <c r="C384" s="124" t="s">
        <v>17</v>
      </c>
      <c r="D384" s="11">
        <f>D385+D387+D386</f>
        <v>237905.5</v>
      </c>
      <c r="E384" s="11">
        <f>E385+E387+E386</f>
        <v>237905.5</v>
      </c>
      <c r="F384" s="11">
        <f t="shared" ref="F384:G384" si="126">F385+F387+F386</f>
        <v>225373.69999999995</v>
      </c>
      <c r="G384" s="11">
        <f t="shared" si="126"/>
        <v>213797.2</v>
      </c>
      <c r="H384" s="137"/>
      <c r="I384" s="137"/>
      <c r="J384" s="137"/>
      <c r="K384" s="137"/>
      <c r="L384" s="137"/>
      <c r="M384" s="137"/>
      <c r="N384" s="137"/>
      <c r="O384" s="137"/>
      <c r="P384" s="137"/>
      <c r="Q384" s="137"/>
      <c r="R384" s="137"/>
      <c r="S384" s="137"/>
      <c r="T384" s="137"/>
      <c r="U384" s="137"/>
      <c r="V384" s="137"/>
      <c r="W384" s="125" t="s">
        <v>236</v>
      </c>
      <c r="X384" s="49"/>
    </row>
    <row r="385" spans="1:28" ht="60" customHeight="1" x14ac:dyDescent="0.25">
      <c r="A385" s="136"/>
      <c r="B385" s="85"/>
      <c r="C385" s="19" t="s">
        <v>16</v>
      </c>
      <c r="D385" s="6">
        <f>D349+D368</f>
        <v>6443.7999999999993</v>
      </c>
      <c r="E385" s="6">
        <f>E349+E368</f>
        <v>6443.7999999999993</v>
      </c>
      <c r="F385" s="6">
        <f>F349+F368</f>
        <v>6337.6</v>
      </c>
      <c r="G385" s="6">
        <f>G349+G368</f>
        <v>6337.6</v>
      </c>
      <c r="H385" s="6" t="e">
        <f>#REF!+#REF!+#REF!</f>
        <v>#REF!</v>
      </c>
      <c r="I385" s="6" t="e">
        <f>#REF!+#REF!+#REF!</f>
        <v>#REF!</v>
      </c>
      <c r="J385" s="6" t="e">
        <f>#REF!+#REF!+#REF!</f>
        <v>#REF!</v>
      </c>
      <c r="K385" s="6" t="e">
        <f>#REF!+#REF!+#REF!</f>
        <v>#REF!</v>
      </c>
      <c r="L385" s="6" t="e">
        <f>#REF!+#REF!+#REF!</f>
        <v>#REF!</v>
      </c>
      <c r="M385" s="6" t="e">
        <f>#REF!+#REF!+#REF!</f>
        <v>#REF!</v>
      </c>
      <c r="N385" s="6" t="e">
        <f>#REF!+#REF!+#REF!</f>
        <v>#REF!</v>
      </c>
      <c r="O385" s="6" t="e">
        <f>#REF!+#REF!+#REF!</f>
        <v>#REF!</v>
      </c>
      <c r="P385" s="6" t="e">
        <f>#REF!+#REF!+#REF!</f>
        <v>#REF!</v>
      </c>
      <c r="Q385" s="6" t="e">
        <f>#REF!+#REF!+#REF!</f>
        <v>#REF!</v>
      </c>
      <c r="R385" s="6" t="e">
        <f>#REF!+#REF!+#REF!</f>
        <v>#REF!</v>
      </c>
      <c r="S385" s="6" t="e">
        <f>#REF!+#REF!+#REF!</f>
        <v>#REF!</v>
      </c>
      <c r="T385" s="6" t="e">
        <f>#REF!+#REF!+#REF!</f>
        <v>#REF!</v>
      </c>
      <c r="U385" s="6" t="e">
        <f>#REF!+#REF!+#REF!</f>
        <v>#REF!</v>
      </c>
      <c r="V385" s="6" t="e">
        <f>#REF!+#REF!+#REF!</f>
        <v>#REF!</v>
      </c>
      <c r="W385" s="49" t="s">
        <v>383</v>
      </c>
      <c r="X385" s="49"/>
    </row>
    <row r="386" spans="1:28" ht="60" customHeight="1" x14ac:dyDescent="0.25">
      <c r="A386" s="136"/>
      <c r="B386" s="85"/>
      <c r="C386" s="19" t="s">
        <v>156</v>
      </c>
      <c r="D386" s="6">
        <f>D367</f>
        <v>49319.199999999997</v>
      </c>
      <c r="E386" s="6">
        <f>E367</f>
        <v>49319.199999999997</v>
      </c>
      <c r="F386" s="6">
        <f>F367</f>
        <v>49319.199999999997</v>
      </c>
      <c r="G386" s="6">
        <f>G367</f>
        <v>49319.199999999997</v>
      </c>
      <c r="H386" s="6"/>
      <c r="I386" s="6"/>
      <c r="J386" s="6"/>
      <c r="K386" s="6"/>
      <c r="L386" s="6"/>
      <c r="M386" s="6"/>
      <c r="N386" s="6"/>
      <c r="O386" s="6"/>
      <c r="P386" s="6"/>
      <c r="Q386" s="6"/>
      <c r="R386" s="6"/>
      <c r="S386" s="6"/>
      <c r="T386" s="6"/>
      <c r="U386" s="6"/>
      <c r="V386" s="6"/>
      <c r="W386" s="49" t="s">
        <v>219</v>
      </c>
      <c r="X386" s="49"/>
    </row>
    <row r="387" spans="1:28" ht="57.75" customHeight="1" x14ac:dyDescent="0.25">
      <c r="A387" s="136"/>
      <c r="B387" s="138"/>
      <c r="C387" s="19" t="s">
        <v>14</v>
      </c>
      <c r="D387" s="6">
        <f>D350+D356+D369+D373+D377+D380+D383</f>
        <v>182142.5</v>
      </c>
      <c r="E387" s="6">
        <f>E350+E356+E369+E373+E377+E380+E383</f>
        <v>182142.5</v>
      </c>
      <c r="F387" s="6">
        <f>F350+F356+F369+F373+F377+F380+F383</f>
        <v>169716.89999999997</v>
      </c>
      <c r="G387" s="6">
        <f>G350+G356+G369+G373+G377+G380+G383</f>
        <v>158140.4</v>
      </c>
      <c r="H387" s="6" t="e">
        <f>H350+H373+H369+#REF!+#REF!+H377+H380+H383</f>
        <v>#REF!</v>
      </c>
      <c r="I387" s="6" t="e">
        <f>I350+I373+I369+#REF!+#REF!+I377+I380+I383</f>
        <v>#REF!</v>
      </c>
      <c r="J387" s="6" t="e">
        <f>J350+J373+J369+#REF!+#REF!+J377+J380+J383</f>
        <v>#REF!</v>
      </c>
      <c r="K387" s="6" t="e">
        <f>K350+K373+K369+#REF!+#REF!+K377+K380+K383</f>
        <v>#REF!</v>
      </c>
      <c r="L387" s="6" t="e">
        <f>L350+L373+L369+#REF!+#REF!+L377+L380+L383</f>
        <v>#REF!</v>
      </c>
      <c r="M387" s="6" t="e">
        <f>M350+M373+M369+#REF!+#REF!+M377+M380+M383</f>
        <v>#REF!</v>
      </c>
      <c r="N387" s="6" t="e">
        <f>N350+N373+N369+#REF!+#REF!+N377+N380+N383</f>
        <v>#REF!</v>
      </c>
      <c r="O387" s="6" t="e">
        <f>O350+O373+O369+#REF!+#REF!+O377+O380+O383</f>
        <v>#REF!</v>
      </c>
      <c r="P387" s="6" t="e">
        <f>P350+P373+P369+#REF!+#REF!+P377+P380+P383</f>
        <v>#REF!</v>
      </c>
      <c r="Q387" s="6" t="e">
        <f>Q350+Q373+Q369+#REF!+#REF!+Q377+Q380+Q383</f>
        <v>#REF!</v>
      </c>
      <c r="R387" s="6" t="e">
        <f>R350+R373+R369+#REF!+#REF!+R377+R380+R383</f>
        <v>#REF!</v>
      </c>
      <c r="S387" s="6" t="e">
        <f>S350+S373+S369+#REF!+#REF!+S377+S380+S383</f>
        <v>#REF!</v>
      </c>
      <c r="T387" s="6" t="e">
        <f>T350+T373+T369+#REF!+#REF!+T377+T380+T383</f>
        <v>#REF!</v>
      </c>
      <c r="U387" s="6" t="e">
        <f>U350+U373+U369+#REF!+#REF!+U377+U380+U383</f>
        <v>#REF!</v>
      </c>
      <c r="V387" s="6" t="e">
        <f>V350+V373+V369+#REF!+#REF!+V377+V380+V383</f>
        <v>#REF!</v>
      </c>
      <c r="W387" s="49" t="s">
        <v>384</v>
      </c>
      <c r="X387" s="49"/>
    </row>
    <row r="388" spans="1:28" ht="15.75" customHeight="1" x14ac:dyDescent="0.25">
      <c r="A388" s="48">
        <v>17</v>
      </c>
      <c r="B388" s="27" t="s">
        <v>172</v>
      </c>
      <c r="C388" s="31"/>
      <c r="D388" s="31"/>
      <c r="E388" s="31"/>
      <c r="F388" s="31"/>
      <c r="G388" s="31"/>
      <c r="H388" s="31"/>
      <c r="I388" s="31"/>
      <c r="J388" s="31"/>
      <c r="K388" s="31"/>
      <c r="L388" s="31"/>
      <c r="M388" s="31"/>
      <c r="N388" s="31"/>
      <c r="O388" s="31"/>
      <c r="P388" s="31"/>
      <c r="Q388" s="31"/>
      <c r="R388" s="31"/>
      <c r="S388" s="31"/>
      <c r="T388" s="31"/>
      <c r="U388" s="31"/>
      <c r="V388" s="31"/>
      <c r="W388" s="31"/>
      <c r="X388" s="31"/>
    </row>
    <row r="389" spans="1:28" ht="63" customHeight="1" x14ac:dyDescent="0.25">
      <c r="A389" s="46"/>
      <c r="B389" s="59" t="s">
        <v>238</v>
      </c>
      <c r="C389" s="20" t="s">
        <v>14</v>
      </c>
      <c r="D389" s="3">
        <v>390</v>
      </c>
      <c r="E389" s="3">
        <v>390</v>
      </c>
      <c r="F389" s="3">
        <v>333.7</v>
      </c>
      <c r="G389" s="3">
        <v>333.7</v>
      </c>
      <c r="H389" s="28"/>
      <c r="I389" s="28"/>
      <c r="J389" s="28"/>
      <c r="K389" s="28"/>
      <c r="L389" s="28"/>
      <c r="M389" s="28"/>
      <c r="N389" s="28"/>
      <c r="O389" s="28"/>
      <c r="P389" s="28"/>
      <c r="Q389" s="28"/>
      <c r="R389" s="28"/>
      <c r="S389" s="28"/>
      <c r="T389" s="28"/>
      <c r="U389" s="28"/>
      <c r="V389" s="28"/>
      <c r="W389" s="17" t="s">
        <v>359</v>
      </c>
      <c r="X389" s="17"/>
    </row>
    <row r="390" spans="1:28" ht="80.25" customHeight="1" x14ac:dyDescent="0.25">
      <c r="A390" s="139"/>
      <c r="B390" s="73" t="s">
        <v>239</v>
      </c>
      <c r="C390" s="19" t="s">
        <v>16</v>
      </c>
      <c r="D390" s="3">
        <v>5100</v>
      </c>
      <c r="E390" s="3">
        <v>5100</v>
      </c>
      <c r="F390" s="3">
        <v>5100</v>
      </c>
      <c r="G390" s="3">
        <v>4420</v>
      </c>
      <c r="H390" s="3">
        <v>2380</v>
      </c>
      <c r="I390" s="3">
        <v>2380</v>
      </c>
      <c r="J390" s="3">
        <v>2380</v>
      </c>
      <c r="K390" s="3">
        <v>2380</v>
      </c>
      <c r="L390" s="3">
        <v>2380</v>
      </c>
      <c r="M390" s="3">
        <v>2380</v>
      </c>
      <c r="N390" s="3">
        <v>2380</v>
      </c>
      <c r="O390" s="3">
        <v>2380</v>
      </c>
      <c r="P390" s="3">
        <v>2380</v>
      </c>
      <c r="Q390" s="3">
        <v>2380</v>
      </c>
      <c r="R390" s="3">
        <v>2380</v>
      </c>
      <c r="S390" s="3">
        <v>2380</v>
      </c>
      <c r="T390" s="3">
        <v>2380</v>
      </c>
      <c r="U390" s="3">
        <v>2380</v>
      </c>
      <c r="V390" s="3">
        <v>2380</v>
      </c>
      <c r="W390" s="17" t="s">
        <v>360</v>
      </c>
      <c r="X390" s="17"/>
    </row>
    <row r="391" spans="1:28" ht="32.25" customHeight="1" x14ac:dyDescent="0.25">
      <c r="A391" s="36"/>
      <c r="B391" s="14" t="s">
        <v>15</v>
      </c>
      <c r="C391" s="2" t="s">
        <v>17</v>
      </c>
      <c r="D391" s="4">
        <f>D392+D393</f>
        <v>5490</v>
      </c>
      <c r="E391" s="4">
        <f t="shared" ref="E391:G391" si="127">E392+E393</f>
        <v>5490</v>
      </c>
      <c r="F391" s="4">
        <f t="shared" si="127"/>
        <v>5433.7</v>
      </c>
      <c r="G391" s="4">
        <f t="shared" si="127"/>
        <v>4753.7</v>
      </c>
      <c r="H391" s="4">
        <f t="shared" ref="H391:V391" si="128">H392</f>
        <v>0</v>
      </c>
      <c r="I391" s="4">
        <f t="shared" si="128"/>
        <v>0</v>
      </c>
      <c r="J391" s="4">
        <f t="shared" si="128"/>
        <v>0</v>
      </c>
      <c r="K391" s="4">
        <f t="shared" si="128"/>
        <v>0</v>
      </c>
      <c r="L391" s="4">
        <f t="shared" si="128"/>
        <v>0</v>
      </c>
      <c r="M391" s="4">
        <f t="shared" si="128"/>
        <v>0</v>
      </c>
      <c r="N391" s="4">
        <f t="shared" si="128"/>
        <v>0</v>
      </c>
      <c r="O391" s="4">
        <f t="shared" si="128"/>
        <v>0</v>
      </c>
      <c r="P391" s="4">
        <f t="shared" si="128"/>
        <v>0</v>
      </c>
      <c r="Q391" s="4">
        <f t="shared" si="128"/>
        <v>0</v>
      </c>
      <c r="R391" s="4">
        <f t="shared" si="128"/>
        <v>0</v>
      </c>
      <c r="S391" s="4">
        <f t="shared" si="128"/>
        <v>0</v>
      </c>
      <c r="T391" s="4">
        <f t="shared" si="128"/>
        <v>0</v>
      </c>
      <c r="U391" s="4">
        <f t="shared" si="128"/>
        <v>0</v>
      </c>
      <c r="V391" s="4">
        <f t="shared" si="128"/>
        <v>0</v>
      </c>
      <c r="W391" s="16" t="s">
        <v>361</v>
      </c>
      <c r="X391" s="17"/>
    </row>
    <row r="392" spans="1:28" s="103" customFormat="1" ht="45.75" customHeight="1" x14ac:dyDescent="0.25">
      <c r="A392" s="37"/>
      <c r="B392" s="18"/>
      <c r="C392" s="20" t="s">
        <v>14</v>
      </c>
      <c r="D392" s="3">
        <f>D389</f>
        <v>390</v>
      </c>
      <c r="E392" s="3">
        <f t="shared" ref="E392:G392" si="129">E389</f>
        <v>390</v>
      </c>
      <c r="F392" s="3">
        <f t="shared" si="129"/>
        <v>333.7</v>
      </c>
      <c r="G392" s="3">
        <f t="shared" si="129"/>
        <v>333.7</v>
      </c>
      <c r="H392" s="43"/>
      <c r="I392" s="43"/>
      <c r="J392" s="43"/>
      <c r="K392" s="43"/>
      <c r="L392" s="43"/>
      <c r="M392" s="43"/>
      <c r="N392" s="43"/>
      <c r="O392" s="43"/>
      <c r="P392" s="43"/>
      <c r="Q392" s="43"/>
      <c r="R392" s="43"/>
      <c r="S392" s="43"/>
      <c r="T392" s="43"/>
      <c r="U392" s="43"/>
      <c r="V392" s="43"/>
      <c r="W392" s="17" t="s">
        <v>350</v>
      </c>
      <c r="X392" s="17"/>
    </row>
    <row r="393" spans="1:28" s="140" customFormat="1" ht="45.75" customHeight="1" x14ac:dyDescent="0.25">
      <c r="A393" s="21"/>
      <c r="B393" s="21"/>
      <c r="C393" s="19" t="s">
        <v>16</v>
      </c>
      <c r="D393" s="3">
        <f>D390</f>
        <v>5100</v>
      </c>
      <c r="E393" s="3">
        <f t="shared" ref="E393:G393" si="130">E390</f>
        <v>5100</v>
      </c>
      <c r="F393" s="3">
        <f t="shared" si="130"/>
        <v>5100</v>
      </c>
      <c r="G393" s="3">
        <f t="shared" si="130"/>
        <v>4420</v>
      </c>
      <c r="H393" s="43"/>
      <c r="I393" s="43"/>
      <c r="J393" s="43"/>
      <c r="K393" s="43"/>
      <c r="L393" s="43"/>
      <c r="M393" s="43"/>
      <c r="N393" s="43"/>
      <c r="O393" s="43"/>
      <c r="P393" s="43"/>
      <c r="Q393" s="43"/>
      <c r="R393" s="43"/>
      <c r="S393" s="43"/>
      <c r="T393" s="43"/>
      <c r="U393" s="43"/>
      <c r="V393" s="43"/>
      <c r="W393" s="17" t="s">
        <v>413</v>
      </c>
      <c r="X393" s="17"/>
    </row>
    <row r="394" spans="1:28" s="13" customFormat="1" ht="43.5" customHeight="1" x14ac:dyDescent="0.25">
      <c r="A394" s="36"/>
      <c r="B394" s="14" t="s">
        <v>70</v>
      </c>
      <c r="C394" s="81" t="s">
        <v>17</v>
      </c>
      <c r="D394" s="8">
        <f>D396+D397+D398+D395</f>
        <v>3615142.8000000003</v>
      </c>
      <c r="E394" s="8">
        <f t="shared" ref="E394:F394" si="131">E396+E397+E398+E395</f>
        <v>3582247.7000000007</v>
      </c>
      <c r="F394" s="8">
        <f t="shared" si="131"/>
        <v>3503380.9000000004</v>
      </c>
      <c r="G394" s="8">
        <f>G396+G397+G398+G395</f>
        <v>3478975.6000000006</v>
      </c>
      <c r="H394" s="8" t="e">
        <f t="shared" ref="H394:V394" si="132">H396+H397+H398</f>
        <v>#REF!</v>
      </c>
      <c r="I394" s="8" t="e">
        <f t="shared" si="132"/>
        <v>#REF!</v>
      </c>
      <c r="J394" s="8" t="e">
        <f t="shared" si="132"/>
        <v>#REF!</v>
      </c>
      <c r="K394" s="8" t="e">
        <f t="shared" si="132"/>
        <v>#REF!</v>
      </c>
      <c r="L394" s="8" t="e">
        <f t="shared" si="132"/>
        <v>#REF!</v>
      </c>
      <c r="M394" s="8" t="e">
        <f t="shared" si="132"/>
        <v>#REF!</v>
      </c>
      <c r="N394" s="8" t="e">
        <f t="shared" si="132"/>
        <v>#REF!</v>
      </c>
      <c r="O394" s="8" t="e">
        <f t="shared" si="132"/>
        <v>#REF!</v>
      </c>
      <c r="P394" s="8" t="e">
        <f t="shared" si="132"/>
        <v>#REF!</v>
      </c>
      <c r="Q394" s="8" t="e">
        <f t="shared" si="132"/>
        <v>#REF!</v>
      </c>
      <c r="R394" s="8" t="e">
        <f t="shared" si="132"/>
        <v>#REF!</v>
      </c>
      <c r="S394" s="8" t="e">
        <f t="shared" si="132"/>
        <v>#REF!</v>
      </c>
      <c r="T394" s="8" t="e">
        <f t="shared" si="132"/>
        <v>#REF!</v>
      </c>
      <c r="U394" s="8" t="e">
        <f t="shared" si="132"/>
        <v>#REF!</v>
      </c>
      <c r="V394" s="8" t="e">
        <f t="shared" si="132"/>
        <v>#REF!</v>
      </c>
      <c r="W394" s="107" t="s">
        <v>404</v>
      </c>
      <c r="X394" s="108"/>
      <c r="Y394" s="141"/>
      <c r="Z394" s="141"/>
      <c r="AA394" s="141"/>
      <c r="AB394" s="141"/>
    </row>
    <row r="395" spans="1:28" s="13" customFormat="1" ht="43.5" customHeight="1" x14ac:dyDescent="0.25">
      <c r="A395" s="37"/>
      <c r="B395" s="56"/>
      <c r="C395" s="20" t="s">
        <v>156</v>
      </c>
      <c r="D395" s="5">
        <f>D85+D158+D238+D386</f>
        <v>251992.60000000003</v>
      </c>
      <c r="E395" s="5">
        <f t="shared" ref="E395:G395" si="133">E85+E158+E238+E386</f>
        <v>251992.60000000003</v>
      </c>
      <c r="F395" s="5">
        <f t="shared" si="133"/>
        <v>251920</v>
      </c>
      <c r="G395" s="5">
        <f t="shared" si="133"/>
        <v>249628.5</v>
      </c>
      <c r="H395" s="5" t="e">
        <f>H85+H158+#REF!+H386</f>
        <v>#REF!</v>
      </c>
      <c r="I395" s="5" t="e">
        <f>I85+I158+#REF!+I386</f>
        <v>#REF!</v>
      </c>
      <c r="J395" s="5" t="e">
        <f>J85+J158+#REF!+J386</f>
        <v>#REF!</v>
      </c>
      <c r="K395" s="5" t="e">
        <f>K85+K158+#REF!+K386</f>
        <v>#REF!</v>
      </c>
      <c r="L395" s="5" t="e">
        <f>L85+L158+#REF!+L386</f>
        <v>#REF!</v>
      </c>
      <c r="M395" s="5" t="e">
        <f>M85+M158+#REF!+M386</f>
        <v>#REF!</v>
      </c>
      <c r="N395" s="5" t="e">
        <f>N85+N158+#REF!+N386</f>
        <v>#REF!</v>
      </c>
      <c r="O395" s="5" t="e">
        <f>O85+O158+#REF!+O386</f>
        <v>#REF!</v>
      </c>
      <c r="P395" s="5" t="e">
        <f>P85+P158+#REF!+P386</f>
        <v>#REF!</v>
      </c>
      <c r="Q395" s="5" t="e">
        <f>Q85+Q158+#REF!+Q386</f>
        <v>#REF!</v>
      </c>
      <c r="R395" s="5" t="e">
        <f>R85+R158+#REF!+R386</f>
        <v>#REF!</v>
      </c>
      <c r="S395" s="5" t="e">
        <f>S85+S158+#REF!+S386</f>
        <v>#REF!</v>
      </c>
      <c r="T395" s="5" t="e">
        <f>T85+T158+#REF!+T386</f>
        <v>#REF!</v>
      </c>
      <c r="U395" s="5" t="e">
        <f>U85+U158+#REF!+U386</f>
        <v>#REF!</v>
      </c>
      <c r="V395" s="5" t="e">
        <f>V85+V158+#REF!+V386</f>
        <v>#REF!</v>
      </c>
      <c r="W395" s="52" t="s">
        <v>411</v>
      </c>
      <c r="X395" s="53"/>
      <c r="Y395" s="141"/>
      <c r="Z395" s="141"/>
      <c r="AA395" s="141"/>
      <c r="AB395" s="141"/>
    </row>
    <row r="396" spans="1:28" s="13" customFormat="1" ht="46.5" customHeight="1" x14ac:dyDescent="0.25">
      <c r="A396" s="37"/>
      <c r="B396" s="56"/>
      <c r="C396" s="20" t="s">
        <v>14</v>
      </c>
      <c r="D396" s="3">
        <f>D83+D93+D106+D115+D156+D162+D182+D201+D222+D228+D239+D256+D319+D330+D387+D392</f>
        <v>1885860.5</v>
      </c>
      <c r="E396" s="3">
        <f t="shared" ref="E396" si="134">E83+E93+E106+E115+E156+E162+E182+E201+E222+E228+E239+E256+E319+E330+E387+E392</f>
        <v>1885860.5</v>
      </c>
      <c r="F396" s="3">
        <f>F83+F93+F106+F115+F156+F162+F182+F201+F222+F228+F239+F256+F319+F330+F387+F392</f>
        <v>1802022.2</v>
      </c>
      <c r="G396" s="3">
        <f>G83+G93+G106+G115+G156+G162+G182+G201+G222+G228+G239+G256+G319+G330+G387+G392</f>
        <v>1783586.9000000001</v>
      </c>
      <c r="H396" s="3" t="e">
        <f>H83+H93+H106+#REF!+H156+H162+H182+H201+H222+H228+H239+H256+H319+H330+H387+H392</f>
        <v>#REF!</v>
      </c>
      <c r="I396" s="3" t="e">
        <f>I83+I93+I106+#REF!+I156+I162+I182+I201+I222+I228+I239+I256+I319+I330+I387+I392</f>
        <v>#REF!</v>
      </c>
      <c r="J396" s="3" t="e">
        <f>J83+J93+J106+#REF!+J156+J162+J182+J201+J222+J228+J239+J256+J319+J330+J387+J392</f>
        <v>#REF!</v>
      </c>
      <c r="K396" s="3" t="e">
        <f>K83+K93+K106+#REF!+K156+K162+K182+K201+K222+K228+K239+K256+K319+K330+K387+K392</f>
        <v>#REF!</v>
      </c>
      <c r="L396" s="3" t="e">
        <f>L83+L93+L106+#REF!+L156+L162+L182+L201+L222+L228+L239+L256+L319+L330+L387+L392</f>
        <v>#REF!</v>
      </c>
      <c r="M396" s="3" t="e">
        <f>M83+M93+M106+#REF!+M156+M162+M182+M201+M222+M228+M239+M256+M319+M330+M387+M392</f>
        <v>#REF!</v>
      </c>
      <c r="N396" s="3" t="e">
        <f>N83+N93+N106+#REF!+N156+N162+N182+N201+N222+N228+N239+N256+N319+N330+N387+N392</f>
        <v>#REF!</v>
      </c>
      <c r="O396" s="3" t="e">
        <f>O83+O93+O106+#REF!+O156+O162+O182+O201+O222+O228+O239+O256+O319+O330+O387+O392</f>
        <v>#REF!</v>
      </c>
      <c r="P396" s="3" t="e">
        <f>P83+P93+P106+#REF!+P156+P162+P182+P201+P222+P228+P239+P256+P319+P330+P387+P392</f>
        <v>#REF!</v>
      </c>
      <c r="Q396" s="3" t="e">
        <f>Q83+Q93+Q106+#REF!+Q156+Q162+Q182+Q201+Q222+Q228+Q239+Q256+Q319+Q330+Q387+Q392</f>
        <v>#REF!</v>
      </c>
      <c r="R396" s="3" t="e">
        <f>R83+R93+R106+#REF!+R156+R162+R182+R201+R222+R228+R239+R256+R319+R330+R387+R392</f>
        <v>#REF!</v>
      </c>
      <c r="S396" s="3" t="e">
        <f>S83+S93+S106+#REF!+S156+S162+S182+S201+S222+S228+S239+S256+S319+S330+S387+S392</f>
        <v>#REF!</v>
      </c>
      <c r="T396" s="3" t="e">
        <f>T83+T93+T106+#REF!+T156+T162+T182+T201+T222+T228+T239+T256+T319+T330+T387+T392</f>
        <v>#REF!</v>
      </c>
      <c r="U396" s="3" t="e">
        <f>U83+U93+U106+#REF!+U156+U162+U182+U201+U222+U228+U239+U256+U319+U330+U387+U392</f>
        <v>#REF!</v>
      </c>
      <c r="V396" s="3" t="e">
        <f>V83+V93+V106+#REF!+V156+V162+V182+V201+V222+V228+V239+V256+V319+V330+V387+V392</f>
        <v>#REF!</v>
      </c>
      <c r="W396" s="100" t="s">
        <v>289</v>
      </c>
      <c r="X396" s="101"/>
      <c r="Y396" s="141"/>
    </row>
    <row r="397" spans="1:28" s="13" customFormat="1" ht="52.5" customHeight="1" x14ac:dyDescent="0.25">
      <c r="A397" s="37"/>
      <c r="B397" s="56"/>
      <c r="C397" s="20" t="s">
        <v>72</v>
      </c>
      <c r="D397" s="3">
        <f>D321</f>
        <v>7157.8</v>
      </c>
      <c r="E397" s="3">
        <f t="shared" ref="E397:G397" si="135">E321</f>
        <v>7157.8</v>
      </c>
      <c r="F397" s="3">
        <f t="shared" si="135"/>
        <v>7157.8</v>
      </c>
      <c r="G397" s="3">
        <f t="shared" si="135"/>
        <v>7157.8</v>
      </c>
      <c r="H397" s="3">
        <f t="shared" ref="H397:V397" si="136">H321</f>
        <v>0</v>
      </c>
      <c r="I397" s="3">
        <f t="shared" si="136"/>
        <v>0</v>
      </c>
      <c r="J397" s="3">
        <f t="shared" si="136"/>
        <v>0</v>
      </c>
      <c r="K397" s="3">
        <f t="shared" si="136"/>
        <v>0</v>
      </c>
      <c r="L397" s="3">
        <f t="shared" si="136"/>
        <v>0</v>
      </c>
      <c r="M397" s="3">
        <f t="shared" si="136"/>
        <v>0</v>
      </c>
      <c r="N397" s="3">
        <f t="shared" si="136"/>
        <v>0</v>
      </c>
      <c r="O397" s="3">
        <f t="shared" si="136"/>
        <v>0</v>
      </c>
      <c r="P397" s="3">
        <f t="shared" si="136"/>
        <v>0</v>
      </c>
      <c r="Q397" s="3">
        <f t="shared" si="136"/>
        <v>0</v>
      </c>
      <c r="R397" s="3">
        <f t="shared" si="136"/>
        <v>0</v>
      </c>
      <c r="S397" s="3">
        <f t="shared" si="136"/>
        <v>0</v>
      </c>
      <c r="T397" s="3">
        <f t="shared" si="136"/>
        <v>0</v>
      </c>
      <c r="U397" s="3">
        <f t="shared" si="136"/>
        <v>0</v>
      </c>
      <c r="V397" s="3">
        <f t="shared" si="136"/>
        <v>0</v>
      </c>
      <c r="W397" s="100" t="s">
        <v>219</v>
      </c>
      <c r="X397" s="101"/>
      <c r="Y397" s="141"/>
    </row>
    <row r="398" spans="1:28" s="13" customFormat="1" ht="47.25" x14ac:dyDescent="0.25">
      <c r="A398" s="142"/>
      <c r="B398" s="30"/>
      <c r="C398" s="20" t="s">
        <v>16</v>
      </c>
      <c r="D398" s="3">
        <f>D84+D94+D107+D157+D183+D223+D240+D320+D385+D393</f>
        <v>1470131.9000000001</v>
      </c>
      <c r="E398" s="3">
        <f t="shared" ref="E398:G398" si="137">E84+E94+E107+E157+E183+E223+E240+E320+E385+E393</f>
        <v>1437236.8000000003</v>
      </c>
      <c r="F398" s="3">
        <f>F84+F94+F107+F157+F183+F223+F240+F320+F385+F393+0.1</f>
        <v>1442280.9000000004</v>
      </c>
      <c r="G398" s="3">
        <f>G84+G94+G107+G157+G183+G223+G240+G320+G385+G393-0.1</f>
        <v>1438602.4000000001</v>
      </c>
      <c r="H398" s="3" t="e">
        <f>H84+H94+H107+H115+H157+H183+H223+#REF!+H240+H385</f>
        <v>#REF!</v>
      </c>
      <c r="I398" s="3" t="e">
        <f>I84+I94+I107+I115+I157+I183+I223+#REF!+I240+I385</f>
        <v>#REF!</v>
      </c>
      <c r="J398" s="3" t="e">
        <f>J84+J94+J107+J115+J157+J183+J223+#REF!+J240+J385</f>
        <v>#REF!</v>
      </c>
      <c r="K398" s="3" t="e">
        <f>K84+K94+K107+K115+K157+K183+K223+#REF!+K240+K385</f>
        <v>#REF!</v>
      </c>
      <c r="L398" s="3" t="e">
        <f>L84+L94+L107+L115+L157+L183+L223+#REF!+L240+L385</f>
        <v>#REF!</v>
      </c>
      <c r="M398" s="3" t="e">
        <f>M84+M94+M107+M115+M157+M183+M223+#REF!+M240+M385</f>
        <v>#REF!</v>
      </c>
      <c r="N398" s="3" t="e">
        <f>N84+N94+N107+N115+N157+N183+N223+#REF!+N240+N385</f>
        <v>#REF!</v>
      </c>
      <c r="O398" s="3" t="e">
        <f>O84+O94+O107+O115+O157+O183+O223+#REF!+O240+O385</f>
        <v>#REF!</v>
      </c>
      <c r="P398" s="3" t="e">
        <f>P84+P94+P107+P115+P157+P183+P223+#REF!+P240+P385</f>
        <v>#REF!</v>
      </c>
      <c r="Q398" s="3" t="e">
        <f>Q84+Q94+Q107+Q115+Q157+Q183+Q223+#REF!+Q240+Q385</f>
        <v>#REF!</v>
      </c>
      <c r="R398" s="3" t="e">
        <f>R84+R94+R107+R115+R157+R183+R223+#REF!+R240+R385</f>
        <v>#REF!</v>
      </c>
      <c r="S398" s="3" t="e">
        <f>S84+S94+S107+S115+S157+S183+S223+#REF!+S240+S385</f>
        <v>#REF!</v>
      </c>
      <c r="T398" s="3" t="e">
        <f>T84+T94+T107+T115+T157+T183+T223+#REF!+T240+T385</f>
        <v>#REF!</v>
      </c>
      <c r="U398" s="3" t="e">
        <f>U84+U94+U107+U115+U157+U183+U223+#REF!+U240+U385</f>
        <v>#REF!</v>
      </c>
      <c r="V398" s="3" t="e">
        <f>V84+V94+V107+V115+V157+V183+V223+#REF!+V240+V385</f>
        <v>#REF!</v>
      </c>
      <c r="W398" s="100" t="s">
        <v>279</v>
      </c>
      <c r="X398" s="101"/>
    </row>
    <row r="399" spans="1:28" s="13" customFormat="1" x14ac:dyDescent="0.25">
      <c r="A399" s="143"/>
      <c r="B399" s="144"/>
      <c r="C399" s="145"/>
      <c r="D399" s="12"/>
      <c r="E399" s="12"/>
      <c r="F399" s="12"/>
      <c r="G399" s="12"/>
      <c r="H399" s="146"/>
      <c r="I399" s="146"/>
      <c r="J399" s="146"/>
      <c r="K399" s="146"/>
      <c r="L399" s="146"/>
      <c r="M399" s="146"/>
      <c r="N399" s="146"/>
      <c r="O399" s="146"/>
      <c r="P399" s="146"/>
      <c r="Q399" s="146"/>
      <c r="R399" s="146"/>
      <c r="S399" s="146"/>
      <c r="T399" s="146"/>
      <c r="U399" s="146"/>
      <c r="V399" s="146"/>
      <c r="W399" s="147"/>
      <c r="X399" s="147"/>
    </row>
    <row r="400" spans="1:28" s="13" customFormat="1" x14ac:dyDescent="0.25">
      <c r="A400" s="143"/>
      <c r="B400" s="144"/>
      <c r="C400" s="145"/>
      <c r="D400" s="12"/>
      <c r="E400" s="12"/>
      <c r="F400" s="12"/>
      <c r="G400" s="12"/>
      <c r="H400" s="146"/>
      <c r="I400" s="146"/>
      <c r="J400" s="146"/>
      <c r="K400" s="146"/>
      <c r="L400" s="146"/>
      <c r="M400" s="146"/>
      <c r="N400" s="146"/>
      <c r="O400" s="146"/>
      <c r="P400" s="146"/>
      <c r="Q400" s="146"/>
      <c r="R400" s="146"/>
      <c r="S400" s="146"/>
      <c r="T400" s="146"/>
      <c r="U400" s="146"/>
      <c r="V400" s="146"/>
      <c r="W400" s="147"/>
      <c r="X400" s="147"/>
    </row>
    <row r="401" spans="1:24" s="13" customFormat="1" x14ac:dyDescent="0.25">
      <c r="A401" s="143"/>
      <c r="B401" s="144"/>
      <c r="C401" s="145"/>
      <c r="D401" s="12"/>
      <c r="E401" s="12"/>
      <c r="F401" s="12"/>
      <c r="G401" s="12"/>
      <c r="H401" s="146"/>
      <c r="I401" s="146"/>
      <c r="J401" s="146"/>
      <c r="K401" s="146"/>
      <c r="L401" s="146"/>
      <c r="M401" s="146"/>
      <c r="N401" s="146"/>
      <c r="O401" s="146"/>
      <c r="P401" s="146"/>
      <c r="Q401" s="146"/>
      <c r="R401" s="146"/>
      <c r="S401" s="146"/>
      <c r="T401" s="146"/>
      <c r="U401" s="146"/>
      <c r="V401" s="146"/>
      <c r="W401" s="147"/>
      <c r="X401" s="147"/>
    </row>
    <row r="402" spans="1:24" x14ac:dyDescent="0.25">
      <c r="D402" s="13"/>
      <c r="E402" s="13"/>
      <c r="F402" s="13"/>
      <c r="G402" s="13"/>
    </row>
  </sheetData>
  <mergeCells count="479">
    <mergeCell ref="A391:A393"/>
    <mergeCell ref="B391:B393"/>
    <mergeCell ref="W393:X393"/>
    <mergeCell ref="W309:X309"/>
    <mergeCell ref="W284:X284"/>
    <mergeCell ref="W267:X267"/>
    <mergeCell ref="W268:X268"/>
    <mergeCell ref="B247:X247"/>
    <mergeCell ref="B257:X257"/>
    <mergeCell ref="B258:X258"/>
    <mergeCell ref="W261:X261"/>
    <mergeCell ref="W253:X253"/>
    <mergeCell ref="W298:X298"/>
    <mergeCell ref="W272:X272"/>
    <mergeCell ref="W275:X275"/>
    <mergeCell ref="W269:X269"/>
    <mergeCell ref="W270:X270"/>
    <mergeCell ref="W271:X271"/>
    <mergeCell ref="W279:X279"/>
    <mergeCell ref="W273:X273"/>
    <mergeCell ref="W274:X274"/>
    <mergeCell ref="W307:X307"/>
    <mergeCell ref="W277:X277"/>
    <mergeCell ref="W282:X282"/>
    <mergeCell ref="W232:X232"/>
    <mergeCell ref="W238:X238"/>
    <mergeCell ref="W243:X243"/>
    <mergeCell ref="B242:X242"/>
    <mergeCell ref="W259:X259"/>
    <mergeCell ref="W250:X250"/>
    <mergeCell ref="W254:X254"/>
    <mergeCell ref="W256:X256"/>
    <mergeCell ref="W255:X255"/>
    <mergeCell ref="W251:X251"/>
    <mergeCell ref="W244:X244"/>
    <mergeCell ref="B237:B240"/>
    <mergeCell ref="W240:X240"/>
    <mergeCell ref="W248:X248"/>
    <mergeCell ref="W234:X234"/>
    <mergeCell ref="W235:X235"/>
    <mergeCell ref="W245:X245"/>
    <mergeCell ref="W308:X308"/>
    <mergeCell ref="W266:X266"/>
    <mergeCell ref="W249:X249"/>
    <mergeCell ref="W262:X262"/>
    <mergeCell ref="W372:X372"/>
    <mergeCell ref="W366:X366"/>
    <mergeCell ref="A221:A223"/>
    <mergeCell ref="A318:A321"/>
    <mergeCell ref="B318:B321"/>
    <mergeCell ref="W318:X318"/>
    <mergeCell ref="W319:X319"/>
    <mergeCell ref="W289:X289"/>
    <mergeCell ref="W302:X302"/>
    <mergeCell ref="W316:X316"/>
    <mergeCell ref="W317:X317"/>
    <mergeCell ref="W315:X315"/>
    <mergeCell ref="B314:X314"/>
    <mergeCell ref="W321:X321"/>
    <mergeCell ref="B331:X331"/>
    <mergeCell ref="W341:X341"/>
    <mergeCell ref="W342:X342"/>
    <mergeCell ref="W364:X364"/>
    <mergeCell ref="W264:X264"/>
    <mergeCell ref="W237:X237"/>
    <mergeCell ref="W230:X230"/>
    <mergeCell ref="W231:X231"/>
    <mergeCell ref="W233:X233"/>
    <mergeCell ref="W236:X236"/>
    <mergeCell ref="W377:X377"/>
    <mergeCell ref="W384:X384"/>
    <mergeCell ref="A376:A377"/>
    <mergeCell ref="W369:X369"/>
    <mergeCell ref="W338:X338"/>
    <mergeCell ref="W340:X340"/>
    <mergeCell ref="W361:X361"/>
    <mergeCell ref="W362:X362"/>
    <mergeCell ref="W368:X368"/>
    <mergeCell ref="B348:B350"/>
    <mergeCell ref="B357:X357"/>
    <mergeCell ref="B372:B373"/>
    <mergeCell ref="W347:X347"/>
    <mergeCell ref="B351:X351"/>
    <mergeCell ref="W352:X352"/>
    <mergeCell ref="W353:X353"/>
    <mergeCell ref="W354:X354"/>
    <mergeCell ref="W355:X355"/>
    <mergeCell ref="W356:X356"/>
    <mergeCell ref="B366:B369"/>
    <mergeCell ref="W373:X373"/>
    <mergeCell ref="B374:X374"/>
    <mergeCell ref="B376:B377"/>
    <mergeCell ref="W365:X365"/>
    <mergeCell ref="W397:X397"/>
    <mergeCell ref="W398:X398"/>
    <mergeCell ref="W392:X392"/>
    <mergeCell ref="B388:X388"/>
    <mergeCell ref="W389:X389"/>
    <mergeCell ref="A114:A115"/>
    <mergeCell ref="B114:B115"/>
    <mergeCell ref="B196:X196"/>
    <mergeCell ref="W198:X198"/>
    <mergeCell ref="W199:X199"/>
    <mergeCell ref="W200:X200"/>
    <mergeCell ref="A227:A228"/>
    <mergeCell ref="B227:B228"/>
    <mergeCell ref="W382:X382"/>
    <mergeCell ref="W336:X336"/>
    <mergeCell ref="A237:A240"/>
    <mergeCell ref="W363:X363"/>
    <mergeCell ref="A372:A373"/>
    <mergeCell ref="A187:A188"/>
    <mergeCell ref="B187:B188"/>
    <mergeCell ref="A366:A369"/>
    <mergeCell ref="W376:X376"/>
    <mergeCell ref="A200:A201"/>
    <mergeCell ref="B200:B201"/>
    <mergeCell ref="W205:X205"/>
    <mergeCell ref="W73:X73"/>
    <mergeCell ref="W87:X87"/>
    <mergeCell ref="W88:X88"/>
    <mergeCell ref="W112:X112"/>
    <mergeCell ref="W175:X175"/>
    <mergeCell ref="W179:X179"/>
    <mergeCell ref="W204:X204"/>
    <mergeCell ref="W193:X193"/>
    <mergeCell ref="W166:X166"/>
    <mergeCell ref="W81:X81"/>
    <mergeCell ref="W82:X82"/>
    <mergeCell ref="W94:X94"/>
    <mergeCell ref="B86:X86"/>
    <mergeCell ref="W97:X97"/>
    <mergeCell ref="W85:X85"/>
    <mergeCell ref="W121:X121"/>
    <mergeCell ref="W127:X127"/>
    <mergeCell ref="W133:X133"/>
    <mergeCell ref="B167:B169"/>
    <mergeCell ref="W167:X167"/>
    <mergeCell ref="B123:B125"/>
    <mergeCell ref="W131:X131"/>
    <mergeCell ref="W122:X122"/>
    <mergeCell ref="B203:X203"/>
    <mergeCell ref="B202:X202"/>
    <mergeCell ref="B189:X189"/>
    <mergeCell ref="B184:X184"/>
    <mergeCell ref="B80:B81"/>
    <mergeCell ref="W99:X99"/>
    <mergeCell ref="W102:X102"/>
    <mergeCell ref="W100:X100"/>
    <mergeCell ref="W190:X190"/>
    <mergeCell ref="W201:X201"/>
    <mergeCell ref="B82:B85"/>
    <mergeCell ref="A117:X117"/>
    <mergeCell ref="W111:X111"/>
    <mergeCell ref="B92:B94"/>
    <mergeCell ref="W156:X156"/>
    <mergeCell ref="A80:A81"/>
    <mergeCell ref="W83:X83"/>
    <mergeCell ref="W84:X84"/>
    <mergeCell ref="W78:X78"/>
    <mergeCell ref="W74:X74"/>
    <mergeCell ref="W75:X75"/>
    <mergeCell ref="W113:X113"/>
    <mergeCell ref="W157:X157"/>
    <mergeCell ref="A82:A85"/>
    <mergeCell ref="A74:A76"/>
    <mergeCell ref="W70:X70"/>
    <mergeCell ref="B77:X77"/>
    <mergeCell ref="A218:A220"/>
    <mergeCell ref="B194:B195"/>
    <mergeCell ref="W195:X195"/>
    <mergeCell ref="W197:X197"/>
    <mergeCell ref="B181:B183"/>
    <mergeCell ref="W40:X40"/>
    <mergeCell ref="W71:X71"/>
    <mergeCell ref="W120:X120"/>
    <mergeCell ref="W143:X143"/>
    <mergeCell ref="A141:X141"/>
    <mergeCell ref="W151:X151"/>
    <mergeCell ref="W168:X168"/>
    <mergeCell ref="W182:X182"/>
    <mergeCell ref="W181:X181"/>
    <mergeCell ref="W169:X169"/>
    <mergeCell ref="W147:X147"/>
    <mergeCell ref="W154:X154"/>
    <mergeCell ref="W155:X155"/>
    <mergeCell ref="W152:X152"/>
    <mergeCell ref="B159:X159"/>
    <mergeCell ref="A44:A46"/>
    <mergeCell ref="A61:A64"/>
    <mergeCell ref="B221:B223"/>
    <mergeCell ref="W220:X220"/>
    <mergeCell ref="W218:X218"/>
    <mergeCell ref="W219:X219"/>
    <mergeCell ref="W221:X221"/>
    <mergeCell ref="W222:X222"/>
    <mergeCell ref="B206:B207"/>
    <mergeCell ref="W226:X226"/>
    <mergeCell ref="W212:X212"/>
    <mergeCell ref="W213:X213"/>
    <mergeCell ref="W223:X223"/>
    <mergeCell ref="W214:X214"/>
    <mergeCell ref="W6:X7"/>
    <mergeCell ref="B44:B46"/>
    <mergeCell ref="B47:X47"/>
    <mergeCell ref="W49:X49"/>
    <mergeCell ref="W32:X32"/>
    <mergeCell ref="W41:X41"/>
    <mergeCell ref="W31:X31"/>
    <mergeCell ref="B36:X36"/>
    <mergeCell ref="W37:X37"/>
    <mergeCell ref="W38:X38"/>
    <mergeCell ref="B33:B35"/>
    <mergeCell ref="W33:X33"/>
    <mergeCell ref="W34:X34"/>
    <mergeCell ref="W35:X35"/>
    <mergeCell ref="W39:X39"/>
    <mergeCell ref="B8:X8"/>
    <mergeCell ref="B9:X9"/>
    <mergeCell ref="W10:X10"/>
    <mergeCell ref="B25:B28"/>
    <mergeCell ref="W25:X25"/>
    <mergeCell ref="W27:X27"/>
    <mergeCell ref="W28:X28"/>
    <mergeCell ref="W23:X23"/>
    <mergeCell ref="W44:X44"/>
    <mergeCell ref="A1:G1"/>
    <mergeCell ref="A2:G2"/>
    <mergeCell ref="A3:G3"/>
    <mergeCell ref="A4:G4"/>
    <mergeCell ref="A6:A7"/>
    <mergeCell ref="B6:B7"/>
    <mergeCell ref="C6:C7"/>
    <mergeCell ref="D6:D7"/>
    <mergeCell ref="E6:E7"/>
    <mergeCell ref="F6:G6"/>
    <mergeCell ref="A25:A28"/>
    <mergeCell ref="W17:X17"/>
    <mergeCell ref="W18:X18"/>
    <mergeCell ref="W19:X19"/>
    <mergeCell ref="W20:X20"/>
    <mergeCell ref="W13:X13"/>
    <mergeCell ref="W42:X42"/>
    <mergeCell ref="W62:X62"/>
    <mergeCell ref="W64:X64"/>
    <mergeCell ref="A33:A35"/>
    <mergeCell ref="W52:X52"/>
    <mergeCell ref="W53:X53"/>
    <mergeCell ref="B61:B64"/>
    <mergeCell ref="W54:X54"/>
    <mergeCell ref="W55:X55"/>
    <mergeCell ref="W56:X56"/>
    <mergeCell ref="W57:X57"/>
    <mergeCell ref="W46:X46"/>
    <mergeCell ref="W21:X21"/>
    <mergeCell ref="W22:X22"/>
    <mergeCell ref="W45:X45"/>
    <mergeCell ref="W48:X48"/>
    <mergeCell ref="W50:X50"/>
    <mergeCell ref="W59:X59"/>
    <mergeCell ref="W11:X11"/>
    <mergeCell ref="W12:X12"/>
    <mergeCell ref="W14:X14"/>
    <mergeCell ref="W15:X15"/>
    <mergeCell ref="B29:X29"/>
    <mergeCell ref="W30:X30"/>
    <mergeCell ref="W26:X26"/>
    <mergeCell ref="W16:X16"/>
    <mergeCell ref="W80:X80"/>
    <mergeCell ref="B74:B76"/>
    <mergeCell ref="W24:X24"/>
    <mergeCell ref="W43:X43"/>
    <mergeCell ref="W72:X72"/>
    <mergeCell ref="W76:X76"/>
    <mergeCell ref="W66:X66"/>
    <mergeCell ref="W51:X51"/>
    <mergeCell ref="W63:X63"/>
    <mergeCell ref="W60:X60"/>
    <mergeCell ref="B65:X65"/>
    <mergeCell ref="W67:X67"/>
    <mergeCell ref="W58:X58"/>
    <mergeCell ref="W61:X61"/>
    <mergeCell ref="W68:X68"/>
    <mergeCell ref="W69:X69"/>
    <mergeCell ref="W396:X396"/>
    <mergeCell ref="A355:A356"/>
    <mergeCell ref="W395:X395"/>
    <mergeCell ref="B355:B356"/>
    <mergeCell ref="A310:A313"/>
    <mergeCell ref="A287:A290"/>
    <mergeCell ref="W290:X290"/>
    <mergeCell ref="W304:X304"/>
    <mergeCell ref="W313:X313"/>
    <mergeCell ref="W312:X312"/>
    <mergeCell ref="W301:X301"/>
    <mergeCell ref="W299:X299"/>
    <mergeCell ref="B287:B290"/>
    <mergeCell ref="W287:X287"/>
    <mergeCell ref="W288:X288"/>
    <mergeCell ref="W296:X296"/>
    <mergeCell ref="W297:X297"/>
    <mergeCell ref="W294:X294"/>
    <mergeCell ref="W295:X295"/>
    <mergeCell ref="W292:X292"/>
    <mergeCell ref="W293:X293"/>
    <mergeCell ref="B310:B313"/>
    <mergeCell ref="W305:X305"/>
    <mergeCell ref="B291:X291"/>
    <mergeCell ref="A316:A317"/>
    <mergeCell ref="B316:B317"/>
    <mergeCell ref="A394:A398"/>
    <mergeCell ref="B394:B398"/>
    <mergeCell ref="W394:X394"/>
    <mergeCell ref="W391:X391"/>
    <mergeCell ref="W325:X325"/>
    <mergeCell ref="A329:A330"/>
    <mergeCell ref="B329:B330"/>
    <mergeCell ref="W329:X329"/>
    <mergeCell ref="W330:X330"/>
    <mergeCell ref="W326:X326"/>
    <mergeCell ref="W333:X333"/>
    <mergeCell ref="A348:A350"/>
    <mergeCell ref="A384:A387"/>
    <mergeCell ref="W327:X327"/>
    <mergeCell ref="W343:X343"/>
    <mergeCell ref="W358:X358"/>
    <mergeCell ref="B381:X381"/>
    <mergeCell ref="W348:X348"/>
    <mergeCell ref="B384:B387"/>
    <mergeCell ref="W383:X383"/>
    <mergeCell ref="B378:X378"/>
    <mergeCell ref="W379:X379"/>
    <mergeCell ref="W344:X344"/>
    <mergeCell ref="W371:X371"/>
    <mergeCell ref="W346:X346"/>
    <mergeCell ref="B252:X252"/>
    <mergeCell ref="B224:X224"/>
    <mergeCell ref="W345:X345"/>
    <mergeCell ref="W281:X281"/>
    <mergeCell ref="W323:X323"/>
    <mergeCell ref="W300:X300"/>
    <mergeCell ref="W283:X283"/>
    <mergeCell ref="W285:X285"/>
    <mergeCell ref="W276:X276"/>
    <mergeCell ref="W286:X286"/>
    <mergeCell ref="W246:X246"/>
    <mergeCell ref="B241:X241"/>
    <mergeCell ref="W278:X278"/>
    <mergeCell ref="W280:X280"/>
    <mergeCell ref="W260:X260"/>
    <mergeCell ref="W328:X328"/>
    <mergeCell ref="W228:X228"/>
    <mergeCell ref="W227:X227"/>
    <mergeCell ref="B322:X322"/>
    <mergeCell ref="B370:X370"/>
    <mergeCell ref="W350:X350"/>
    <mergeCell ref="A105:A107"/>
    <mergeCell ref="W114:X114"/>
    <mergeCell ref="B116:X116"/>
    <mergeCell ref="W110:X110"/>
    <mergeCell ref="B95:X95"/>
    <mergeCell ref="W105:X105"/>
    <mergeCell ref="W79:X79"/>
    <mergeCell ref="W98:X98"/>
    <mergeCell ref="W89:X89"/>
    <mergeCell ref="W90:X90"/>
    <mergeCell ref="W91:X91"/>
    <mergeCell ref="A92:A94"/>
    <mergeCell ref="W92:X92"/>
    <mergeCell ref="W93:X93"/>
    <mergeCell ref="W103:X103"/>
    <mergeCell ref="W96:X96"/>
    <mergeCell ref="W129:X129"/>
    <mergeCell ref="W118:X118"/>
    <mergeCell ref="W106:X106"/>
    <mergeCell ref="W107:X107"/>
    <mergeCell ref="W115:X115"/>
    <mergeCell ref="W119:X119"/>
    <mergeCell ref="W109:X109"/>
    <mergeCell ref="W101:X101"/>
    <mergeCell ref="W104:X104"/>
    <mergeCell ref="B108:X108"/>
    <mergeCell ref="B105:B107"/>
    <mergeCell ref="A123:A125"/>
    <mergeCell ref="W123:X123"/>
    <mergeCell ref="W160:X160"/>
    <mergeCell ref="B163:X163"/>
    <mergeCell ref="W165:X165"/>
    <mergeCell ref="W142:X142"/>
    <mergeCell ref="A178:A180"/>
    <mergeCell ref="A126:X126"/>
    <mergeCell ref="W132:X132"/>
    <mergeCell ref="W158:X158"/>
    <mergeCell ref="W162:X162"/>
    <mergeCell ref="A173:X173"/>
    <mergeCell ref="B178:B180"/>
    <mergeCell ref="W144:X144"/>
    <mergeCell ref="W136:X136"/>
    <mergeCell ref="W137:X137"/>
    <mergeCell ref="B161:B162"/>
    <mergeCell ref="W161:X161"/>
    <mergeCell ref="W177:X177"/>
    <mergeCell ref="W139:X139"/>
    <mergeCell ref="W130:X130"/>
    <mergeCell ref="W124:X124"/>
    <mergeCell ref="W125:X125"/>
    <mergeCell ref="W128:X128"/>
    <mergeCell ref="A138:A140"/>
    <mergeCell ref="B138:B140"/>
    <mergeCell ref="W134:X134"/>
    <mergeCell ref="W135:X135"/>
    <mergeCell ref="W140:X140"/>
    <mergeCell ref="A167:A169"/>
    <mergeCell ref="A194:A195"/>
    <mergeCell ref="W174:X174"/>
    <mergeCell ref="W176:X176"/>
    <mergeCell ref="W180:X180"/>
    <mergeCell ref="W138:X138"/>
    <mergeCell ref="A170:X170"/>
    <mergeCell ref="W171:X172"/>
    <mergeCell ref="A155:A157"/>
    <mergeCell ref="B155:B157"/>
    <mergeCell ref="A151:A154"/>
    <mergeCell ref="B151:B154"/>
    <mergeCell ref="W191:X191"/>
    <mergeCell ref="W178:X178"/>
    <mergeCell ref="A164:X164"/>
    <mergeCell ref="W145:X145"/>
    <mergeCell ref="W186:X186"/>
    <mergeCell ref="W146:X146"/>
    <mergeCell ref="W148:X148"/>
    <mergeCell ref="W303:X303"/>
    <mergeCell ref="W306:X306"/>
    <mergeCell ref="A185:X185"/>
    <mergeCell ref="A161:A162"/>
    <mergeCell ref="A181:A183"/>
    <mergeCell ref="W192:X192"/>
    <mergeCell ref="W183:X183"/>
    <mergeCell ref="W187:X187"/>
    <mergeCell ref="W188:X188"/>
    <mergeCell ref="W210:X210"/>
    <mergeCell ref="W239:X239"/>
    <mergeCell ref="W194:X194"/>
    <mergeCell ref="W216:X216"/>
    <mergeCell ref="B218:B220"/>
    <mergeCell ref="B229:X229"/>
    <mergeCell ref="W225:X225"/>
    <mergeCell ref="A206:A207"/>
    <mergeCell ref="W206:X206"/>
    <mergeCell ref="W207:X207"/>
    <mergeCell ref="W211:X211"/>
    <mergeCell ref="B208:X208"/>
    <mergeCell ref="W215:X215"/>
    <mergeCell ref="W209:X209"/>
    <mergeCell ref="W217:X217"/>
    <mergeCell ref="W149:X149"/>
    <mergeCell ref="W150:X150"/>
    <mergeCell ref="W153:X153"/>
    <mergeCell ref="W390:X390"/>
    <mergeCell ref="W263:X263"/>
    <mergeCell ref="W265:X265"/>
    <mergeCell ref="W310:X310"/>
    <mergeCell ref="W311:X311"/>
    <mergeCell ref="W320:X320"/>
    <mergeCell ref="W334:X334"/>
    <mergeCell ref="W335:X335"/>
    <mergeCell ref="W337:X337"/>
    <mergeCell ref="W375:X375"/>
    <mergeCell ref="W339:X339"/>
    <mergeCell ref="W359:X359"/>
    <mergeCell ref="W360:X360"/>
    <mergeCell ref="W367:X367"/>
    <mergeCell ref="W324:X324"/>
    <mergeCell ref="W385:X385"/>
    <mergeCell ref="W380:X380"/>
    <mergeCell ref="W349:X349"/>
    <mergeCell ref="W386:X386"/>
    <mergeCell ref="W387:X387"/>
    <mergeCell ref="B332:X332"/>
  </mergeCells>
  <pageMargins left="0.78740157480314965" right="0.39370078740157483" top="0.39370078740157483" bottom="0.39370078740157483" header="0.31496062992125984" footer="0.31496062992125984"/>
  <pageSetup paperSize="9" scale="80" fitToHeight="50" orientation="landscape" r:id="rId1"/>
  <ignoredErrors>
    <ignoredError sqref="E128"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отчёт</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2022-04-05T13:05:01Z</dcterms:modified>
</cp:coreProperties>
</file>