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885E1092-837C-49B8-B556-76388C785686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G176" i="12" l="1"/>
  <c r="F176" i="12"/>
  <c r="E176" i="12"/>
  <c r="D176" i="12"/>
  <c r="E177" i="12"/>
  <c r="F177" i="12"/>
  <c r="F175" i="12" s="1"/>
  <c r="G177" i="12"/>
  <c r="D177" i="12"/>
  <c r="E175" i="12"/>
  <c r="G175" i="12"/>
  <c r="E178" i="12"/>
  <c r="F178" i="12"/>
  <c r="G178" i="12"/>
  <c r="E146" i="12"/>
  <c r="E145" i="12" s="1"/>
  <c r="F146" i="12"/>
  <c r="F145" i="12" s="1"/>
  <c r="G146" i="12"/>
  <c r="G145" i="12" s="1"/>
  <c r="H146" i="12"/>
  <c r="H145" i="12" s="1"/>
  <c r="I146" i="12"/>
  <c r="I145" i="12" s="1"/>
  <c r="J146" i="12"/>
  <c r="J145" i="12" s="1"/>
  <c r="K146" i="12"/>
  <c r="K145" i="12" s="1"/>
  <c r="L146" i="12"/>
  <c r="L145" i="12" s="1"/>
  <c r="M146" i="12"/>
  <c r="M145" i="12" s="1"/>
  <c r="N146" i="12"/>
  <c r="N145" i="12" s="1"/>
  <c r="O146" i="12"/>
  <c r="O145" i="12" s="1"/>
  <c r="P146" i="12"/>
  <c r="P145" i="12" s="1"/>
  <c r="Q146" i="12"/>
  <c r="Q145" i="12" s="1"/>
  <c r="R146" i="12"/>
  <c r="R145" i="12" s="1"/>
  <c r="S146" i="12"/>
  <c r="S145" i="12" s="1"/>
  <c r="T146" i="12"/>
  <c r="T145" i="12" s="1"/>
  <c r="U146" i="12"/>
  <c r="U145" i="12" s="1"/>
  <c r="V146" i="12"/>
  <c r="V145" i="12" s="1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D146" i="12"/>
  <c r="E141" i="12"/>
  <c r="D141" i="12"/>
  <c r="F138" i="12"/>
  <c r="E139" i="12"/>
  <c r="E138" i="12" s="1"/>
  <c r="F139" i="12"/>
  <c r="G139" i="12"/>
  <c r="G138" i="12" s="1"/>
  <c r="D139" i="12"/>
  <c r="D138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E122" i="12"/>
  <c r="F122" i="12"/>
  <c r="G122" i="12"/>
  <c r="H122" i="12"/>
  <c r="H130" i="12" s="1"/>
  <c r="I122" i="12"/>
  <c r="I130" i="12" s="1"/>
  <c r="J122" i="12"/>
  <c r="J130" i="12" s="1"/>
  <c r="K122" i="12"/>
  <c r="K130" i="12" s="1"/>
  <c r="L122" i="12"/>
  <c r="L130" i="12" s="1"/>
  <c r="M122" i="12"/>
  <c r="M130" i="12" s="1"/>
  <c r="N122" i="12"/>
  <c r="N130" i="12" s="1"/>
  <c r="O122" i="12"/>
  <c r="O130" i="12" s="1"/>
  <c r="P122" i="12"/>
  <c r="P130" i="12" s="1"/>
  <c r="Q122" i="12"/>
  <c r="Q130" i="12" s="1"/>
  <c r="R122" i="12"/>
  <c r="R130" i="12" s="1"/>
  <c r="S122" i="12"/>
  <c r="S130" i="12" s="1"/>
  <c r="T122" i="12"/>
  <c r="T130" i="12" s="1"/>
  <c r="U122" i="12"/>
  <c r="U130" i="12" s="1"/>
  <c r="V122" i="12"/>
  <c r="V130" i="12" s="1"/>
  <c r="D122" i="12"/>
  <c r="U120" i="12" l="1"/>
  <c r="S120" i="12"/>
  <c r="Q120" i="12"/>
  <c r="O120" i="12"/>
  <c r="M120" i="12"/>
  <c r="K120" i="12"/>
  <c r="I120" i="12"/>
  <c r="G120" i="12"/>
  <c r="E120" i="12"/>
  <c r="V120" i="12"/>
  <c r="T120" i="12"/>
  <c r="R120" i="12"/>
  <c r="P120" i="12"/>
  <c r="N120" i="12"/>
  <c r="L120" i="12"/>
  <c r="J120" i="12"/>
  <c r="H120" i="12"/>
  <c r="F120" i="12"/>
  <c r="E113" i="12"/>
  <c r="F113" i="12"/>
  <c r="G113" i="12"/>
  <c r="D113" i="12"/>
  <c r="E112" i="12"/>
  <c r="F112" i="12"/>
  <c r="G112" i="12"/>
  <c r="E98" i="12"/>
  <c r="F98" i="12"/>
  <c r="G98" i="12"/>
  <c r="E99" i="12"/>
  <c r="F99" i="12"/>
  <c r="G99" i="12"/>
  <c r="D99" i="12"/>
  <c r="D98" i="12"/>
  <c r="E80" i="12"/>
  <c r="F80" i="12"/>
  <c r="G80" i="12"/>
  <c r="E81" i="12"/>
  <c r="F81" i="12"/>
  <c r="G81" i="12"/>
  <c r="D81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D80" i="12"/>
  <c r="E74" i="12"/>
  <c r="D74" i="12"/>
  <c r="F74" i="12"/>
  <c r="G74" i="12"/>
  <c r="F97" i="12" l="1"/>
  <c r="G111" i="12"/>
  <c r="G130" i="12"/>
  <c r="E111" i="12"/>
  <c r="E130" i="12"/>
  <c r="G97" i="12"/>
  <c r="E97" i="12"/>
  <c r="F111" i="12"/>
  <c r="F130" i="12"/>
  <c r="E79" i="12"/>
  <c r="F79" i="12"/>
  <c r="D79" i="12"/>
  <c r="G79" i="12"/>
  <c r="G65" i="12"/>
  <c r="F65" i="12"/>
  <c r="E65" i="12"/>
  <c r="D65" i="12"/>
  <c r="G53" i="12"/>
  <c r="F53" i="12"/>
  <c r="E53" i="12"/>
  <c r="E54" i="12"/>
  <c r="E103" i="12" s="1"/>
  <c r="F54" i="12"/>
  <c r="F103" i="12" s="1"/>
  <c r="G54" i="12"/>
  <c r="G103" i="12" s="1"/>
  <c r="E55" i="12"/>
  <c r="F55" i="12"/>
  <c r="G55" i="12"/>
  <c r="D53" i="12"/>
  <c r="D54" i="12"/>
  <c r="D103" i="12" s="1"/>
  <c r="E18" i="12"/>
  <c r="E25" i="12" s="1"/>
  <c r="D18" i="12"/>
  <c r="D25" i="12" s="1"/>
  <c r="G18" i="12"/>
  <c r="G25" i="12" s="1"/>
  <c r="F18" i="12"/>
  <c r="F25" i="12" s="1"/>
  <c r="G52" i="12" l="1"/>
  <c r="F52" i="12"/>
  <c r="E52" i="12"/>
  <c r="G174" i="12"/>
  <c r="G173" i="12" s="1"/>
  <c r="F174" i="12"/>
  <c r="E174" i="12"/>
  <c r="E173" i="12" s="1"/>
  <c r="D174" i="12"/>
  <c r="D173" i="12" s="1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F173" i="12"/>
  <c r="E169" i="12"/>
  <c r="F169" i="12"/>
  <c r="G169" i="12"/>
  <c r="D169" i="12"/>
  <c r="D147" i="12"/>
  <c r="E127" i="12"/>
  <c r="F127" i="12"/>
  <c r="G127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E70" i="12"/>
  <c r="E101" i="12" s="1"/>
  <c r="F70" i="12"/>
  <c r="F101" i="12" s="1"/>
  <c r="G70" i="12"/>
  <c r="G101" i="12" s="1"/>
  <c r="D70" i="12"/>
  <c r="D101" i="12" s="1"/>
  <c r="G69" i="12"/>
  <c r="F69" i="12"/>
  <c r="E69" i="12"/>
  <c r="D69" i="12"/>
  <c r="G61" i="12"/>
  <c r="F61" i="12"/>
  <c r="E61" i="12"/>
  <c r="D61" i="12"/>
  <c r="E66" i="12"/>
  <c r="E102" i="12" s="1"/>
  <c r="F66" i="12"/>
  <c r="F102" i="12" s="1"/>
  <c r="G66" i="12"/>
  <c r="G102" i="12" s="1"/>
  <c r="D66" i="12"/>
  <c r="D178" i="12"/>
  <c r="E30" i="12"/>
  <c r="F30" i="12"/>
  <c r="G30" i="12"/>
  <c r="D30" i="12"/>
  <c r="E31" i="12"/>
  <c r="F31" i="12"/>
  <c r="G31" i="12"/>
  <c r="D31" i="12"/>
  <c r="G126" i="12" l="1"/>
  <c r="G129" i="12"/>
  <c r="G128" i="12" s="1"/>
  <c r="E126" i="12"/>
  <c r="E129" i="12"/>
  <c r="E128" i="12" s="1"/>
  <c r="F126" i="12"/>
  <c r="F129" i="12"/>
  <c r="F128" i="12" s="1"/>
  <c r="G100" i="12"/>
  <c r="E100" i="12"/>
  <c r="F100" i="12"/>
  <c r="G14" i="12" l="1"/>
  <c r="F14" i="12"/>
  <c r="E14" i="12"/>
  <c r="D14" i="12"/>
  <c r="D112" i="12" l="1"/>
  <c r="D130" i="12" l="1"/>
  <c r="E170" i="12"/>
  <c r="F170" i="12"/>
  <c r="G170" i="12"/>
  <c r="D170" i="12"/>
  <c r="E155" i="12"/>
  <c r="E154" i="12" s="1"/>
  <c r="F155" i="12"/>
  <c r="F154" i="12" s="1"/>
  <c r="G155" i="12"/>
  <c r="G154" i="12" s="1"/>
  <c r="D155" i="12"/>
  <c r="D154" i="12" s="1"/>
  <c r="E151" i="12"/>
  <c r="F151" i="12"/>
  <c r="G151" i="12"/>
  <c r="D151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D127" i="12"/>
  <c r="D126" i="12" s="1"/>
  <c r="D121" i="12"/>
  <c r="D111" i="12"/>
  <c r="V102" i="12"/>
  <c r="V177" i="12" s="1"/>
  <c r="U102" i="12"/>
  <c r="U177" i="12" s="1"/>
  <c r="T102" i="12"/>
  <c r="T177" i="12" s="1"/>
  <c r="S102" i="12"/>
  <c r="S177" i="12" s="1"/>
  <c r="R102" i="12"/>
  <c r="R177" i="12" s="1"/>
  <c r="Q102" i="12"/>
  <c r="Q177" i="12" s="1"/>
  <c r="P102" i="12"/>
  <c r="P177" i="12" s="1"/>
  <c r="O102" i="12"/>
  <c r="O177" i="12" s="1"/>
  <c r="N102" i="12"/>
  <c r="N177" i="12" s="1"/>
  <c r="M102" i="12"/>
  <c r="M177" i="12" s="1"/>
  <c r="L102" i="12"/>
  <c r="L177" i="12" s="1"/>
  <c r="K102" i="12"/>
  <c r="K177" i="12" s="1"/>
  <c r="J102" i="12"/>
  <c r="J177" i="12" s="1"/>
  <c r="I102" i="12"/>
  <c r="I177" i="12" s="1"/>
  <c r="H102" i="12"/>
  <c r="H177" i="12" s="1"/>
  <c r="D55" i="12"/>
  <c r="D102" i="12" s="1"/>
  <c r="D100" i="12" s="1"/>
  <c r="E38" i="12"/>
  <c r="E37" i="12" s="1"/>
  <c r="F38" i="12"/>
  <c r="F37" i="12" s="1"/>
  <c r="G38" i="12"/>
  <c r="G37" i="12" s="1"/>
  <c r="D38" i="12"/>
  <c r="D37" i="12" s="1"/>
  <c r="E26" i="12"/>
  <c r="E34" i="12" s="1"/>
  <c r="F26" i="12"/>
  <c r="F34" i="12" s="1"/>
  <c r="G26" i="12"/>
  <c r="G34" i="12" s="1"/>
  <c r="D26" i="12"/>
  <c r="D34" i="12" s="1"/>
  <c r="E13" i="12"/>
  <c r="F13" i="12"/>
  <c r="G13" i="12"/>
  <c r="D13" i="12"/>
  <c r="D120" i="12" l="1"/>
  <c r="D129" i="12"/>
  <c r="D128" i="12" s="1"/>
  <c r="D52" i="12"/>
  <c r="D168" i="12"/>
  <c r="F168" i="12"/>
  <c r="G168" i="12"/>
  <c r="E168" i="12"/>
  <c r="D97" i="12"/>
  <c r="D64" i="12"/>
  <c r="F64" i="12"/>
  <c r="G64" i="12"/>
  <c r="E64" i="12"/>
  <c r="G33" i="12"/>
  <c r="E33" i="12"/>
  <c r="D33" i="12"/>
  <c r="F33" i="12"/>
  <c r="H113" i="12" l="1"/>
  <c r="H129" i="12" s="1"/>
  <c r="H128" i="12" s="1"/>
  <c r="I113" i="12"/>
  <c r="I129" i="12" s="1"/>
  <c r="I128" i="12" s="1"/>
  <c r="J113" i="12"/>
  <c r="J129" i="12" s="1"/>
  <c r="J128" i="12" s="1"/>
  <c r="K113" i="12"/>
  <c r="K129" i="12" s="1"/>
  <c r="K128" i="12" s="1"/>
  <c r="L113" i="12"/>
  <c r="L129" i="12" s="1"/>
  <c r="L128" i="12" s="1"/>
  <c r="M113" i="12"/>
  <c r="M129" i="12" s="1"/>
  <c r="M128" i="12" s="1"/>
  <c r="N113" i="12"/>
  <c r="N129" i="12" s="1"/>
  <c r="N128" i="12" s="1"/>
  <c r="O113" i="12"/>
  <c r="O129" i="12" s="1"/>
  <c r="O128" i="12" s="1"/>
  <c r="P113" i="12"/>
  <c r="P129" i="12" s="1"/>
  <c r="P128" i="12" s="1"/>
  <c r="Q113" i="12"/>
  <c r="Q129" i="12" s="1"/>
  <c r="Q128" i="12" s="1"/>
  <c r="R113" i="12"/>
  <c r="R129" i="12" s="1"/>
  <c r="R128" i="12" s="1"/>
  <c r="S113" i="12"/>
  <c r="S129" i="12" s="1"/>
  <c r="S128" i="12" s="1"/>
  <c r="T113" i="12"/>
  <c r="T129" i="12" s="1"/>
  <c r="T128" i="12" s="1"/>
  <c r="U113" i="12"/>
  <c r="U129" i="12" s="1"/>
  <c r="U128" i="12" s="1"/>
  <c r="V113" i="12"/>
  <c r="V129" i="12" s="1"/>
  <c r="V128" i="12" s="1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D157" i="12"/>
  <c r="D175" i="12" l="1"/>
  <c r="H139" i="12" l="1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U176" i="12" l="1"/>
  <c r="U175" i="12" s="1"/>
  <c r="U138" i="12"/>
  <c r="S176" i="12"/>
  <c r="S175" i="12" s="1"/>
  <c r="S138" i="12"/>
  <c r="Q176" i="12"/>
  <c r="Q175" i="12" s="1"/>
  <c r="Q138" i="12"/>
  <c r="O176" i="12"/>
  <c r="O175" i="12" s="1"/>
  <c r="O138" i="12"/>
  <c r="M176" i="12"/>
  <c r="M175" i="12" s="1"/>
  <c r="M138" i="12"/>
  <c r="K176" i="12"/>
  <c r="K175" i="12" s="1"/>
  <c r="K138" i="12"/>
  <c r="I176" i="12"/>
  <c r="I175" i="12" s="1"/>
  <c r="I138" i="12"/>
  <c r="V176" i="12"/>
  <c r="V175" i="12" s="1"/>
  <c r="V138" i="12"/>
  <c r="T176" i="12"/>
  <c r="T175" i="12" s="1"/>
  <c r="T138" i="12"/>
  <c r="R176" i="12"/>
  <c r="R175" i="12" s="1"/>
  <c r="R138" i="12"/>
  <c r="P176" i="12"/>
  <c r="P175" i="12" s="1"/>
  <c r="P138" i="12"/>
  <c r="N176" i="12"/>
  <c r="N175" i="12" s="1"/>
  <c r="N138" i="12"/>
  <c r="L176" i="12"/>
  <c r="L175" i="12" s="1"/>
  <c r="L138" i="12"/>
  <c r="J176" i="12"/>
  <c r="J175" i="12" s="1"/>
  <c r="J138" i="12"/>
  <c r="H176" i="12"/>
  <c r="H175" i="12" s="1"/>
  <c r="H138" i="12"/>
  <c r="D145" i="12"/>
  <c r="F32" i="12" l="1"/>
  <c r="G32" i="12"/>
  <c r="E32" i="12"/>
  <c r="H150" i="12" l="1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E150" i="12"/>
  <c r="F150" i="12"/>
  <c r="G150" i="12"/>
  <c r="D150" i="12"/>
  <c r="G24" i="12" l="1"/>
  <c r="D24" i="12"/>
  <c r="H14" i="12"/>
  <c r="H25" i="12" s="1"/>
  <c r="I14" i="12"/>
  <c r="I25" i="12" s="1"/>
  <c r="J14" i="12"/>
  <c r="J25" i="12" s="1"/>
  <c r="K14" i="12"/>
  <c r="K25" i="12" s="1"/>
  <c r="L14" i="12"/>
  <c r="L25" i="12" s="1"/>
  <c r="M14" i="12"/>
  <c r="M25" i="12" s="1"/>
  <c r="N14" i="12"/>
  <c r="N25" i="12" s="1"/>
  <c r="O14" i="12"/>
  <c r="O25" i="12" s="1"/>
  <c r="P14" i="12"/>
  <c r="P25" i="12" s="1"/>
  <c r="Q14" i="12"/>
  <c r="Q25" i="12" s="1"/>
  <c r="R14" i="12"/>
  <c r="R25" i="12" s="1"/>
  <c r="S14" i="12"/>
  <c r="S25" i="12" s="1"/>
  <c r="T14" i="12"/>
  <c r="T25" i="12" s="1"/>
  <c r="U14" i="12"/>
  <c r="U25" i="12" s="1"/>
  <c r="V14" i="12"/>
  <c r="V25" i="12" s="1"/>
  <c r="F24" i="12" l="1"/>
  <c r="E24" i="12"/>
  <c r="D32" i="12" l="1"/>
</calcChain>
</file>

<file path=xl/sharedStrings.xml><?xml version="1.0" encoding="utf-8"?>
<sst xmlns="http://schemas.openxmlformats.org/spreadsheetml/2006/main" count="456" uniqueCount="217">
  <si>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</si>
  <si>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</si>
  <si>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</si>
  <si>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</si>
  <si>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</si>
  <si>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</si>
  <si>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</si>
  <si>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</si>
  <si>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</si>
  <si>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</si>
  <si>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</si>
  <si>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</si>
  <si>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</si>
  <si>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</si>
  <si>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</si>
  <si>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</si>
  <si>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</si>
  <si>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</si>
  <si>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</si>
  <si>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</si>
  <si>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</si>
  <si>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</si>
  <si>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Расходы на выплаты спортсменам, судьям, привлекаемым для участия в физкультурно-спортивных мероприятиях</t>
  </si>
  <si>
    <t>Всего:</t>
  </si>
  <si>
    <t>Муниципальная программа "Развитие и повышение качества человеческого потенциала" на 2020-2022 годы</t>
  </si>
  <si>
    <t>Подпрограмма 1 "Физическая культура и спорт города Кола"</t>
  </si>
  <si>
    <t>Содержание и ремонт объектов спорта городской инфраструктуры г. Кола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</si>
  <si>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</si>
  <si>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</si>
  <si>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</si>
  <si>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</si>
  <si>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</si>
  <si>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</si>
  <si>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</si>
  <si>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</si>
  <si>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</si>
  <si>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</si>
  <si>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>Подпрограмма 1 "Комплексное благоустройство города" на 2015-2020 годы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</si>
  <si>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</si>
  <si>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</si>
  <si>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</si>
  <si>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</si>
  <si>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</si>
  <si>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Расходы бюджета города Колы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</si>
  <si>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</si>
  <si>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</si>
  <si>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</si>
  <si>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</si>
  <si>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</si>
  <si>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</si>
  <si>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Подпрограмма 4 "Формирование современной городской среды" </t>
  </si>
  <si>
    <t>Благоустройство дворовых территорий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</si>
  <si>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</si>
  <si>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</si>
  <si>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</si>
  <si>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ъ</t>
  </si>
  <si>
    <t>+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</si>
  <si>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</si>
  <si>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</si>
  <si>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</si>
  <si>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</si>
  <si>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</si>
  <si>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</si>
  <si>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Муниципальная программа "Обеспечение эффективного функционирования городского хозяйства" на 2020-2023 годы</t>
  </si>
  <si>
    <t xml:space="preserve">Подпрограмма 1 "Комплексное развитие систем коммунальной инфраструктуры города Кола" </t>
  </si>
  <si>
    <t>Внесение изменений в схемы теплоснабжения, водоснабжения и водоотведения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</si>
  <si>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</si>
  <si>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</si>
  <si>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</si>
  <si>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</si>
  <si>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</si>
  <si>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</si>
  <si>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</si>
  <si>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</si>
  <si>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</si>
  <si>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</si>
  <si>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>Муниципальная программа "Обеспечение жильём молодых семей города Кола" на 2020 -2022 годы</t>
  </si>
  <si>
    <t xml:space="preserve">Реализации мероприятий по обеспечению жильем молодых семей </t>
  </si>
  <si>
    <t>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</si>
  <si>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Софинансирование мероприятий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</si>
  <si>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Муниципальная программа "Управление земельными ресурсами города Кола" на 2020-2025 гг.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</si>
  <si>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</si>
  <si>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</si>
  <si>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Муниципальная программа "Муниципальное управление города Кола" на 2020-2022 годы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</si>
  <si>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</si>
  <si>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Реализация мероприятий, направленных на предупреждение коррупции на уровне органов местного самоуправления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</si>
  <si>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</si>
  <si>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</si>
  <si>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</si>
  <si>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</si>
  <si>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</si>
  <si>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>Разработка проектов застройки отдельных кварталов, земельных участков, предоставленных многодетным семьям, и для строительства ИЖС</t>
  </si>
  <si>
    <t xml:space="preserve">действующих в муниципальном образовании г. Кола </t>
  </si>
  <si>
    <t>Мероприятия по капитальному и текущему ремонту объектов культуры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</si>
  <si>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</si>
  <si>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</si>
  <si>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</si>
  <si>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</si>
  <si>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</si>
  <si>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</si>
  <si>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Муниципальная программа "Обеспечение комфортных условий проживания населения города Кола" на 2020-2024 годы</t>
  </si>
  <si>
    <t xml:space="preserve">Исполнено на 50,0%.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</si>
  <si>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замене наружного освещения)</t>
  </si>
  <si>
    <t>бюджет Кольского района</t>
  </si>
  <si>
    <t xml:space="preserve">Субсидия управляющим организациям,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  </t>
  </si>
  <si>
    <t>Исполнено на 24,1%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</si>
  <si>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</si>
  <si>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</si>
  <si>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Устройство контейнерных площадок</t>
  </si>
  <si>
    <t>Исполнено на 18,7%</t>
  </si>
  <si>
    <t>350,0</t>
  </si>
  <si>
    <t>Текущий ремонт муниципального жилищного фонда</t>
  </si>
  <si>
    <t>919,3</t>
  </si>
  <si>
    <t xml:space="preserve"> Исполнено на 0,0%. </t>
  </si>
  <si>
    <t>Разработка и корректировка градостроительной документации</t>
  </si>
  <si>
    <t xml:space="preserve">Муниципальная программа "Обеспечение первичных мер пожарной безопасности на территории городского поселения Кола Кольского района" </t>
  </si>
  <si>
    <t>Комплекс мероприятий, направленных на повышение уровня противпожарной безопасности</t>
  </si>
  <si>
    <t>Исполнено на 21,0%</t>
  </si>
  <si>
    <t>Исполнено на 12,9%</t>
  </si>
  <si>
    <t xml:space="preserve">Исполнено на 30,8%. 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</si>
  <si>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</si>
  <si>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</si>
  <si>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 xml:space="preserve">Исполнено на 58,3%. </t>
  </si>
  <si>
    <t xml:space="preserve">Исполнено на 3,3%. </t>
  </si>
  <si>
    <t xml:space="preserve">Исполнено на 54,1%. </t>
  </si>
  <si>
    <t>Исполнено на 47,3%</t>
  </si>
  <si>
    <t>Исполнено на 46,6%</t>
  </si>
  <si>
    <t>Исполнено на 58,3%</t>
  </si>
  <si>
    <t xml:space="preserve">Исполнено на 63,3%. </t>
  </si>
  <si>
    <t>Исполнено на 45,4%</t>
  </si>
  <si>
    <t>Исполнено на 44,6%</t>
  </si>
  <si>
    <t>Исполнено на 37,3%</t>
  </si>
  <si>
    <t>Создание и эксплуатация единой автоматизированной системы для обеспечения схранности объектов благоустройства г.п. Кола</t>
  </si>
  <si>
    <t>Исполнено на 36,9%</t>
  </si>
  <si>
    <t>Исполнено на 23,7%</t>
  </si>
  <si>
    <t>Исполнено на 57,1%</t>
  </si>
  <si>
    <t>Исполнено на 24,9%</t>
  </si>
  <si>
    <t>Исполнено на 25,6%</t>
  </si>
  <si>
    <t>Обустройство парковочных мест на территории города Колы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</si>
  <si>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</si>
  <si>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Снос ветхих, аварийных зданий и сооружений, незаконных построек</t>
  </si>
  <si>
    <t>бюджет кольского района</t>
  </si>
  <si>
    <t>Исполнено на 36,0%</t>
  </si>
  <si>
    <t>Исполнено на 38,2%</t>
  </si>
  <si>
    <t xml:space="preserve">Исполнено на 13,4% </t>
  </si>
  <si>
    <t xml:space="preserve">Исполнено на 34,8% </t>
  </si>
  <si>
    <t>Исполнено на 75,5%</t>
  </si>
  <si>
    <t>Исполнено на 68,5%</t>
  </si>
  <si>
    <t>Исполнено на 48,4%</t>
  </si>
  <si>
    <t>Исполнено на 67,7%</t>
  </si>
  <si>
    <t>Расходы на благоустройство территории общего пользования "Общественно-досуговая зона по улице Поморской в городе Коле"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</si>
  <si>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</si>
  <si>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</si>
  <si>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</si>
  <si>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>Исполнено на 65,3%</t>
  </si>
  <si>
    <t>Аварийные работы общего имущества</t>
  </si>
  <si>
    <t>Исполнено на 84,3%</t>
  </si>
  <si>
    <t>Исполнено на 82,7%</t>
  </si>
  <si>
    <t>Исполнено на 32,0%</t>
  </si>
  <si>
    <t>Субсидия из областного бюджета местным бюджетам на реализацию проектов по поддержке местных инициатив (Проект 1 "Ремонт входных групп и подъездов дома № 8 по улице Кривошеева)</t>
  </si>
  <si>
    <t>Исполнено на 30,0%</t>
  </si>
  <si>
    <t>Субсидия из областного бюджета местным бюджетам на реализацию проектов по поддержке местных инициатив (Проект 2 "Ремонт входных групп и подъездов дома № 2 по проспекту Островский")</t>
  </si>
  <si>
    <t>Субсидия из областного бюджета местным бюджетам на реализацию проектов по поддержке местных инициатив (Проект 3 "Ремонт входных групп и подъездов дома № 38 по проспекту Защитников Заполярья")</t>
  </si>
  <si>
    <t>Субсидия из областного бюджета местным бюджетам на реализацию проектов по поддержке местных инициатив (Проект 4 "Ремонт входных групп и подъездов дома № 9 по проспекту Миронова")</t>
  </si>
  <si>
    <t>Исполнено на 39,7%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</si>
  <si>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8 по улице Кривошеева") </t>
  </si>
  <si>
    <t>Исполнено на 99,8%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</si>
  <si>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2 по проспекту Островский") </t>
  </si>
  <si>
    <t>Исполнено на 100,0%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</si>
  <si>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38 по проспекту Защитников Заполярья")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</si>
  <si>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9 по проспекту Миронова") </t>
  </si>
  <si>
    <t>Исполнено на 70,4%</t>
  </si>
  <si>
    <t>Исполнено на 79,3%</t>
  </si>
  <si>
    <t>Исполнено на 17,7%</t>
  </si>
  <si>
    <t>Исполнено на 21,6%</t>
  </si>
  <si>
    <t xml:space="preserve">Исполнено на 26,3%. </t>
  </si>
  <si>
    <t>Субсидии на планировку территории,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</si>
  <si>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 xml:space="preserve">Исполнено на 31,8%. 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</si>
  <si>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</si>
  <si>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</si>
  <si>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Исполнено на 17,9%</t>
  </si>
  <si>
    <t xml:space="preserve">Исполнено на 1,9%. </t>
  </si>
  <si>
    <t xml:space="preserve">Исполнено на 34,0%. </t>
  </si>
  <si>
    <t>Субсидия из областного бюджета бюджетам муниципальных образваний на подготовку к отопительному периоду</t>
  </si>
  <si>
    <t xml:space="preserve">Исполнено на 27,9%. </t>
  </si>
  <si>
    <t xml:space="preserve">Исполнено на 40,1%. </t>
  </si>
  <si>
    <t>Исполнено на 58,4%</t>
  </si>
  <si>
    <t>Исполнено на 43,4%</t>
  </si>
  <si>
    <t>Исполнено на 43,6%</t>
  </si>
  <si>
    <t>Исполнено на 33,9%</t>
  </si>
  <si>
    <t>Исполнено на 36,7%</t>
  </si>
  <si>
    <t>Исполнено на 22,3%</t>
  </si>
  <si>
    <t xml:space="preserve">Приобретение жилья на вторичном рынке на территории муниципального образования городское поселение Кола Кольского района </t>
  </si>
  <si>
    <t>924,0</t>
  </si>
  <si>
    <t>868,2</t>
  </si>
  <si>
    <t>855,5</t>
  </si>
  <si>
    <t>Исполнено на 92,6%</t>
  </si>
  <si>
    <t>176,6</t>
  </si>
  <si>
    <t>41,1</t>
  </si>
  <si>
    <t>Исполнено на 4,5%</t>
  </si>
  <si>
    <t>Исполнено на 50,4%</t>
  </si>
  <si>
    <t>Исполнено на 55,9%</t>
  </si>
  <si>
    <t>Капитальный ремонт муниципального жилищного фонда (жилых домов, квартир, комнат, нежилых помещений)</t>
  </si>
  <si>
    <t>Исполнено на 1,0%</t>
  </si>
  <si>
    <t>Исполнено на 32,7%</t>
  </si>
  <si>
    <t>Муниципальная программа  "Управление муниципальным имуществом города Кола"</t>
  </si>
  <si>
    <t>Исполнено на 94,2%</t>
  </si>
  <si>
    <t xml:space="preserve"> Исполнено на 1,0%. </t>
  </si>
  <si>
    <t xml:space="preserve">Исполнено на 2,3%. </t>
  </si>
  <si>
    <t xml:space="preserve">Исполнено на 44,9%. </t>
  </si>
  <si>
    <t xml:space="preserve">Исполнено на 32,0%. </t>
  </si>
  <si>
    <t xml:space="preserve">Исполнено на 37,6%. </t>
  </si>
  <si>
    <t>Исполнено на 38,3%</t>
  </si>
  <si>
    <t>Исполнено на 26,8%</t>
  </si>
  <si>
    <t>Исполнено на 26,1%</t>
  </si>
  <si>
    <t>Исполнено на 27,7%</t>
  </si>
  <si>
    <t xml:space="preserve">за 2 квартал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</si>
</sst>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/>
    <xf numFmtId="0" fontId="0" fillId="2" borderId="6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8"/>
  <sheetViews>
    <sheetView tabSelected="1" topLeftCell="A172" zoomScale="104" zoomScaleNormal="104" workbookViewId="0">
      <selection activeCell="Z7" sqref="Z7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20.5703125" style="2" customWidth="1"/>
    <col min="5" max="5" width="14.1406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72" t="s">
        <v>3</v>
      </c>
      <c r="B1" s="72"/>
      <c r="C1" s="72"/>
      <c r="D1" s="72"/>
      <c r="E1" s="72"/>
      <c r="F1" s="72"/>
      <c r="G1" s="72"/>
    </row>
    <row r="2" spans="1:24" ht="18.75" x14ac:dyDescent="0.3">
      <c r="A2" s="72" t="s">
        <v>2</v>
      </c>
      <c r="B2" s="72"/>
      <c r="C2" s="72"/>
      <c r="D2" s="72"/>
      <c r="E2" s="72"/>
      <c r="F2" s="72"/>
      <c r="G2" s="72"/>
    </row>
    <row r="3" spans="1:24" ht="18.75" x14ac:dyDescent="0.3">
      <c r="A3" s="72" t="s">
        <v>92</v>
      </c>
      <c r="B3" s="72"/>
      <c r="C3" s="72"/>
      <c r="D3" s="72"/>
      <c r="E3" s="72"/>
      <c r="F3" s="72"/>
      <c r="G3" s="72"/>
    </row>
    <row r="4" spans="1:24" ht="18.75" x14ac:dyDescent="0.3">
      <c r="A4" s="72" t="s">
        <v>216</v>
      </c>
      <c r="B4" s="72"/>
      <c r="C4" s="72"/>
      <c r="D4" s="72"/>
      <c r="E4" s="72"/>
      <c r="F4" s="72"/>
      <c r="G4" s="72"/>
    </row>
    <row r="5" spans="1:24" x14ac:dyDescent="0.25">
      <c r="A5" s="4"/>
      <c r="X5" s="5" t="s">
        <v>15</v>
      </c>
    </row>
    <row r="6" spans="1:24" ht="15.75" customHeight="1" x14ac:dyDescent="0.25">
      <c r="A6" s="73" t="s">
        <v>1</v>
      </c>
      <c r="B6" s="66" t="s">
        <v>4</v>
      </c>
      <c r="C6" s="66" t="s">
        <v>0</v>
      </c>
      <c r="D6" s="62" t="s">
        <v>5</v>
      </c>
      <c r="E6" s="66" t="s">
        <v>6</v>
      </c>
      <c r="F6" s="73" t="s">
        <v>7</v>
      </c>
      <c r="G6" s="7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1" t="s">
        <v>19</v>
      </c>
      <c r="X6" s="71"/>
    </row>
    <row r="7" spans="1:24" ht="60.75" customHeight="1" x14ac:dyDescent="0.25">
      <c r="A7" s="73"/>
      <c r="B7" s="66"/>
      <c r="C7" s="66"/>
      <c r="D7" s="74"/>
      <c r="E7" s="66"/>
      <c r="F7" s="33" t="s">
        <v>9</v>
      </c>
      <c r="G7" s="33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1"/>
      <c r="X7" s="71"/>
    </row>
    <row r="8" spans="1:24" ht="24.75" customHeight="1" x14ac:dyDescent="0.25">
      <c r="A8" s="33">
        <v>1</v>
      </c>
      <c r="B8" s="66" t="s">
        <v>24</v>
      </c>
      <c r="C8" s="66"/>
      <c r="D8" s="66"/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32.25" customHeight="1" x14ac:dyDescent="0.25">
      <c r="A9" s="6"/>
      <c r="B9" s="66" t="s">
        <v>25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52.5" customHeight="1" x14ac:dyDescent="0.25">
      <c r="A10" s="7"/>
      <c r="B10" s="27" t="s">
        <v>16</v>
      </c>
      <c r="C10" s="27" t="s">
        <v>27</v>
      </c>
      <c r="D10" s="1">
        <v>290</v>
      </c>
      <c r="E10" s="1">
        <v>290</v>
      </c>
      <c r="F10" s="1">
        <v>60.8</v>
      </c>
      <c r="G10" s="1">
        <v>60.8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4" t="s">
        <v>117</v>
      </c>
      <c r="X10" s="54"/>
    </row>
    <row r="11" spans="1:24" ht="67.5" customHeight="1" x14ac:dyDescent="0.25">
      <c r="A11" s="7"/>
      <c r="B11" s="27" t="s">
        <v>22</v>
      </c>
      <c r="C11" s="27" t="s">
        <v>27</v>
      </c>
      <c r="D11" s="1">
        <v>110</v>
      </c>
      <c r="E11" s="1">
        <v>110</v>
      </c>
      <c r="F11" s="1">
        <v>0</v>
      </c>
      <c r="G11" s="1"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54" t="s">
        <v>21</v>
      </c>
      <c r="X11" s="54"/>
    </row>
    <row r="12" spans="1:24" ht="54.75" customHeight="1" x14ac:dyDescent="0.25">
      <c r="A12" s="8"/>
      <c r="B12" s="40" t="s">
        <v>26</v>
      </c>
      <c r="C12" s="27" t="s">
        <v>27</v>
      </c>
      <c r="D12" s="1">
        <v>71.599999999999994</v>
      </c>
      <c r="E12" s="1">
        <v>71.599999999999994</v>
      </c>
      <c r="F12" s="1">
        <v>0</v>
      </c>
      <c r="G12" s="1"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4" t="s">
        <v>21</v>
      </c>
      <c r="X12" s="54"/>
    </row>
    <row r="13" spans="1:24" ht="42" customHeight="1" x14ac:dyDescent="0.25">
      <c r="A13" s="64"/>
      <c r="B13" s="62" t="s">
        <v>14</v>
      </c>
      <c r="C13" s="33" t="s">
        <v>13</v>
      </c>
      <c r="D13" s="41">
        <f>D14</f>
        <v>471.6</v>
      </c>
      <c r="E13" s="41">
        <f t="shared" ref="E13:G13" si="0">E14</f>
        <v>471.6</v>
      </c>
      <c r="F13" s="41">
        <f t="shared" si="0"/>
        <v>60.8</v>
      </c>
      <c r="G13" s="41">
        <f t="shared" si="0"/>
        <v>60.8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61" t="s">
        <v>118</v>
      </c>
      <c r="X13" s="61"/>
    </row>
    <row r="14" spans="1:24" ht="48" customHeight="1" x14ac:dyDescent="0.25">
      <c r="A14" s="65"/>
      <c r="B14" s="63"/>
      <c r="C14" s="27" t="s">
        <v>27</v>
      </c>
      <c r="D14" s="1">
        <f>D10+D11+D12</f>
        <v>471.6</v>
      </c>
      <c r="E14" s="1">
        <f>E10+E11+E12</f>
        <v>471.6</v>
      </c>
      <c r="F14" s="1">
        <f>F10+F11+F12</f>
        <v>60.8</v>
      </c>
      <c r="G14" s="1">
        <f>G10+G11+G12</f>
        <v>60.8</v>
      </c>
      <c r="H14" s="1" t="e">
        <f>H10+#REF!+#REF!+#REF!+#REF!+#REF!+#REF!</f>
        <v>#REF!</v>
      </c>
      <c r="I14" s="1" t="e">
        <f>I10+#REF!+#REF!+#REF!+#REF!+#REF!+#REF!</f>
        <v>#REF!</v>
      </c>
      <c r="J14" s="1" t="e">
        <f>J10+#REF!+#REF!+#REF!+#REF!+#REF!+#REF!</f>
        <v>#REF!</v>
      </c>
      <c r="K14" s="1" t="e">
        <f>K10+#REF!+#REF!+#REF!+#REF!+#REF!+#REF!</f>
        <v>#REF!</v>
      </c>
      <c r="L14" s="1" t="e">
        <f>L10+#REF!+#REF!+#REF!+#REF!+#REF!+#REF!</f>
        <v>#REF!</v>
      </c>
      <c r="M14" s="1" t="e">
        <f>M10+#REF!+#REF!+#REF!+#REF!+#REF!+#REF!</f>
        <v>#REF!</v>
      </c>
      <c r="N14" s="1" t="e">
        <f>N10+#REF!+#REF!+#REF!+#REF!+#REF!+#REF!</f>
        <v>#REF!</v>
      </c>
      <c r="O14" s="1" t="e">
        <f>O10+#REF!+#REF!+#REF!+#REF!+#REF!+#REF!</f>
        <v>#REF!</v>
      </c>
      <c r="P14" s="1" t="e">
        <f>P10+#REF!+#REF!+#REF!+#REF!+#REF!+#REF!</f>
        <v>#REF!</v>
      </c>
      <c r="Q14" s="1" t="e">
        <f>Q10+#REF!+#REF!+#REF!+#REF!+#REF!+#REF!</f>
        <v>#REF!</v>
      </c>
      <c r="R14" s="1" t="e">
        <f>R10+#REF!+#REF!+#REF!+#REF!+#REF!+#REF!</f>
        <v>#REF!</v>
      </c>
      <c r="S14" s="1" t="e">
        <f>S10+#REF!+#REF!+#REF!+#REF!+#REF!+#REF!</f>
        <v>#REF!</v>
      </c>
      <c r="T14" s="1" t="e">
        <f>T10+#REF!+#REF!+#REF!+#REF!+#REF!+#REF!</f>
        <v>#REF!</v>
      </c>
      <c r="U14" s="1" t="e">
        <f>U10+#REF!+#REF!+#REF!+#REF!+#REF!+#REF!</f>
        <v>#REF!</v>
      </c>
      <c r="V14" s="1" t="e">
        <f>V10+#REF!+#REF!+#REF!+#REF!+#REF!+#REF!</f>
        <v>#REF!</v>
      </c>
      <c r="W14" s="54" t="s">
        <v>118</v>
      </c>
      <c r="X14" s="54"/>
    </row>
    <row r="15" spans="1:24" ht="32.25" customHeight="1" x14ac:dyDescent="0.25">
      <c r="A15" s="9"/>
      <c r="B15" s="66" t="s">
        <v>28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87" customHeight="1" x14ac:dyDescent="0.25">
      <c r="A16" s="7"/>
      <c r="B16" s="27" t="s">
        <v>120</v>
      </c>
      <c r="C16" s="27" t="s">
        <v>27</v>
      </c>
      <c r="D16" s="1">
        <v>1073.3</v>
      </c>
      <c r="E16" s="1">
        <v>1073.3</v>
      </c>
      <c r="F16" s="1">
        <v>519</v>
      </c>
      <c r="G16" s="1">
        <v>330.1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4" t="s">
        <v>119</v>
      </c>
      <c r="X16" s="54"/>
    </row>
    <row r="17" spans="1:24" ht="96.75" customHeight="1" x14ac:dyDescent="0.25">
      <c r="A17" s="7"/>
      <c r="B17" s="27" t="s">
        <v>121</v>
      </c>
      <c r="C17" s="27" t="s">
        <v>27</v>
      </c>
      <c r="D17" s="1">
        <v>290</v>
      </c>
      <c r="E17" s="1">
        <v>290</v>
      </c>
      <c r="F17" s="1">
        <v>290</v>
      </c>
      <c r="G17" s="1"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4" t="s">
        <v>20</v>
      </c>
      <c r="X17" s="54"/>
    </row>
    <row r="18" spans="1:24" ht="109.5" customHeight="1" x14ac:dyDescent="0.25">
      <c r="A18" s="7"/>
      <c r="B18" s="27" t="s">
        <v>17</v>
      </c>
      <c r="C18" s="27" t="s">
        <v>27</v>
      </c>
      <c r="D18" s="1">
        <f>360+90</f>
        <v>450</v>
      </c>
      <c r="E18" s="1">
        <f>360+90</f>
        <v>450</v>
      </c>
      <c r="F18" s="1">
        <f>14.8</f>
        <v>14.8</v>
      </c>
      <c r="G18" s="1">
        <f>14.8</f>
        <v>14.8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4" t="s">
        <v>123</v>
      </c>
      <c r="X18" s="54"/>
    </row>
    <row r="19" spans="1:24" ht="87" customHeight="1" x14ac:dyDescent="0.25">
      <c r="A19" s="7"/>
      <c r="B19" s="27" t="s">
        <v>29</v>
      </c>
      <c r="C19" s="27" t="s">
        <v>27</v>
      </c>
      <c r="D19" s="1">
        <v>6994.6</v>
      </c>
      <c r="E19" s="1">
        <v>6994.6</v>
      </c>
      <c r="F19" s="1">
        <v>4430.6000000000004</v>
      </c>
      <c r="G19" s="1">
        <v>4430.6000000000004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4" t="s">
        <v>128</v>
      </c>
      <c r="X19" s="54"/>
    </row>
    <row r="20" spans="1:24" ht="104.25" customHeight="1" x14ac:dyDescent="0.25">
      <c r="A20" s="7"/>
      <c r="B20" s="27" t="s">
        <v>30</v>
      </c>
      <c r="C20" s="27" t="s">
        <v>33</v>
      </c>
      <c r="D20" s="1">
        <v>979.1</v>
      </c>
      <c r="E20" s="1">
        <v>979.1</v>
      </c>
      <c r="F20" s="1">
        <v>571.1</v>
      </c>
      <c r="G20" s="1">
        <v>571.1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4" t="s">
        <v>122</v>
      </c>
      <c r="X20" s="54"/>
    </row>
    <row r="21" spans="1:24" ht="105" customHeight="1" x14ac:dyDescent="0.25">
      <c r="A21" s="7"/>
      <c r="B21" s="27" t="s">
        <v>31</v>
      </c>
      <c r="C21" s="27" t="s">
        <v>27</v>
      </c>
      <c r="D21" s="1">
        <v>51.6</v>
      </c>
      <c r="E21" s="1">
        <v>51.6</v>
      </c>
      <c r="F21" s="1">
        <v>25.8</v>
      </c>
      <c r="G21" s="1">
        <v>25.8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4" t="s">
        <v>101</v>
      </c>
      <c r="X21" s="54"/>
    </row>
    <row r="22" spans="1:24" ht="87" customHeight="1" x14ac:dyDescent="0.25">
      <c r="A22" s="7"/>
      <c r="B22" s="27" t="s">
        <v>32</v>
      </c>
      <c r="C22" s="27" t="s">
        <v>27</v>
      </c>
      <c r="D22" s="1">
        <v>3401.5</v>
      </c>
      <c r="E22" s="1">
        <v>3401.5</v>
      </c>
      <c r="F22" s="1">
        <v>1841.5</v>
      </c>
      <c r="G22" s="1">
        <v>1841.5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54" t="s">
        <v>124</v>
      </c>
      <c r="X22" s="54"/>
    </row>
    <row r="23" spans="1:24" ht="48.75" customHeight="1" x14ac:dyDescent="0.25">
      <c r="A23" s="7"/>
      <c r="B23" s="27" t="s">
        <v>93</v>
      </c>
      <c r="C23" s="27" t="s">
        <v>27</v>
      </c>
      <c r="D23" s="1">
        <v>2000</v>
      </c>
      <c r="E23" s="1">
        <v>2000</v>
      </c>
      <c r="F23" s="1">
        <v>0</v>
      </c>
      <c r="G23" s="1"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54" t="s">
        <v>20</v>
      </c>
      <c r="X23" s="54"/>
    </row>
    <row r="24" spans="1:24" ht="31.5" customHeight="1" x14ac:dyDescent="0.25">
      <c r="A24" s="68"/>
      <c r="B24" s="66"/>
      <c r="C24" s="33" t="s">
        <v>13</v>
      </c>
      <c r="D24" s="41">
        <f>D25+D26</f>
        <v>15240.1</v>
      </c>
      <c r="E24" s="41">
        <f t="shared" ref="E24:G24" si="1">E25+E26</f>
        <v>15240.1</v>
      </c>
      <c r="F24" s="41">
        <f t="shared" si="1"/>
        <v>7692.8000000000011</v>
      </c>
      <c r="G24" s="41">
        <f t="shared" si="1"/>
        <v>7213.9000000000005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61" t="s">
        <v>125</v>
      </c>
      <c r="X24" s="61"/>
    </row>
    <row r="25" spans="1:24" ht="55.5" customHeight="1" x14ac:dyDescent="0.25">
      <c r="A25" s="68"/>
      <c r="B25" s="69"/>
      <c r="C25" s="27" t="s">
        <v>27</v>
      </c>
      <c r="D25" s="1">
        <f>D16+D17+D18+D19+D21+D22+D23</f>
        <v>14261</v>
      </c>
      <c r="E25" s="1">
        <f t="shared" ref="E25:G25" si="2">E16+E17+E18+E19+E21+E22+E23</f>
        <v>14261</v>
      </c>
      <c r="F25" s="1">
        <f t="shared" si="2"/>
        <v>7121.7000000000007</v>
      </c>
      <c r="G25" s="1">
        <f t="shared" si="2"/>
        <v>6642.8</v>
      </c>
      <c r="H25" s="1" t="e">
        <f>#REF!+#REF!+#REF!+H13+H14+#REF!+#REF!</f>
        <v>#REF!</v>
      </c>
      <c r="I25" s="1" t="e">
        <f>#REF!+#REF!+#REF!+I13+I14+#REF!+#REF!</f>
        <v>#REF!</v>
      </c>
      <c r="J25" s="1" t="e">
        <f>#REF!+#REF!+#REF!+J13+J14+#REF!+#REF!</f>
        <v>#REF!</v>
      </c>
      <c r="K25" s="1" t="e">
        <f>#REF!+#REF!+#REF!+K13+K14+#REF!+#REF!</f>
        <v>#REF!</v>
      </c>
      <c r="L25" s="1" t="e">
        <f>#REF!+#REF!+#REF!+L13+L14+#REF!+#REF!</f>
        <v>#REF!</v>
      </c>
      <c r="M25" s="1" t="e">
        <f>#REF!+#REF!+#REF!+M13+M14+#REF!+#REF!</f>
        <v>#REF!</v>
      </c>
      <c r="N25" s="1" t="e">
        <f>#REF!+#REF!+#REF!+N13+N14+#REF!+#REF!</f>
        <v>#REF!</v>
      </c>
      <c r="O25" s="1" t="e">
        <f>#REF!+#REF!+#REF!+O13+O14+#REF!+#REF!</f>
        <v>#REF!</v>
      </c>
      <c r="P25" s="1" t="e">
        <f>#REF!+#REF!+#REF!+P13+P14+#REF!+#REF!</f>
        <v>#REF!</v>
      </c>
      <c r="Q25" s="1" t="e">
        <f>#REF!+#REF!+#REF!+Q13+Q14+#REF!+#REF!</f>
        <v>#REF!</v>
      </c>
      <c r="R25" s="1" t="e">
        <f>#REF!+#REF!+#REF!+R13+R14+#REF!+#REF!</f>
        <v>#REF!</v>
      </c>
      <c r="S25" s="1" t="e">
        <f>#REF!+#REF!+#REF!+S13+S14+#REF!+#REF!</f>
        <v>#REF!</v>
      </c>
      <c r="T25" s="1" t="e">
        <f>#REF!+#REF!+#REF!+T13+T14+#REF!+#REF!</f>
        <v>#REF!</v>
      </c>
      <c r="U25" s="1" t="e">
        <f>#REF!+#REF!+#REF!+U13+U14+#REF!+#REF!</f>
        <v>#REF!</v>
      </c>
      <c r="V25" s="1" t="e">
        <f>#REF!+#REF!+#REF!+V13+V14+#REF!+#REF!</f>
        <v>#REF!</v>
      </c>
      <c r="W25" s="54" t="s">
        <v>126</v>
      </c>
      <c r="X25" s="54"/>
    </row>
    <row r="26" spans="1:24" ht="47.25" x14ac:dyDescent="0.25">
      <c r="A26" s="68"/>
      <c r="B26" s="69"/>
      <c r="C26" s="27" t="s">
        <v>12</v>
      </c>
      <c r="D26" s="1">
        <f>D20</f>
        <v>979.1</v>
      </c>
      <c r="E26" s="1">
        <f>E20</f>
        <v>979.1</v>
      </c>
      <c r="F26" s="1">
        <f>F20</f>
        <v>571.1</v>
      </c>
      <c r="G26" s="1">
        <f>G20</f>
        <v>571.1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54" t="s">
        <v>127</v>
      </c>
      <c r="X26" s="54"/>
    </row>
    <row r="27" spans="1:24" s="11" customFormat="1" ht="32.25" customHeight="1" x14ac:dyDescent="0.25">
      <c r="A27" s="10"/>
      <c r="B27" s="66" t="s">
        <v>34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s="11" customFormat="1" ht="87" customHeight="1" x14ac:dyDescent="0.25">
      <c r="A28" s="7"/>
      <c r="B28" s="27" t="s">
        <v>99</v>
      </c>
      <c r="C28" s="27" t="s">
        <v>27</v>
      </c>
      <c r="D28" s="1">
        <v>30</v>
      </c>
      <c r="E28" s="1">
        <v>30</v>
      </c>
      <c r="F28" s="1">
        <v>0</v>
      </c>
      <c r="G28" s="1"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54" t="s">
        <v>21</v>
      </c>
      <c r="X28" s="54"/>
    </row>
    <row r="29" spans="1:24" s="11" customFormat="1" ht="82.5" customHeight="1" x14ac:dyDescent="0.25">
      <c r="A29" s="7"/>
      <c r="B29" s="27" t="s">
        <v>97</v>
      </c>
      <c r="C29" s="27" t="s">
        <v>27</v>
      </c>
      <c r="D29" s="1">
        <v>281.39999999999998</v>
      </c>
      <c r="E29" s="1">
        <v>281.39999999999998</v>
      </c>
      <c r="F29" s="1">
        <v>0</v>
      </c>
      <c r="G29" s="1"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54" t="s">
        <v>21</v>
      </c>
      <c r="X29" s="54"/>
    </row>
    <row r="30" spans="1:24" ht="37.5" customHeight="1" x14ac:dyDescent="0.25">
      <c r="A30" s="68"/>
      <c r="B30" s="66" t="s">
        <v>14</v>
      </c>
      <c r="C30" s="33" t="s">
        <v>13</v>
      </c>
      <c r="D30" s="41">
        <f>D28+D29</f>
        <v>311.39999999999998</v>
      </c>
      <c r="E30" s="41">
        <f t="shared" ref="E30:G30" si="3">E28+E29</f>
        <v>311.39999999999998</v>
      </c>
      <c r="F30" s="41">
        <f t="shared" si="3"/>
        <v>0</v>
      </c>
      <c r="G30" s="41">
        <f t="shared" si="3"/>
        <v>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61" t="s">
        <v>21</v>
      </c>
      <c r="X30" s="61"/>
    </row>
    <row r="31" spans="1:24" ht="38.25" customHeight="1" x14ac:dyDescent="0.25">
      <c r="A31" s="68"/>
      <c r="B31" s="69"/>
      <c r="C31" s="27" t="s">
        <v>27</v>
      </c>
      <c r="D31" s="1">
        <f>D28+D29</f>
        <v>311.39999999999998</v>
      </c>
      <c r="E31" s="1">
        <f t="shared" ref="E31:G31" si="4">E28+E29</f>
        <v>311.39999999999998</v>
      </c>
      <c r="F31" s="1">
        <f t="shared" si="4"/>
        <v>0</v>
      </c>
      <c r="G31" s="1">
        <f t="shared" si="4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4" t="s">
        <v>21</v>
      </c>
      <c r="X31" s="54"/>
    </row>
    <row r="32" spans="1:24" ht="30.75" customHeight="1" x14ac:dyDescent="0.25">
      <c r="A32" s="64"/>
      <c r="B32" s="62" t="s">
        <v>11</v>
      </c>
      <c r="C32" s="33" t="s">
        <v>13</v>
      </c>
      <c r="D32" s="41">
        <f>D33+D34</f>
        <v>16023.1</v>
      </c>
      <c r="E32" s="41">
        <f t="shared" ref="E32:G32" si="5">E33+E34</f>
        <v>16023.1</v>
      </c>
      <c r="F32" s="41">
        <f t="shared" si="5"/>
        <v>7753.6000000000013</v>
      </c>
      <c r="G32" s="41">
        <f t="shared" si="5"/>
        <v>7274.7000000000007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61" t="s">
        <v>129</v>
      </c>
      <c r="X32" s="54"/>
    </row>
    <row r="33" spans="1:24" ht="56.25" customHeight="1" x14ac:dyDescent="0.25">
      <c r="A33" s="65"/>
      <c r="B33" s="63"/>
      <c r="C33" s="27" t="s">
        <v>27</v>
      </c>
      <c r="D33" s="1">
        <f>D14+D25+D31</f>
        <v>15044</v>
      </c>
      <c r="E33" s="1">
        <f>E14+E25+E31</f>
        <v>15044</v>
      </c>
      <c r="F33" s="1">
        <f>F14+F25+F31</f>
        <v>7182.5000000000009</v>
      </c>
      <c r="G33" s="1">
        <f>G14+G25+G31</f>
        <v>6703.6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54" t="s">
        <v>130</v>
      </c>
      <c r="X33" s="54"/>
    </row>
    <row r="34" spans="1:24" ht="47.25" x14ac:dyDescent="0.25">
      <c r="A34" s="65"/>
      <c r="B34" s="63"/>
      <c r="C34" s="27" t="s">
        <v>12</v>
      </c>
      <c r="D34" s="1">
        <f>D26</f>
        <v>979.1</v>
      </c>
      <c r="E34" s="1">
        <f>E26</f>
        <v>979.1</v>
      </c>
      <c r="F34" s="1">
        <f>F26</f>
        <v>571.1</v>
      </c>
      <c r="G34" s="1">
        <f>G26</f>
        <v>571.1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54" t="s">
        <v>127</v>
      </c>
      <c r="X34" s="54"/>
    </row>
    <row r="35" spans="1:24" s="11" customFormat="1" ht="24.75" customHeight="1" x14ac:dyDescent="0.25">
      <c r="A35" s="33">
        <v>2</v>
      </c>
      <c r="B35" s="66" t="s">
        <v>35</v>
      </c>
      <c r="C35" s="66"/>
      <c r="D35" s="66"/>
      <c r="E35" s="66"/>
      <c r="F35" s="66"/>
      <c r="G35" s="66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68.25" customHeight="1" x14ac:dyDescent="0.25">
      <c r="A36" s="7"/>
      <c r="B36" s="27" t="s">
        <v>36</v>
      </c>
      <c r="C36" s="27" t="s">
        <v>27</v>
      </c>
      <c r="D36" s="1">
        <v>2623.8</v>
      </c>
      <c r="E36" s="1">
        <v>2623.8</v>
      </c>
      <c r="F36" s="1">
        <v>489.9</v>
      </c>
      <c r="G36" s="1">
        <v>489.9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4" t="s">
        <v>109</v>
      </c>
      <c r="X36" s="54"/>
    </row>
    <row r="37" spans="1:24" ht="33" customHeight="1" x14ac:dyDescent="0.25">
      <c r="A37" s="68"/>
      <c r="B37" s="66" t="s">
        <v>11</v>
      </c>
      <c r="C37" s="33" t="s">
        <v>13</v>
      </c>
      <c r="D37" s="41">
        <f>D38</f>
        <v>2623.8</v>
      </c>
      <c r="E37" s="41">
        <f t="shared" ref="E37:G37" si="6">E38</f>
        <v>2623.8</v>
      </c>
      <c r="F37" s="41">
        <f t="shared" si="6"/>
        <v>489.9</v>
      </c>
      <c r="G37" s="41">
        <f t="shared" si="6"/>
        <v>489.9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61" t="s">
        <v>109</v>
      </c>
      <c r="X37" s="54"/>
    </row>
    <row r="38" spans="1:24" ht="47.25" customHeight="1" x14ac:dyDescent="0.25">
      <c r="A38" s="68"/>
      <c r="B38" s="69"/>
      <c r="C38" s="27" t="s">
        <v>27</v>
      </c>
      <c r="D38" s="1">
        <f>D36</f>
        <v>2623.8</v>
      </c>
      <c r="E38" s="1">
        <f t="shared" ref="E38:G38" si="7">E36</f>
        <v>2623.8</v>
      </c>
      <c r="F38" s="1">
        <f t="shared" si="7"/>
        <v>489.9</v>
      </c>
      <c r="G38" s="1">
        <f t="shared" si="7"/>
        <v>489.9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 t="s">
        <v>109</v>
      </c>
      <c r="X38" s="54"/>
    </row>
    <row r="39" spans="1:24" ht="24.75" customHeight="1" x14ac:dyDescent="0.25">
      <c r="A39" s="33">
        <v>3</v>
      </c>
      <c r="B39" s="66" t="s">
        <v>100</v>
      </c>
      <c r="C39" s="66"/>
      <c r="D39" s="66"/>
      <c r="E39" s="66"/>
      <c r="F39" s="66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</row>
    <row r="40" spans="1:24" ht="32.25" customHeight="1" x14ac:dyDescent="0.25">
      <c r="A40" s="66" t="s">
        <v>37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ht="52.5" customHeight="1" x14ac:dyDescent="0.25">
      <c r="A41" s="37"/>
      <c r="B41" s="27" t="s">
        <v>140</v>
      </c>
      <c r="C41" s="27" t="s">
        <v>27</v>
      </c>
      <c r="D41" s="1">
        <v>172</v>
      </c>
      <c r="E41" s="1">
        <v>172</v>
      </c>
      <c r="F41" s="1">
        <v>0</v>
      </c>
      <c r="G41" s="1"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4" t="s">
        <v>21</v>
      </c>
      <c r="X41" s="54"/>
    </row>
    <row r="42" spans="1:24" ht="86.25" customHeight="1" x14ac:dyDescent="0.25">
      <c r="A42" s="37"/>
      <c r="B42" s="27" t="s">
        <v>139</v>
      </c>
      <c r="C42" s="27" t="s">
        <v>27</v>
      </c>
      <c r="D42" s="1">
        <v>200</v>
      </c>
      <c r="E42" s="1">
        <v>200</v>
      </c>
      <c r="F42" s="1">
        <v>0</v>
      </c>
      <c r="G42" s="1"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4" t="s">
        <v>21</v>
      </c>
      <c r="X42" s="54"/>
    </row>
    <row r="43" spans="1:24" ht="54" customHeight="1" x14ac:dyDescent="0.25">
      <c r="A43" s="37"/>
      <c r="B43" s="27" t="s">
        <v>38</v>
      </c>
      <c r="C43" s="27" t="s">
        <v>27</v>
      </c>
      <c r="D43" s="1">
        <v>19235.400000000001</v>
      </c>
      <c r="E43" s="1">
        <v>19235.400000000001</v>
      </c>
      <c r="F43" s="1">
        <v>8511.5</v>
      </c>
      <c r="G43" s="1">
        <v>7173.3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4" t="s">
        <v>131</v>
      </c>
      <c r="X43" s="54"/>
    </row>
    <row r="44" spans="1:24" ht="64.5" customHeight="1" x14ac:dyDescent="0.25">
      <c r="A44" s="37"/>
      <c r="B44" s="27" t="s">
        <v>132</v>
      </c>
      <c r="C44" s="27" t="s">
        <v>27</v>
      </c>
      <c r="D44" s="1">
        <v>1513.2</v>
      </c>
      <c r="E44" s="1">
        <v>1513.2</v>
      </c>
      <c r="F44" s="1">
        <v>0</v>
      </c>
      <c r="G44" s="1"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4" t="s">
        <v>21</v>
      </c>
      <c r="X44" s="54"/>
    </row>
    <row r="45" spans="1:24" ht="54.75" customHeight="1" x14ac:dyDescent="0.25">
      <c r="A45" s="37"/>
      <c r="B45" s="27" t="s">
        <v>39</v>
      </c>
      <c r="C45" s="27" t="s">
        <v>27</v>
      </c>
      <c r="D45" s="1">
        <v>1013.1</v>
      </c>
      <c r="E45" s="1">
        <v>1013.1</v>
      </c>
      <c r="F45" s="1">
        <v>531.1</v>
      </c>
      <c r="G45" s="1">
        <v>373.8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4" t="s">
        <v>133</v>
      </c>
      <c r="X45" s="54"/>
    </row>
    <row r="46" spans="1:24" ht="52.5" customHeight="1" x14ac:dyDescent="0.25">
      <c r="A46" s="37"/>
      <c r="B46" s="27" t="s">
        <v>40</v>
      </c>
      <c r="C46" s="27" t="s">
        <v>27</v>
      </c>
      <c r="D46" s="1">
        <v>756</v>
      </c>
      <c r="E46" s="1">
        <v>756</v>
      </c>
      <c r="F46" s="1">
        <v>598.20000000000005</v>
      </c>
      <c r="G46" s="1">
        <v>179.5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4" t="s">
        <v>134</v>
      </c>
      <c r="X46" s="54"/>
    </row>
    <row r="47" spans="1:24" ht="48.75" customHeight="1" x14ac:dyDescent="0.25">
      <c r="A47" s="37"/>
      <c r="B47" s="27" t="s">
        <v>41</v>
      </c>
      <c r="C47" s="27" t="s">
        <v>27</v>
      </c>
      <c r="D47" s="1">
        <v>8967</v>
      </c>
      <c r="E47" s="1">
        <v>8967</v>
      </c>
      <c r="F47" s="1">
        <v>6126.8</v>
      </c>
      <c r="G47" s="1">
        <v>5122.3999999999996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4" t="s">
        <v>135</v>
      </c>
      <c r="X47" s="54"/>
    </row>
    <row r="48" spans="1:24" ht="87" customHeight="1" x14ac:dyDescent="0.25">
      <c r="A48" s="39"/>
      <c r="B48" s="40" t="s">
        <v>42</v>
      </c>
      <c r="C48" s="27" t="s">
        <v>12</v>
      </c>
      <c r="D48" s="1">
        <v>1209.5999999999999</v>
      </c>
      <c r="E48" s="1">
        <v>1209.5999999999999</v>
      </c>
      <c r="F48" s="1">
        <v>303.7</v>
      </c>
      <c r="G48" s="1">
        <v>301.7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4" t="s">
        <v>136</v>
      </c>
      <c r="X48" s="54"/>
    </row>
    <row r="49" spans="1:24" ht="70.5" customHeight="1" x14ac:dyDescent="0.25">
      <c r="A49" s="39"/>
      <c r="B49" s="40" t="s">
        <v>43</v>
      </c>
      <c r="C49" s="27" t="s">
        <v>27</v>
      </c>
      <c r="D49" s="1">
        <v>400</v>
      </c>
      <c r="E49" s="1">
        <v>400</v>
      </c>
      <c r="F49" s="1">
        <v>103.5</v>
      </c>
      <c r="G49" s="1">
        <v>102.4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54" t="s">
        <v>137</v>
      </c>
      <c r="X49" s="54"/>
    </row>
    <row r="50" spans="1:24" ht="131.25" customHeight="1" x14ac:dyDescent="0.25">
      <c r="A50" s="39"/>
      <c r="B50" s="40" t="s">
        <v>102</v>
      </c>
      <c r="C50" s="27" t="s">
        <v>141</v>
      </c>
      <c r="D50" s="1">
        <v>510.2</v>
      </c>
      <c r="E50" s="1">
        <v>510.2</v>
      </c>
      <c r="F50" s="1">
        <v>0</v>
      </c>
      <c r="G50" s="1"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54" t="s">
        <v>21</v>
      </c>
      <c r="X50" s="54"/>
    </row>
    <row r="51" spans="1:24" ht="68.25" customHeight="1" x14ac:dyDescent="0.25">
      <c r="A51" s="39"/>
      <c r="B51" s="40" t="s">
        <v>138</v>
      </c>
      <c r="C51" s="27" t="s">
        <v>27</v>
      </c>
      <c r="D51" s="1">
        <v>2831.6</v>
      </c>
      <c r="E51" s="1">
        <v>2831.6</v>
      </c>
      <c r="F51" s="1">
        <v>0</v>
      </c>
      <c r="G51" s="1"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54" t="s">
        <v>21</v>
      </c>
      <c r="X51" s="54"/>
    </row>
    <row r="52" spans="1:24" ht="36" customHeight="1" x14ac:dyDescent="0.25">
      <c r="A52" s="64"/>
      <c r="B52" s="62" t="s">
        <v>14</v>
      </c>
      <c r="C52" s="33" t="s">
        <v>13</v>
      </c>
      <c r="D52" s="41">
        <f>D53+D55+D54</f>
        <v>36808.1</v>
      </c>
      <c r="E52" s="41">
        <f t="shared" ref="E52:G52" si="8">E53+E55+E54</f>
        <v>36808.1</v>
      </c>
      <c r="F52" s="41">
        <f t="shared" si="8"/>
        <v>16174.700000000003</v>
      </c>
      <c r="G52" s="41">
        <f t="shared" si="8"/>
        <v>13253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61" t="s">
        <v>142</v>
      </c>
      <c r="X52" s="54"/>
    </row>
    <row r="53" spans="1:24" ht="39" customHeight="1" x14ac:dyDescent="0.25">
      <c r="A53" s="65"/>
      <c r="B53" s="63"/>
      <c r="C53" s="27" t="s">
        <v>27</v>
      </c>
      <c r="D53" s="1">
        <f>D41+D42+D43+D44+D45+D46+D47+D49+D51</f>
        <v>35088.300000000003</v>
      </c>
      <c r="E53" s="1">
        <f t="shared" ref="E53" si="9">E41+E42+E43+E44+E45+E46+E47+E49+E51</f>
        <v>35088.300000000003</v>
      </c>
      <c r="F53" s="1">
        <f>F41+F42+F43+F44+F45+F46+F47+F49+F51-0.1</f>
        <v>15871.000000000002</v>
      </c>
      <c r="G53" s="1">
        <f>G41+G42+G43+G44+G45+G46+G47+G49+G51-0.1</f>
        <v>12951.3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54" t="s">
        <v>133</v>
      </c>
      <c r="X53" s="54"/>
    </row>
    <row r="54" spans="1:24" ht="39" customHeight="1" x14ac:dyDescent="0.25">
      <c r="A54" s="65"/>
      <c r="B54" s="63"/>
      <c r="C54" s="27" t="s">
        <v>103</v>
      </c>
      <c r="D54" s="1">
        <f>D50</f>
        <v>510.2</v>
      </c>
      <c r="E54" s="1">
        <f t="shared" ref="E54:G54" si="10">E50</f>
        <v>510.2</v>
      </c>
      <c r="F54" s="1">
        <f t="shared" si="10"/>
        <v>0</v>
      </c>
      <c r="G54" s="1">
        <f t="shared" si="10"/>
        <v>0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54" t="s">
        <v>21</v>
      </c>
      <c r="X54" s="54"/>
    </row>
    <row r="55" spans="1:24" ht="47.25" x14ac:dyDescent="0.25">
      <c r="A55" s="65"/>
      <c r="B55" s="63"/>
      <c r="C55" s="27" t="s">
        <v>12</v>
      </c>
      <c r="D55" s="1">
        <f>D48</f>
        <v>1209.5999999999999</v>
      </c>
      <c r="E55" s="1">
        <f t="shared" ref="E55:G55" si="11">E48</f>
        <v>1209.5999999999999</v>
      </c>
      <c r="F55" s="1">
        <f t="shared" si="11"/>
        <v>303.7</v>
      </c>
      <c r="G55" s="1">
        <f t="shared" si="11"/>
        <v>301.7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54" t="s">
        <v>136</v>
      </c>
      <c r="X55" s="54"/>
    </row>
    <row r="56" spans="1:24" ht="32.25" customHeight="1" x14ac:dyDescent="0.25">
      <c r="A56" s="66" t="s">
        <v>98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:24" ht="66.75" customHeight="1" x14ac:dyDescent="0.25">
      <c r="A57" s="33"/>
      <c r="B57" s="27" t="s">
        <v>94</v>
      </c>
      <c r="C57" s="27" t="s">
        <v>27</v>
      </c>
      <c r="D57" s="1">
        <v>309</v>
      </c>
      <c r="E57" s="1">
        <v>309</v>
      </c>
      <c r="F57" s="1">
        <v>0</v>
      </c>
      <c r="G57" s="1">
        <v>0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54" t="s">
        <v>21</v>
      </c>
      <c r="X57" s="54"/>
    </row>
    <row r="58" spans="1:24" ht="64.5" customHeight="1" x14ac:dyDescent="0.25">
      <c r="A58" s="35"/>
      <c r="B58" s="27" t="s">
        <v>44</v>
      </c>
      <c r="C58" s="27" t="s">
        <v>27</v>
      </c>
      <c r="D58" s="1">
        <v>12946.8</v>
      </c>
      <c r="E58" s="1">
        <v>12946.8</v>
      </c>
      <c r="F58" s="1">
        <v>5379.8</v>
      </c>
      <c r="G58" s="1">
        <v>4940.8999999999996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54" t="s">
        <v>143</v>
      </c>
      <c r="X58" s="54"/>
    </row>
    <row r="59" spans="1:24" ht="63" customHeight="1" x14ac:dyDescent="0.25">
      <c r="A59" s="35"/>
      <c r="B59" s="27" t="s">
        <v>45</v>
      </c>
      <c r="C59" s="27" t="s">
        <v>27</v>
      </c>
      <c r="D59" s="1">
        <v>738</v>
      </c>
      <c r="E59" s="1">
        <v>738</v>
      </c>
      <c r="F59" s="1">
        <v>98.6</v>
      </c>
      <c r="G59" s="1">
        <v>98.6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54" t="s">
        <v>144</v>
      </c>
      <c r="X59" s="54"/>
    </row>
    <row r="60" spans="1:24" ht="44.25" customHeight="1" x14ac:dyDescent="0.25">
      <c r="A60" s="35"/>
      <c r="B60" s="27" t="s">
        <v>46</v>
      </c>
      <c r="C60" s="27" t="s">
        <v>27</v>
      </c>
      <c r="D60" s="1">
        <v>248</v>
      </c>
      <c r="E60" s="1">
        <v>248</v>
      </c>
      <c r="F60" s="1">
        <v>90</v>
      </c>
      <c r="G60" s="1">
        <v>86.2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54" t="s">
        <v>145</v>
      </c>
      <c r="X60" s="54"/>
    </row>
    <row r="61" spans="1:24" ht="48.75" customHeight="1" x14ac:dyDescent="0.25">
      <c r="A61" s="35"/>
      <c r="B61" s="33" t="s">
        <v>47</v>
      </c>
      <c r="C61" s="27"/>
      <c r="D61" s="41">
        <f>D62+D63</f>
        <v>66513.100000000006</v>
      </c>
      <c r="E61" s="41">
        <f>E62+E63</f>
        <v>66513.100000000006</v>
      </c>
      <c r="F61" s="41">
        <f>F62+F63</f>
        <v>50219.1</v>
      </c>
      <c r="G61" s="41">
        <f>G62+G63</f>
        <v>50219.1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61" t="s">
        <v>146</v>
      </c>
      <c r="X61" s="61"/>
    </row>
    <row r="62" spans="1:24" ht="91.5" customHeight="1" x14ac:dyDescent="0.25">
      <c r="A62" s="35"/>
      <c r="B62" s="27" t="s">
        <v>48</v>
      </c>
      <c r="C62" s="27" t="s">
        <v>27</v>
      </c>
      <c r="D62" s="1">
        <v>6513.1</v>
      </c>
      <c r="E62" s="1">
        <v>6513.1</v>
      </c>
      <c r="F62" s="1">
        <v>4917.5</v>
      </c>
      <c r="G62" s="1">
        <v>4917.5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75" t="s">
        <v>146</v>
      </c>
      <c r="X62" s="76"/>
    </row>
    <row r="63" spans="1:24" ht="72.75" customHeight="1" x14ac:dyDescent="0.25">
      <c r="A63" s="32"/>
      <c r="B63" s="40" t="s">
        <v>49</v>
      </c>
      <c r="C63" s="27" t="s">
        <v>12</v>
      </c>
      <c r="D63" s="1">
        <v>60000</v>
      </c>
      <c r="E63" s="1">
        <v>60000</v>
      </c>
      <c r="F63" s="1">
        <v>45301.599999999999</v>
      </c>
      <c r="G63" s="1">
        <v>45301.599999999999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75" t="s">
        <v>146</v>
      </c>
      <c r="X63" s="76"/>
    </row>
    <row r="64" spans="1:24" ht="41.25" customHeight="1" x14ac:dyDescent="0.25">
      <c r="A64" s="64"/>
      <c r="B64" s="62" t="s">
        <v>14</v>
      </c>
      <c r="C64" s="33" t="s">
        <v>13</v>
      </c>
      <c r="D64" s="41">
        <f>D65+D66</f>
        <v>80754.899999999994</v>
      </c>
      <c r="E64" s="41">
        <f t="shared" ref="E64:G64" si="12">E65+E66</f>
        <v>80754.899999999994</v>
      </c>
      <c r="F64" s="41">
        <f t="shared" si="12"/>
        <v>55787.5</v>
      </c>
      <c r="G64" s="41">
        <f t="shared" si="12"/>
        <v>55344.800000000003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61" t="s">
        <v>147</v>
      </c>
      <c r="X64" s="54"/>
    </row>
    <row r="65" spans="1:24" ht="51" customHeight="1" x14ac:dyDescent="0.25">
      <c r="A65" s="65"/>
      <c r="B65" s="63"/>
      <c r="C65" s="27" t="s">
        <v>27</v>
      </c>
      <c r="D65" s="1">
        <f>D57+D58+D59+D60+D62</f>
        <v>20754.900000000001</v>
      </c>
      <c r="E65" s="1">
        <f>E57+E58+E59+E60+E62</f>
        <v>20754.900000000001</v>
      </c>
      <c r="F65" s="1">
        <f>F57+F58+F59+F60+F62</f>
        <v>10485.900000000001</v>
      </c>
      <c r="G65" s="1">
        <f>G57+G58+G59+G60+G62</f>
        <v>10043.200000000001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54" t="s">
        <v>148</v>
      </c>
      <c r="X65" s="54"/>
    </row>
    <row r="66" spans="1:24" ht="48.75" customHeight="1" x14ac:dyDescent="0.25">
      <c r="A66" s="65"/>
      <c r="B66" s="63"/>
      <c r="C66" s="27" t="s">
        <v>12</v>
      </c>
      <c r="D66" s="1">
        <f>D63</f>
        <v>60000</v>
      </c>
      <c r="E66" s="1">
        <f t="shared" ref="E66:G66" si="13">E63</f>
        <v>60000</v>
      </c>
      <c r="F66" s="1">
        <f t="shared" si="13"/>
        <v>45301.599999999999</v>
      </c>
      <c r="G66" s="1">
        <f t="shared" si="13"/>
        <v>45301.599999999999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54" t="s">
        <v>146</v>
      </c>
      <c r="X66" s="54"/>
    </row>
    <row r="67" spans="1:24" ht="28.5" customHeight="1" x14ac:dyDescent="0.25">
      <c r="A67" s="66" t="s">
        <v>106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:24" ht="48.75" customHeight="1" x14ac:dyDescent="0.25">
      <c r="A68" s="35"/>
      <c r="B68" s="27" t="s">
        <v>107</v>
      </c>
      <c r="C68" s="27" t="s">
        <v>27</v>
      </c>
      <c r="D68" s="1">
        <v>480</v>
      </c>
      <c r="E68" s="1">
        <v>480</v>
      </c>
      <c r="F68" s="1">
        <v>324.8</v>
      </c>
      <c r="G68" s="1">
        <v>324.8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54" t="s">
        <v>149</v>
      </c>
      <c r="X68" s="54"/>
    </row>
    <row r="69" spans="1:24" ht="37.5" customHeight="1" x14ac:dyDescent="0.25">
      <c r="A69" s="64"/>
      <c r="B69" s="62" t="s">
        <v>14</v>
      </c>
      <c r="C69" s="33" t="s">
        <v>13</v>
      </c>
      <c r="D69" s="41">
        <f>D70</f>
        <v>480</v>
      </c>
      <c r="E69" s="41">
        <f t="shared" ref="E69" si="14">E70</f>
        <v>480</v>
      </c>
      <c r="F69" s="41">
        <f t="shared" ref="F69" si="15">F70</f>
        <v>324.8</v>
      </c>
      <c r="G69" s="41">
        <f t="shared" ref="G69" si="16">G70</f>
        <v>324.8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 t="s">
        <v>149</v>
      </c>
      <c r="X69" s="54"/>
    </row>
    <row r="70" spans="1:24" ht="34.5" customHeight="1" x14ac:dyDescent="0.25">
      <c r="A70" s="65"/>
      <c r="B70" s="77"/>
      <c r="C70" s="27" t="s">
        <v>27</v>
      </c>
      <c r="D70" s="1">
        <f>D68</f>
        <v>480</v>
      </c>
      <c r="E70" s="1">
        <f t="shared" ref="E70:G70" si="17">E68</f>
        <v>480</v>
      </c>
      <c r="F70" s="1">
        <f t="shared" si="17"/>
        <v>324.8</v>
      </c>
      <c r="G70" s="1">
        <f t="shared" si="17"/>
        <v>324.8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54" t="s">
        <v>149</v>
      </c>
      <c r="X70" s="54"/>
    </row>
    <row r="71" spans="1:24" ht="28.5" customHeight="1" x14ac:dyDescent="0.25">
      <c r="A71" s="66" t="s">
        <v>50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</row>
    <row r="72" spans="1:24" ht="37.5" customHeight="1" x14ac:dyDescent="0.25">
      <c r="A72" s="33"/>
      <c r="B72" s="27" t="s">
        <v>51</v>
      </c>
      <c r="C72" s="27" t="s">
        <v>27</v>
      </c>
      <c r="D72" s="42">
        <v>6837.9</v>
      </c>
      <c r="E72" s="42">
        <v>6837.9</v>
      </c>
      <c r="F72" s="42">
        <v>0</v>
      </c>
      <c r="G72" s="42">
        <v>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54" t="s">
        <v>21</v>
      </c>
      <c r="X72" s="54"/>
    </row>
    <row r="73" spans="1:24" ht="69.75" customHeight="1" x14ac:dyDescent="0.25">
      <c r="A73" s="33"/>
      <c r="B73" s="27" t="s">
        <v>150</v>
      </c>
      <c r="C73" s="27" t="s">
        <v>27</v>
      </c>
      <c r="D73" s="42">
        <v>1000</v>
      </c>
      <c r="E73" s="42">
        <v>1000</v>
      </c>
      <c r="F73" s="42">
        <v>0</v>
      </c>
      <c r="G73" s="42"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54" t="s">
        <v>21</v>
      </c>
      <c r="X73" s="54"/>
    </row>
    <row r="74" spans="1:24" ht="65.25" customHeight="1" x14ac:dyDescent="0.25">
      <c r="A74" s="33"/>
      <c r="B74" s="33" t="s">
        <v>52</v>
      </c>
      <c r="C74" s="27"/>
      <c r="D74" s="43">
        <f>D75+D76+D77+D78+0.1</f>
        <v>192201.9</v>
      </c>
      <c r="E74" s="43">
        <f>E75+E76+E77+E78+0.1</f>
        <v>192201.9</v>
      </c>
      <c r="F74" s="43">
        <f t="shared" ref="F74:G74" si="18">F75+F76+F77+F78</f>
        <v>0</v>
      </c>
      <c r="G74" s="43">
        <f t="shared" si="18"/>
        <v>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61" t="s">
        <v>21</v>
      </c>
      <c r="X74" s="61"/>
    </row>
    <row r="75" spans="1:24" ht="102.75" customHeight="1" x14ac:dyDescent="0.25">
      <c r="A75" s="33"/>
      <c r="B75" s="27" t="s">
        <v>151</v>
      </c>
      <c r="C75" s="27" t="s">
        <v>12</v>
      </c>
      <c r="D75" s="43">
        <v>79416.800000000003</v>
      </c>
      <c r="E75" s="43">
        <v>79416.800000000003</v>
      </c>
      <c r="F75" s="43">
        <v>0</v>
      </c>
      <c r="G75" s="43">
        <v>0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54" t="s">
        <v>21</v>
      </c>
      <c r="X75" s="54"/>
    </row>
    <row r="76" spans="1:24" ht="102.75" customHeight="1" x14ac:dyDescent="0.25">
      <c r="A76" s="33"/>
      <c r="B76" s="27" t="s">
        <v>151</v>
      </c>
      <c r="C76" s="27" t="s">
        <v>27</v>
      </c>
      <c r="D76" s="43">
        <v>79416.800000000003</v>
      </c>
      <c r="E76" s="43">
        <v>79416.800000000003</v>
      </c>
      <c r="F76" s="43">
        <v>0</v>
      </c>
      <c r="G76" s="43">
        <v>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54" t="s">
        <v>21</v>
      </c>
      <c r="X76" s="54"/>
    </row>
    <row r="77" spans="1:24" ht="122.25" customHeight="1" x14ac:dyDescent="0.25">
      <c r="A77" s="33"/>
      <c r="B77" s="27" t="s">
        <v>152</v>
      </c>
      <c r="C77" s="27" t="s">
        <v>12</v>
      </c>
      <c r="D77" s="42">
        <v>31699.8</v>
      </c>
      <c r="E77" s="42">
        <v>31699.8</v>
      </c>
      <c r="F77" s="42">
        <v>0</v>
      </c>
      <c r="G77" s="42">
        <v>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54" t="s">
        <v>21</v>
      </c>
      <c r="X77" s="54"/>
    </row>
    <row r="78" spans="1:24" ht="104.25" customHeight="1" x14ac:dyDescent="0.25">
      <c r="A78" s="33"/>
      <c r="B78" s="27" t="s">
        <v>53</v>
      </c>
      <c r="C78" s="27" t="s">
        <v>27</v>
      </c>
      <c r="D78" s="42">
        <v>1668.4</v>
      </c>
      <c r="E78" s="42">
        <v>1668.4</v>
      </c>
      <c r="F78" s="42">
        <v>0</v>
      </c>
      <c r="G78" s="42"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54" t="s">
        <v>21</v>
      </c>
      <c r="X78" s="54"/>
    </row>
    <row r="79" spans="1:24" ht="37.5" customHeight="1" x14ac:dyDescent="0.25">
      <c r="A79" s="64"/>
      <c r="B79" s="62" t="s">
        <v>14</v>
      </c>
      <c r="C79" s="33" t="s">
        <v>13</v>
      </c>
      <c r="D79" s="41">
        <f>D81+D80+0.1</f>
        <v>200039.80000000002</v>
      </c>
      <c r="E79" s="41">
        <f t="shared" ref="E79" si="19">E81+E80+0.1</f>
        <v>200039.80000000002</v>
      </c>
      <c r="F79" s="41">
        <f>F80+F81</f>
        <v>0</v>
      </c>
      <c r="G79" s="41">
        <f>G80+G81</f>
        <v>0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59" t="s">
        <v>21</v>
      </c>
      <c r="X79" s="60"/>
    </row>
    <row r="80" spans="1:24" ht="58.5" customHeight="1" x14ac:dyDescent="0.25">
      <c r="A80" s="65"/>
      <c r="B80" s="77"/>
      <c r="C80" s="27" t="s">
        <v>12</v>
      </c>
      <c r="D80" s="1">
        <f>D75+D77</f>
        <v>111116.6</v>
      </c>
      <c r="E80" s="1">
        <f t="shared" ref="E80:G80" si="20">E75+E77</f>
        <v>111116.6</v>
      </c>
      <c r="F80" s="1">
        <f t="shared" si="20"/>
        <v>0</v>
      </c>
      <c r="G80" s="1">
        <f t="shared" si="20"/>
        <v>0</v>
      </c>
      <c r="H80" s="41">
        <f t="shared" ref="H80:V80" si="21">H75+H77</f>
        <v>0</v>
      </c>
      <c r="I80" s="41">
        <f t="shared" si="21"/>
        <v>0</v>
      </c>
      <c r="J80" s="41">
        <f t="shared" si="21"/>
        <v>0</v>
      </c>
      <c r="K80" s="41">
        <f t="shared" si="21"/>
        <v>0</v>
      </c>
      <c r="L80" s="41">
        <f t="shared" si="21"/>
        <v>0</v>
      </c>
      <c r="M80" s="41">
        <f t="shared" si="21"/>
        <v>0</v>
      </c>
      <c r="N80" s="41">
        <f t="shared" si="21"/>
        <v>0</v>
      </c>
      <c r="O80" s="41">
        <f t="shared" si="21"/>
        <v>0</v>
      </c>
      <c r="P80" s="41">
        <f t="shared" si="21"/>
        <v>0</v>
      </c>
      <c r="Q80" s="41">
        <f t="shared" si="21"/>
        <v>0</v>
      </c>
      <c r="R80" s="41">
        <f t="shared" si="21"/>
        <v>0</v>
      </c>
      <c r="S80" s="41">
        <f t="shared" si="21"/>
        <v>0</v>
      </c>
      <c r="T80" s="41">
        <f t="shared" si="21"/>
        <v>0</v>
      </c>
      <c r="U80" s="41">
        <f t="shared" si="21"/>
        <v>0</v>
      </c>
      <c r="V80" s="41">
        <f t="shared" si="21"/>
        <v>0</v>
      </c>
      <c r="W80" s="54" t="s">
        <v>21</v>
      </c>
      <c r="X80" s="54"/>
    </row>
    <row r="81" spans="1:73" ht="34.5" customHeight="1" x14ac:dyDescent="0.25">
      <c r="A81" s="65"/>
      <c r="B81" s="77"/>
      <c r="C81" s="27" t="s">
        <v>27</v>
      </c>
      <c r="D81" s="1">
        <f>D72+D73+D76+D78</f>
        <v>88923.099999999991</v>
      </c>
      <c r="E81" s="1">
        <f t="shared" ref="E81:G81" si="22">E72+E73+E76+E78</f>
        <v>88923.099999999991</v>
      </c>
      <c r="F81" s="1">
        <f t="shared" si="22"/>
        <v>0</v>
      </c>
      <c r="G81" s="1">
        <f t="shared" si="22"/>
        <v>0</v>
      </c>
      <c r="H81" s="1" t="e">
        <f>H72+H73+#REF!+H76+H78</f>
        <v>#REF!</v>
      </c>
      <c r="I81" s="1" t="e">
        <f>I72+I73+#REF!+I76+I78</f>
        <v>#REF!</v>
      </c>
      <c r="J81" s="1" t="e">
        <f>J72+J73+#REF!+J76+J78</f>
        <v>#REF!</v>
      </c>
      <c r="K81" s="1" t="e">
        <f>K72+K73+#REF!+K76+K78</f>
        <v>#REF!</v>
      </c>
      <c r="L81" s="1" t="e">
        <f>L72+L73+#REF!+L76+L78</f>
        <v>#REF!</v>
      </c>
      <c r="M81" s="1" t="e">
        <f>M72+M73+#REF!+M76+M78</f>
        <v>#REF!</v>
      </c>
      <c r="N81" s="1" t="e">
        <f>N72+N73+#REF!+N76+N78</f>
        <v>#REF!</v>
      </c>
      <c r="O81" s="1" t="e">
        <f>O72+O73+#REF!+O76+O78</f>
        <v>#REF!</v>
      </c>
      <c r="P81" s="1" t="e">
        <f>P72+P73+#REF!+P76+P78</f>
        <v>#REF!</v>
      </c>
      <c r="Q81" s="1" t="e">
        <f>Q72+Q73+#REF!+Q76+Q78</f>
        <v>#REF!</v>
      </c>
      <c r="R81" s="1" t="e">
        <f>R72+R73+#REF!+R76+R78</f>
        <v>#REF!</v>
      </c>
      <c r="S81" s="1" t="e">
        <f>S72+S73+#REF!+S76+S78</f>
        <v>#REF!</v>
      </c>
      <c r="T81" s="1" t="e">
        <f>T72+T73+#REF!+T76+T78</f>
        <v>#REF!</v>
      </c>
      <c r="U81" s="1" t="e">
        <f>U72+U73+#REF!+U76+U78</f>
        <v>#REF!</v>
      </c>
      <c r="V81" s="1" t="e">
        <f>V72+V73+#REF!+V76+V78</f>
        <v>#REF!</v>
      </c>
      <c r="W81" s="75" t="s">
        <v>21</v>
      </c>
      <c r="X81" s="76"/>
    </row>
    <row r="82" spans="1:73" ht="33.75" customHeight="1" x14ac:dyDescent="0.25">
      <c r="A82" s="66" t="s">
        <v>58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</row>
    <row r="83" spans="1:73" ht="203.25" customHeight="1" x14ac:dyDescent="0.25">
      <c r="A83" s="33"/>
      <c r="B83" s="27" t="s">
        <v>104</v>
      </c>
      <c r="C83" s="27" t="s">
        <v>27</v>
      </c>
      <c r="D83" s="1">
        <v>2950.3</v>
      </c>
      <c r="E83" s="1">
        <v>2950.3</v>
      </c>
      <c r="F83" s="1">
        <v>2950.3</v>
      </c>
      <c r="G83" s="1">
        <v>2950.3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54" t="s">
        <v>153</v>
      </c>
      <c r="X83" s="54"/>
    </row>
    <row r="84" spans="1:73" ht="44.25" customHeight="1" x14ac:dyDescent="0.25">
      <c r="A84" s="33"/>
      <c r="B84" s="27" t="s">
        <v>59</v>
      </c>
      <c r="C84" s="27" t="s">
        <v>27</v>
      </c>
      <c r="D84" s="42">
        <v>362</v>
      </c>
      <c r="E84" s="42">
        <v>362</v>
      </c>
      <c r="F84" s="42">
        <v>236.5</v>
      </c>
      <c r="G84" s="42">
        <v>236.5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4" t="s">
        <v>156</v>
      </c>
      <c r="X84" s="54"/>
    </row>
    <row r="85" spans="1:73" ht="44.25" customHeight="1" x14ac:dyDescent="0.25">
      <c r="A85" s="33"/>
      <c r="B85" s="27" t="s">
        <v>155</v>
      </c>
      <c r="C85" s="27" t="s">
        <v>27</v>
      </c>
      <c r="D85" s="42">
        <v>5489.8</v>
      </c>
      <c r="E85" s="42">
        <v>5489.8</v>
      </c>
      <c r="F85" s="42">
        <v>4626.5</v>
      </c>
      <c r="G85" s="42">
        <v>4626.5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4" t="s">
        <v>154</v>
      </c>
      <c r="X85" s="54"/>
    </row>
    <row r="86" spans="1:73" ht="162.75" customHeight="1" x14ac:dyDescent="0.25">
      <c r="A86" s="33"/>
      <c r="B86" s="27" t="s">
        <v>60</v>
      </c>
      <c r="C86" s="27" t="s">
        <v>27</v>
      </c>
      <c r="D86" s="42">
        <v>2063</v>
      </c>
      <c r="E86" s="42">
        <v>2063</v>
      </c>
      <c r="F86" s="42">
        <v>1705.8</v>
      </c>
      <c r="G86" s="42">
        <v>1705.8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54" t="s">
        <v>157</v>
      </c>
      <c r="X86" s="54"/>
    </row>
    <row r="87" spans="1:73" ht="81.75" customHeight="1" x14ac:dyDescent="0.25">
      <c r="A87" s="33"/>
      <c r="B87" s="27" t="s">
        <v>61</v>
      </c>
      <c r="C87" s="27" t="s">
        <v>12</v>
      </c>
      <c r="D87" s="42">
        <v>483</v>
      </c>
      <c r="E87" s="42">
        <v>483</v>
      </c>
      <c r="F87" s="42">
        <v>230.7</v>
      </c>
      <c r="G87" s="42">
        <v>154.80000000000001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54" t="s">
        <v>158</v>
      </c>
      <c r="X87" s="54"/>
      <c r="BU87" s="2" t="s">
        <v>54</v>
      </c>
    </row>
    <row r="88" spans="1:73" ht="61.5" customHeight="1" x14ac:dyDescent="0.25">
      <c r="A88" s="33"/>
      <c r="B88" s="27" t="s">
        <v>62</v>
      </c>
      <c r="C88" s="27" t="s">
        <v>27</v>
      </c>
      <c r="D88" s="42">
        <v>677.3</v>
      </c>
      <c r="E88" s="42">
        <v>677.3</v>
      </c>
      <c r="F88" s="42">
        <v>314.3</v>
      </c>
      <c r="G88" s="42">
        <v>269.2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54" t="s">
        <v>164</v>
      </c>
      <c r="X88" s="54"/>
      <c r="AB88" s="2" t="s">
        <v>55</v>
      </c>
    </row>
    <row r="89" spans="1:73" ht="84.75" customHeight="1" x14ac:dyDescent="0.25">
      <c r="A89" s="33"/>
      <c r="B89" s="27" t="s">
        <v>165</v>
      </c>
      <c r="C89" s="27" t="s">
        <v>27</v>
      </c>
      <c r="D89" s="42">
        <v>372.6</v>
      </c>
      <c r="E89" s="42">
        <v>372.6</v>
      </c>
      <c r="F89" s="42">
        <v>371.7</v>
      </c>
      <c r="G89" s="42">
        <v>371.7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54" t="s">
        <v>166</v>
      </c>
      <c r="X89" s="54"/>
    </row>
    <row r="90" spans="1:73" ht="84.75" customHeight="1" x14ac:dyDescent="0.25">
      <c r="A90" s="33"/>
      <c r="B90" s="27" t="s">
        <v>167</v>
      </c>
      <c r="C90" s="27" t="s">
        <v>27</v>
      </c>
      <c r="D90" s="42">
        <v>344</v>
      </c>
      <c r="E90" s="42">
        <v>344</v>
      </c>
      <c r="F90" s="42">
        <v>344</v>
      </c>
      <c r="G90" s="42">
        <v>344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54" t="s">
        <v>168</v>
      </c>
      <c r="X90" s="54"/>
    </row>
    <row r="91" spans="1:73" ht="108.75" customHeight="1" x14ac:dyDescent="0.25">
      <c r="A91" s="33"/>
      <c r="B91" s="27" t="s">
        <v>169</v>
      </c>
      <c r="C91" s="27" t="s">
        <v>27</v>
      </c>
      <c r="D91" s="42">
        <v>607.9</v>
      </c>
      <c r="E91" s="42">
        <v>607.9</v>
      </c>
      <c r="F91" s="42">
        <v>607.9</v>
      </c>
      <c r="G91" s="42">
        <v>607.9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54" t="s">
        <v>168</v>
      </c>
      <c r="X91" s="54"/>
    </row>
    <row r="92" spans="1:73" ht="108.75" customHeight="1" x14ac:dyDescent="0.25">
      <c r="A92" s="33"/>
      <c r="B92" s="27" t="s">
        <v>170</v>
      </c>
      <c r="C92" s="27" t="s">
        <v>27</v>
      </c>
      <c r="D92" s="42">
        <v>1140</v>
      </c>
      <c r="E92" s="42">
        <v>1140</v>
      </c>
      <c r="F92" s="42">
        <v>0</v>
      </c>
      <c r="G92" s="42">
        <v>0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54" t="s">
        <v>21</v>
      </c>
      <c r="X92" s="54"/>
    </row>
    <row r="93" spans="1:73" ht="99.75" customHeight="1" x14ac:dyDescent="0.25">
      <c r="A93" s="33"/>
      <c r="B93" s="40" t="s">
        <v>159</v>
      </c>
      <c r="C93" s="27" t="s">
        <v>12</v>
      </c>
      <c r="D93" s="42">
        <v>440</v>
      </c>
      <c r="E93" s="42">
        <v>440</v>
      </c>
      <c r="F93" s="42">
        <v>132</v>
      </c>
      <c r="G93" s="42">
        <v>132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54" t="s">
        <v>160</v>
      </c>
      <c r="X93" s="54"/>
    </row>
    <row r="94" spans="1:73" ht="99.75" customHeight="1" x14ac:dyDescent="0.25">
      <c r="A94" s="31"/>
      <c r="B94" s="40" t="s">
        <v>161</v>
      </c>
      <c r="C94" s="27" t="s">
        <v>12</v>
      </c>
      <c r="D94" s="42">
        <v>220</v>
      </c>
      <c r="E94" s="42">
        <v>220</v>
      </c>
      <c r="F94" s="42">
        <v>66</v>
      </c>
      <c r="G94" s="42">
        <v>66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54" t="s">
        <v>160</v>
      </c>
      <c r="X94" s="54"/>
    </row>
    <row r="95" spans="1:73" ht="99.75" customHeight="1" x14ac:dyDescent="0.25">
      <c r="A95" s="31"/>
      <c r="B95" s="40" t="s">
        <v>162</v>
      </c>
      <c r="C95" s="27" t="s">
        <v>12</v>
      </c>
      <c r="D95" s="42">
        <v>220</v>
      </c>
      <c r="E95" s="42">
        <v>220</v>
      </c>
      <c r="F95" s="42">
        <v>66</v>
      </c>
      <c r="G95" s="42">
        <v>66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54" t="s">
        <v>160</v>
      </c>
      <c r="X95" s="54"/>
    </row>
    <row r="96" spans="1:73" ht="99.75" customHeight="1" x14ac:dyDescent="0.25">
      <c r="A96" s="31"/>
      <c r="B96" s="40" t="s">
        <v>163</v>
      </c>
      <c r="C96" s="27" t="s">
        <v>12</v>
      </c>
      <c r="D96" s="42">
        <v>1000</v>
      </c>
      <c r="E96" s="42">
        <v>1000</v>
      </c>
      <c r="F96" s="42">
        <v>0</v>
      </c>
      <c r="G96" s="42">
        <v>0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54" t="s">
        <v>21</v>
      </c>
      <c r="X96" s="54"/>
    </row>
    <row r="97" spans="1:24" ht="37.5" customHeight="1" x14ac:dyDescent="0.25">
      <c r="A97" s="31"/>
      <c r="B97" s="62" t="s">
        <v>14</v>
      </c>
      <c r="C97" s="33" t="s">
        <v>13</v>
      </c>
      <c r="D97" s="41">
        <f>D98+D99</f>
        <v>16369.9</v>
      </c>
      <c r="E97" s="41">
        <f t="shared" ref="E97:G97" si="23">E98+E99</f>
        <v>16369.9</v>
      </c>
      <c r="F97" s="41">
        <f>F98+F99-0.1</f>
        <v>11651.6</v>
      </c>
      <c r="G97" s="41">
        <f t="shared" si="23"/>
        <v>11530.7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59" t="s">
        <v>171</v>
      </c>
      <c r="X97" s="60"/>
    </row>
    <row r="98" spans="1:24" ht="34.5" customHeight="1" x14ac:dyDescent="0.25">
      <c r="A98" s="64"/>
      <c r="B98" s="77"/>
      <c r="C98" s="27" t="s">
        <v>27</v>
      </c>
      <c r="D98" s="1">
        <f>D83+D84+D85+D86+D88+D89+D90+D91+D92</f>
        <v>14006.9</v>
      </c>
      <c r="E98" s="1">
        <f t="shared" ref="E98:G98" si="24">E83+E84+E85+E86+E88+E89+E90+E91+E92</f>
        <v>14006.9</v>
      </c>
      <c r="F98" s="1">
        <f t="shared" si="24"/>
        <v>11157</v>
      </c>
      <c r="G98" s="1">
        <f t="shared" si="24"/>
        <v>11111.900000000001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75" t="s">
        <v>172</v>
      </c>
      <c r="X98" s="76"/>
    </row>
    <row r="99" spans="1:24" ht="48.75" customHeight="1" x14ac:dyDescent="0.25">
      <c r="A99" s="65"/>
      <c r="B99" s="78"/>
      <c r="C99" s="27" t="s">
        <v>12</v>
      </c>
      <c r="D99" s="1">
        <f>D87+D93+D94+D95+D96</f>
        <v>2363</v>
      </c>
      <c r="E99" s="1">
        <f t="shared" ref="E99:G99" si="25">E87+E93+E94+E95+E96</f>
        <v>2363</v>
      </c>
      <c r="F99" s="1">
        <f t="shared" si="25"/>
        <v>494.7</v>
      </c>
      <c r="G99" s="1">
        <f t="shared" si="25"/>
        <v>418.8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75" t="s">
        <v>173</v>
      </c>
      <c r="X99" s="76"/>
    </row>
    <row r="100" spans="1:24" ht="36" customHeight="1" x14ac:dyDescent="0.25">
      <c r="A100" s="78"/>
      <c r="B100" s="62" t="s">
        <v>11</v>
      </c>
      <c r="C100" s="33" t="s">
        <v>13</v>
      </c>
      <c r="D100" s="41">
        <f>D101+D102+D103+0.1</f>
        <v>334452.7</v>
      </c>
      <c r="E100" s="41">
        <f>E101+E102+E103+0.1</f>
        <v>334452.7</v>
      </c>
      <c r="F100" s="41">
        <f t="shared" ref="F100:G100" si="26">F101+F102+F103</f>
        <v>83938.699999999983</v>
      </c>
      <c r="G100" s="41">
        <f t="shared" si="26"/>
        <v>80453.299999999988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59" t="s">
        <v>105</v>
      </c>
      <c r="X100" s="60"/>
    </row>
    <row r="101" spans="1:24" ht="33.75" customHeight="1" x14ac:dyDescent="0.25">
      <c r="A101" s="64"/>
      <c r="B101" s="63"/>
      <c r="C101" s="27" t="s">
        <v>27</v>
      </c>
      <c r="D101" s="1">
        <f>D53+D65+D70+D81+D98</f>
        <v>159253.19999999998</v>
      </c>
      <c r="E101" s="1">
        <f t="shared" ref="E101:G101" si="27">E53+E65+E70+E81+E98</f>
        <v>159253.19999999998</v>
      </c>
      <c r="F101" s="1">
        <f t="shared" si="27"/>
        <v>37838.699999999997</v>
      </c>
      <c r="G101" s="1">
        <f t="shared" si="27"/>
        <v>34431.199999999997</v>
      </c>
      <c r="H101" s="1" t="e">
        <f t="shared" ref="H101:V101" si="28">H53+H65+H81+H98+H70</f>
        <v>#REF!</v>
      </c>
      <c r="I101" s="1" t="e">
        <f t="shared" si="28"/>
        <v>#REF!</v>
      </c>
      <c r="J101" s="1" t="e">
        <f t="shared" si="28"/>
        <v>#REF!</v>
      </c>
      <c r="K101" s="1" t="e">
        <f t="shared" si="28"/>
        <v>#REF!</v>
      </c>
      <c r="L101" s="1" t="e">
        <f t="shared" si="28"/>
        <v>#REF!</v>
      </c>
      <c r="M101" s="1" t="e">
        <f t="shared" si="28"/>
        <v>#REF!</v>
      </c>
      <c r="N101" s="1" t="e">
        <f t="shared" si="28"/>
        <v>#REF!</v>
      </c>
      <c r="O101" s="1" t="e">
        <f t="shared" si="28"/>
        <v>#REF!</v>
      </c>
      <c r="P101" s="1" t="e">
        <f t="shared" si="28"/>
        <v>#REF!</v>
      </c>
      <c r="Q101" s="1" t="e">
        <f t="shared" si="28"/>
        <v>#REF!</v>
      </c>
      <c r="R101" s="1" t="e">
        <f t="shared" si="28"/>
        <v>#REF!</v>
      </c>
      <c r="S101" s="1" t="e">
        <f t="shared" si="28"/>
        <v>#REF!</v>
      </c>
      <c r="T101" s="1" t="e">
        <f t="shared" si="28"/>
        <v>#REF!</v>
      </c>
      <c r="U101" s="1" t="e">
        <f t="shared" si="28"/>
        <v>#REF!</v>
      </c>
      <c r="V101" s="1" t="e">
        <f t="shared" si="28"/>
        <v>#REF!</v>
      </c>
      <c r="W101" s="54" t="s">
        <v>174</v>
      </c>
      <c r="X101" s="54"/>
    </row>
    <row r="102" spans="1:24" ht="65.25" customHeight="1" x14ac:dyDescent="0.25">
      <c r="A102" s="65"/>
      <c r="B102" s="63"/>
      <c r="C102" s="27" t="s">
        <v>12</v>
      </c>
      <c r="D102" s="1">
        <f>D55+D66+D80+D99</f>
        <v>174689.2</v>
      </c>
      <c r="E102" s="1">
        <f t="shared" ref="E102:G102" si="29">E55+E66+E80+E99</f>
        <v>174689.2</v>
      </c>
      <c r="F102" s="1">
        <f t="shared" si="29"/>
        <v>46099.999999999993</v>
      </c>
      <c r="G102" s="1">
        <f t="shared" si="29"/>
        <v>46022.1</v>
      </c>
      <c r="H102" s="1" t="e">
        <f>H78+#REF!</f>
        <v>#REF!</v>
      </c>
      <c r="I102" s="1" t="e">
        <f>I78+#REF!</f>
        <v>#REF!</v>
      </c>
      <c r="J102" s="1" t="e">
        <f>J78+#REF!</f>
        <v>#REF!</v>
      </c>
      <c r="K102" s="1" t="e">
        <f>K78+#REF!</f>
        <v>#REF!</v>
      </c>
      <c r="L102" s="1" t="e">
        <f>L78+#REF!</f>
        <v>#REF!</v>
      </c>
      <c r="M102" s="1" t="e">
        <f>M78+#REF!</f>
        <v>#REF!</v>
      </c>
      <c r="N102" s="1" t="e">
        <f>N78+#REF!</f>
        <v>#REF!</v>
      </c>
      <c r="O102" s="1" t="e">
        <f>O78+#REF!</f>
        <v>#REF!</v>
      </c>
      <c r="P102" s="1" t="e">
        <f>P78+#REF!</f>
        <v>#REF!</v>
      </c>
      <c r="Q102" s="1" t="e">
        <f>Q78+#REF!</f>
        <v>#REF!</v>
      </c>
      <c r="R102" s="1" t="e">
        <f>R78+#REF!</f>
        <v>#REF!</v>
      </c>
      <c r="S102" s="1" t="e">
        <f>S78+#REF!</f>
        <v>#REF!</v>
      </c>
      <c r="T102" s="1" t="e">
        <f>T78+#REF!</f>
        <v>#REF!</v>
      </c>
      <c r="U102" s="1" t="e">
        <f>U78+#REF!</f>
        <v>#REF!</v>
      </c>
      <c r="V102" s="1" t="e">
        <f>V78+#REF!</f>
        <v>#REF!</v>
      </c>
      <c r="W102" s="54" t="s">
        <v>175</v>
      </c>
      <c r="X102" s="54"/>
    </row>
    <row r="103" spans="1:24" ht="65.25" customHeight="1" x14ac:dyDescent="0.25">
      <c r="A103" s="65"/>
      <c r="B103" s="79"/>
      <c r="C103" s="27" t="s">
        <v>103</v>
      </c>
      <c r="D103" s="1">
        <f>D54</f>
        <v>510.2</v>
      </c>
      <c r="E103" s="1">
        <f t="shared" ref="E103:G103" si="30">E54</f>
        <v>510.2</v>
      </c>
      <c r="F103" s="1">
        <f t="shared" si="30"/>
        <v>0</v>
      </c>
      <c r="G103" s="1">
        <f t="shared" si="3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4" t="s">
        <v>20</v>
      </c>
      <c r="X103" s="54"/>
    </row>
    <row r="104" spans="1:24" ht="15.75" customHeight="1" x14ac:dyDescent="0.25">
      <c r="A104" s="79"/>
      <c r="B104" s="66" t="s">
        <v>63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</row>
    <row r="105" spans="1:24" ht="28.5" customHeight="1" x14ac:dyDescent="0.25">
      <c r="A105" s="37">
        <v>4</v>
      </c>
      <c r="B105" s="55" t="s">
        <v>64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7"/>
    </row>
    <row r="106" spans="1:24" ht="57.75" customHeight="1" x14ac:dyDescent="0.25">
      <c r="B106" s="27" t="s">
        <v>65</v>
      </c>
      <c r="C106" s="27" t="s">
        <v>27</v>
      </c>
      <c r="D106" s="1">
        <v>366.3</v>
      </c>
      <c r="E106" s="1">
        <v>366.3</v>
      </c>
      <c r="F106" s="1">
        <v>0</v>
      </c>
      <c r="G106" s="1"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54" t="s">
        <v>20</v>
      </c>
      <c r="X106" s="54"/>
    </row>
    <row r="107" spans="1:24" ht="48.75" customHeight="1" x14ac:dyDescent="0.25">
      <c r="A107" s="7"/>
      <c r="B107" s="27" t="s">
        <v>66</v>
      </c>
      <c r="C107" s="27" t="s">
        <v>27</v>
      </c>
      <c r="D107" s="1">
        <v>800</v>
      </c>
      <c r="E107" s="1">
        <v>800</v>
      </c>
      <c r="F107" s="1">
        <v>294</v>
      </c>
      <c r="G107" s="1"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54" t="s">
        <v>20</v>
      </c>
      <c r="X107" s="54"/>
    </row>
    <row r="108" spans="1:24" ht="48.75" customHeight="1" x14ac:dyDescent="0.25">
      <c r="A108" s="7"/>
      <c r="B108" s="40" t="s">
        <v>108</v>
      </c>
      <c r="C108" s="27" t="s">
        <v>27</v>
      </c>
      <c r="D108" s="1">
        <v>4000</v>
      </c>
      <c r="E108" s="1">
        <v>4000</v>
      </c>
      <c r="F108" s="1">
        <v>0</v>
      </c>
      <c r="G108" s="1"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54" t="s">
        <v>20</v>
      </c>
      <c r="X108" s="54"/>
    </row>
    <row r="109" spans="1:24" ht="127.5" customHeight="1" x14ac:dyDescent="0.25">
      <c r="A109" s="8"/>
      <c r="B109" s="40" t="s">
        <v>176</v>
      </c>
      <c r="C109" s="27" t="s">
        <v>12</v>
      </c>
      <c r="D109" s="1">
        <v>6299.9</v>
      </c>
      <c r="E109" s="1">
        <v>6299.9</v>
      </c>
      <c r="F109" s="1">
        <v>4870.3999999999996</v>
      </c>
      <c r="G109" s="1">
        <v>2005.5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54" t="s">
        <v>177</v>
      </c>
      <c r="X109" s="54"/>
    </row>
    <row r="110" spans="1:24" ht="127.5" customHeight="1" x14ac:dyDescent="0.25">
      <c r="A110" s="8"/>
      <c r="B110" s="40" t="s">
        <v>179</v>
      </c>
      <c r="C110" s="27" t="s">
        <v>27</v>
      </c>
      <c r="D110" s="1">
        <v>331.7</v>
      </c>
      <c r="E110" s="1">
        <v>331.7</v>
      </c>
      <c r="F110" s="1">
        <v>256.3</v>
      </c>
      <c r="G110" s="1">
        <v>105.6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54" t="s">
        <v>177</v>
      </c>
      <c r="X110" s="54"/>
    </row>
    <row r="111" spans="1:24" ht="33" customHeight="1" x14ac:dyDescent="0.25">
      <c r="A111" s="7"/>
      <c r="B111" s="62" t="s">
        <v>14</v>
      </c>
      <c r="C111" s="33" t="s">
        <v>13</v>
      </c>
      <c r="D111" s="41">
        <f>D112+D113</f>
        <v>11797.9</v>
      </c>
      <c r="E111" s="41">
        <f t="shared" ref="E111" si="31">E112+E113</f>
        <v>11797.9</v>
      </c>
      <c r="F111" s="41">
        <f>F112+F113+0.1</f>
        <v>5420.8</v>
      </c>
      <c r="G111" s="41">
        <f>G112+G113-0.1</f>
        <v>2111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61" t="s">
        <v>180</v>
      </c>
      <c r="X111" s="54"/>
    </row>
    <row r="112" spans="1:24" ht="48.75" customHeight="1" x14ac:dyDescent="0.25">
      <c r="A112" s="64"/>
      <c r="B112" s="77"/>
      <c r="C112" s="27" t="s">
        <v>12</v>
      </c>
      <c r="D112" s="1">
        <f>D109</f>
        <v>6299.9</v>
      </c>
      <c r="E112" s="1">
        <f t="shared" ref="E112:G112" si="32">E109</f>
        <v>6299.9</v>
      </c>
      <c r="F112" s="1">
        <f t="shared" si="32"/>
        <v>4870.3999999999996</v>
      </c>
      <c r="G112" s="1">
        <f t="shared" si="32"/>
        <v>2005.5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54" t="s">
        <v>177</v>
      </c>
      <c r="X112" s="54"/>
    </row>
    <row r="113" spans="1:24" ht="51" customHeight="1" x14ac:dyDescent="0.25">
      <c r="A113" s="65"/>
      <c r="B113" s="79"/>
      <c r="C113" s="27" t="s">
        <v>27</v>
      </c>
      <c r="D113" s="1">
        <f>D106+D107+D108+D110</f>
        <v>5498</v>
      </c>
      <c r="E113" s="1">
        <f t="shared" ref="E113:G113" si="33">E106+E107+E108+E110</f>
        <v>5498</v>
      </c>
      <c r="F113" s="1">
        <f t="shared" si="33"/>
        <v>550.29999999999995</v>
      </c>
      <c r="G113" s="1">
        <f t="shared" si="33"/>
        <v>105.6</v>
      </c>
      <c r="H113" s="46">
        <f t="shared" ref="H113:V113" si="34">H106</f>
        <v>0</v>
      </c>
      <c r="I113" s="46">
        <f t="shared" si="34"/>
        <v>0</v>
      </c>
      <c r="J113" s="46">
        <f t="shared" si="34"/>
        <v>0</v>
      </c>
      <c r="K113" s="46">
        <f t="shared" si="34"/>
        <v>0</v>
      </c>
      <c r="L113" s="46">
        <f t="shared" si="34"/>
        <v>0</v>
      </c>
      <c r="M113" s="46">
        <f t="shared" si="34"/>
        <v>0</v>
      </c>
      <c r="N113" s="46">
        <f t="shared" si="34"/>
        <v>0</v>
      </c>
      <c r="O113" s="46">
        <f t="shared" si="34"/>
        <v>0</v>
      </c>
      <c r="P113" s="46">
        <f t="shared" si="34"/>
        <v>0</v>
      </c>
      <c r="Q113" s="46">
        <f t="shared" si="34"/>
        <v>0</v>
      </c>
      <c r="R113" s="46">
        <f t="shared" si="34"/>
        <v>0</v>
      </c>
      <c r="S113" s="46">
        <f t="shared" si="34"/>
        <v>0</v>
      </c>
      <c r="T113" s="46">
        <f t="shared" si="34"/>
        <v>0</v>
      </c>
      <c r="U113" s="46">
        <f t="shared" si="34"/>
        <v>0</v>
      </c>
      <c r="V113" s="46">
        <f t="shared" si="34"/>
        <v>0</v>
      </c>
      <c r="W113" s="54" t="s">
        <v>181</v>
      </c>
      <c r="X113" s="54"/>
    </row>
    <row r="114" spans="1:24" ht="42" customHeight="1" x14ac:dyDescent="0.25">
      <c r="A114" s="79"/>
      <c r="B114" s="58" t="s">
        <v>67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7"/>
    </row>
    <row r="115" spans="1:24" ht="91.5" customHeight="1" x14ac:dyDescent="0.25">
      <c r="B115" s="27" t="s">
        <v>68</v>
      </c>
      <c r="C115" s="27" t="s">
        <v>27</v>
      </c>
      <c r="D115" s="1">
        <v>28</v>
      </c>
      <c r="E115" s="1">
        <v>28</v>
      </c>
      <c r="F115" s="1">
        <v>28</v>
      </c>
      <c r="G115" s="1">
        <v>28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54" t="s">
        <v>178</v>
      </c>
      <c r="X115" s="54"/>
    </row>
    <row r="116" spans="1:24" ht="61.5" customHeight="1" x14ac:dyDescent="0.25">
      <c r="A116" s="28"/>
      <c r="B116" s="27" t="s">
        <v>69</v>
      </c>
      <c r="C116" s="27" t="s">
        <v>27</v>
      </c>
      <c r="D116" s="1">
        <v>3943</v>
      </c>
      <c r="E116" s="1">
        <v>3943</v>
      </c>
      <c r="F116" s="1">
        <v>1407.2</v>
      </c>
      <c r="G116" s="1">
        <v>1340.2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54" t="s">
        <v>182</v>
      </c>
      <c r="X116" s="54"/>
    </row>
    <row r="117" spans="1:24" ht="102" customHeight="1" x14ac:dyDescent="0.25">
      <c r="A117" s="28"/>
      <c r="B117" s="27" t="s">
        <v>70</v>
      </c>
      <c r="C117" s="27" t="s">
        <v>27</v>
      </c>
      <c r="D117" s="1">
        <v>1098</v>
      </c>
      <c r="E117" s="1">
        <v>1098</v>
      </c>
      <c r="F117" s="1">
        <v>1097.8</v>
      </c>
      <c r="G117" s="1">
        <v>1097.8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54" t="s">
        <v>178</v>
      </c>
      <c r="X117" s="54"/>
    </row>
    <row r="118" spans="1:24" ht="102" customHeight="1" x14ac:dyDescent="0.25">
      <c r="A118" s="28"/>
      <c r="B118" s="27" t="s">
        <v>95</v>
      </c>
      <c r="C118" s="27" t="s">
        <v>27</v>
      </c>
      <c r="D118" s="1">
        <v>1077</v>
      </c>
      <c r="E118" s="1">
        <v>1077</v>
      </c>
      <c r="F118" s="1">
        <v>0</v>
      </c>
      <c r="G118" s="1">
        <v>0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54" t="s">
        <v>20</v>
      </c>
      <c r="X118" s="54"/>
    </row>
    <row r="119" spans="1:24" ht="70.5" customHeight="1" x14ac:dyDescent="0.25">
      <c r="A119" s="28"/>
      <c r="B119" s="40" t="s">
        <v>183</v>
      </c>
      <c r="C119" s="27" t="s">
        <v>12</v>
      </c>
      <c r="D119" s="1">
        <v>2702.9</v>
      </c>
      <c r="E119" s="1">
        <v>2702.9</v>
      </c>
      <c r="F119" s="1">
        <v>0</v>
      </c>
      <c r="G119" s="1">
        <v>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54" t="s">
        <v>20</v>
      </c>
      <c r="X119" s="54"/>
    </row>
    <row r="120" spans="1:24" ht="32.25" customHeight="1" x14ac:dyDescent="0.25">
      <c r="A120" s="28"/>
      <c r="B120" s="62" t="s">
        <v>14</v>
      </c>
      <c r="C120" s="33" t="s">
        <v>96</v>
      </c>
      <c r="D120" s="41">
        <f>D121+D122</f>
        <v>8848.9</v>
      </c>
      <c r="E120" s="41">
        <f t="shared" ref="E120:V120" si="35">E121+E122</f>
        <v>8848.9</v>
      </c>
      <c r="F120" s="41">
        <f t="shared" si="35"/>
        <v>2533</v>
      </c>
      <c r="G120" s="41">
        <f t="shared" si="35"/>
        <v>2466</v>
      </c>
      <c r="H120" s="41">
        <f t="shared" si="35"/>
        <v>0</v>
      </c>
      <c r="I120" s="41">
        <f t="shared" si="35"/>
        <v>0</v>
      </c>
      <c r="J120" s="41">
        <f t="shared" si="35"/>
        <v>0</v>
      </c>
      <c r="K120" s="41">
        <f t="shared" si="35"/>
        <v>0</v>
      </c>
      <c r="L120" s="41">
        <f t="shared" si="35"/>
        <v>0</v>
      </c>
      <c r="M120" s="41">
        <f t="shared" si="35"/>
        <v>0</v>
      </c>
      <c r="N120" s="41">
        <f t="shared" si="35"/>
        <v>0</v>
      </c>
      <c r="O120" s="41">
        <f t="shared" si="35"/>
        <v>0</v>
      </c>
      <c r="P120" s="41">
        <f t="shared" si="35"/>
        <v>0</v>
      </c>
      <c r="Q120" s="41">
        <f t="shared" si="35"/>
        <v>0</v>
      </c>
      <c r="R120" s="41">
        <f t="shared" si="35"/>
        <v>0</v>
      </c>
      <c r="S120" s="41">
        <f t="shared" si="35"/>
        <v>0</v>
      </c>
      <c r="T120" s="41">
        <f t="shared" si="35"/>
        <v>0</v>
      </c>
      <c r="U120" s="41">
        <f t="shared" si="35"/>
        <v>0</v>
      </c>
      <c r="V120" s="41">
        <f t="shared" si="35"/>
        <v>0</v>
      </c>
      <c r="W120" s="61" t="s">
        <v>184</v>
      </c>
      <c r="X120" s="61"/>
    </row>
    <row r="121" spans="1:24" s="15" customFormat="1" ht="36.75" customHeight="1" x14ac:dyDescent="0.25">
      <c r="A121" s="90"/>
      <c r="B121" s="78"/>
      <c r="C121" s="27" t="s">
        <v>27</v>
      </c>
      <c r="D121" s="1">
        <f>D115+D116+D117+D118</f>
        <v>6146</v>
      </c>
      <c r="E121" s="1">
        <f t="shared" ref="E121:V121" si="36">E115+E116+E117+E118</f>
        <v>6146</v>
      </c>
      <c r="F121" s="1">
        <f t="shared" si="36"/>
        <v>2533</v>
      </c>
      <c r="G121" s="1">
        <f t="shared" si="36"/>
        <v>2466</v>
      </c>
      <c r="H121" s="1">
        <f t="shared" si="36"/>
        <v>0</v>
      </c>
      <c r="I121" s="1">
        <f t="shared" si="36"/>
        <v>0</v>
      </c>
      <c r="J121" s="1">
        <f t="shared" si="36"/>
        <v>0</v>
      </c>
      <c r="K121" s="1">
        <f t="shared" si="36"/>
        <v>0</v>
      </c>
      <c r="L121" s="1">
        <f t="shared" si="36"/>
        <v>0</v>
      </c>
      <c r="M121" s="1">
        <f t="shared" si="36"/>
        <v>0</v>
      </c>
      <c r="N121" s="1">
        <f t="shared" si="36"/>
        <v>0</v>
      </c>
      <c r="O121" s="1">
        <f t="shared" si="36"/>
        <v>0</v>
      </c>
      <c r="P121" s="1">
        <f t="shared" si="36"/>
        <v>0</v>
      </c>
      <c r="Q121" s="1">
        <f t="shared" si="36"/>
        <v>0</v>
      </c>
      <c r="R121" s="1">
        <f t="shared" si="36"/>
        <v>0</v>
      </c>
      <c r="S121" s="1">
        <f t="shared" si="36"/>
        <v>0</v>
      </c>
      <c r="T121" s="1">
        <f t="shared" si="36"/>
        <v>0</v>
      </c>
      <c r="U121" s="1">
        <f t="shared" si="36"/>
        <v>0</v>
      </c>
      <c r="V121" s="1">
        <f t="shared" si="36"/>
        <v>0</v>
      </c>
      <c r="W121" s="54" t="s">
        <v>185</v>
      </c>
      <c r="X121" s="54"/>
    </row>
    <row r="122" spans="1:24" s="15" customFormat="1" ht="48" customHeight="1" x14ac:dyDescent="0.25">
      <c r="A122" s="91"/>
      <c r="B122" s="79"/>
      <c r="C122" s="27" t="s">
        <v>12</v>
      </c>
      <c r="D122" s="1">
        <f>D119</f>
        <v>2702.9</v>
      </c>
      <c r="E122" s="1">
        <f t="shared" ref="E122:V122" si="37">E119</f>
        <v>2702.9</v>
      </c>
      <c r="F122" s="1">
        <f t="shared" si="37"/>
        <v>0</v>
      </c>
      <c r="G122" s="1">
        <f t="shared" si="37"/>
        <v>0</v>
      </c>
      <c r="H122" s="1">
        <f t="shared" si="37"/>
        <v>0</v>
      </c>
      <c r="I122" s="1">
        <f t="shared" si="37"/>
        <v>0</v>
      </c>
      <c r="J122" s="1">
        <f t="shared" si="37"/>
        <v>0</v>
      </c>
      <c r="K122" s="1">
        <f t="shared" si="37"/>
        <v>0</v>
      </c>
      <c r="L122" s="1">
        <f t="shared" si="37"/>
        <v>0</v>
      </c>
      <c r="M122" s="1">
        <f t="shared" si="37"/>
        <v>0</v>
      </c>
      <c r="N122" s="1">
        <f t="shared" si="37"/>
        <v>0</v>
      </c>
      <c r="O122" s="1">
        <f t="shared" si="37"/>
        <v>0</v>
      </c>
      <c r="P122" s="1">
        <f t="shared" si="37"/>
        <v>0</v>
      </c>
      <c r="Q122" s="1">
        <f t="shared" si="37"/>
        <v>0</v>
      </c>
      <c r="R122" s="1">
        <f t="shared" si="37"/>
        <v>0</v>
      </c>
      <c r="S122" s="1">
        <f t="shared" si="37"/>
        <v>0</v>
      </c>
      <c r="T122" s="1">
        <f t="shared" si="37"/>
        <v>0</v>
      </c>
      <c r="U122" s="1">
        <f t="shared" si="37"/>
        <v>0</v>
      </c>
      <c r="V122" s="1">
        <f t="shared" si="37"/>
        <v>0</v>
      </c>
      <c r="W122" s="54" t="s">
        <v>20</v>
      </c>
      <c r="X122" s="54"/>
    </row>
    <row r="123" spans="1:24" ht="18.75" customHeight="1" x14ac:dyDescent="0.25">
      <c r="A123" s="92"/>
      <c r="B123" s="58" t="s">
        <v>71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6"/>
    </row>
    <row r="124" spans="1:24" s="15" customFormat="1" ht="99" customHeight="1" x14ac:dyDescent="0.25">
      <c r="A124" s="30"/>
      <c r="B124" s="16" t="s">
        <v>17</v>
      </c>
      <c r="C124" s="27" t="s">
        <v>27</v>
      </c>
      <c r="D124" s="1">
        <v>249</v>
      </c>
      <c r="E124" s="1">
        <v>249</v>
      </c>
      <c r="F124" s="1">
        <v>158</v>
      </c>
      <c r="G124" s="1">
        <v>145.4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54" t="s">
        <v>186</v>
      </c>
      <c r="X124" s="54"/>
    </row>
    <row r="125" spans="1:24" s="15" customFormat="1" ht="54.75" customHeight="1" x14ac:dyDescent="0.25">
      <c r="A125" s="13"/>
      <c r="B125" s="16" t="s">
        <v>72</v>
      </c>
      <c r="C125" s="27" t="s">
        <v>27</v>
      </c>
      <c r="D125" s="1">
        <v>24668.7</v>
      </c>
      <c r="E125" s="1">
        <v>24668.7</v>
      </c>
      <c r="F125" s="1">
        <v>12935.7</v>
      </c>
      <c r="G125" s="1">
        <v>10717.1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54" t="s">
        <v>187</v>
      </c>
      <c r="X125" s="54"/>
    </row>
    <row r="126" spans="1:24" s="15" customFormat="1" ht="35.25" customHeight="1" x14ac:dyDescent="0.25">
      <c r="A126" s="13"/>
      <c r="B126" s="62" t="s">
        <v>14</v>
      </c>
      <c r="C126" s="33" t="s">
        <v>23</v>
      </c>
      <c r="D126" s="41">
        <f>D127</f>
        <v>24917.7</v>
      </c>
      <c r="E126" s="41">
        <f t="shared" ref="E126:G126" si="38">E127</f>
        <v>24917.7</v>
      </c>
      <c r="F126" s="41">
        <f t="shared" si="38"/>
        <v>13093.7</v>
      </c>
      <c r="G126" s="41">
        <f t="shared" si="38"/>
        <v>10862.5</v>
      </c>
      <c r="H126" s="41">
        <f t="shared" ref="H126:V126" si="39">H127</f>
        <v>0</v>
      </c>
      <c r="I126" s="41">
        <f t="shared" si="39"/>
        <v>0</v>
      </c>
      <c r="J126" s="41">
        <f t="shared" si="39"/>
        <v>0</v>
      </c>
      <c r="K126" s="41">
        <f t="shared" si="39"/>
        <v>0</v>
      </c>
      <c r="L126" s="41">
        <f t="shared" si="39"/>
        <v>0</v>
      </c>
      <c r="M126" s="41">
        <f t="shared" si="39"/>
        <v>0</v>
      </c>
      <c r="N126" s="41">
        <f t="shared" si="39"/>
        <v>0</v>
      </c>
      <c r="O126" s="41">
        <f t="shared" si="39"/>
        <v>0</v>
      </c>
      <c r="P126" s="41">
        <f t="shared" si="39"/>
        <v>0</v>
      </c>
      <c r="Q126" s="41">
        <f t="shared" si="39"/>
        <v>0</v>
      </c>
      <c r="R126" s="41">
        <f t="shared" si="39"/>
        <v>0</v>
      </c>
      <c r="S126" s="41">
        <f t="shared" si="39"/>
        <v>0</v>
      </c>
      <c r="T126" s="41">
        <f t="shared" si="39"/>
        <v>0</v>
      </c>
      <c r="U126" s="41">
        <f t="shared" si="39"/>
        <v>0</v>
      </c>
      <c r="V126" s="41">
        <f t="shared" si="39"/>
        <v>0</v>
      </c>
      <c r="W126" s="61" t="s">
        <v>188</v>
      </c>
      <c r="X126" s="61"/>
    </row>
    <row r="127" spans="1:24" s="15" customFormat="1" ht="36" customHeight="1" x14ac:dyDescent="0.25">
      <c r="A127" s="38"/>
      <c r="B127" s="84"/>
      <c r="C127" s="27" t="s">
        <v>27</v>
      </c>
      <c r="D127" s="1">
        <f>D125+D124</f>
        <v>24917.7</v>
      </c>
      <c r="E127" s="1">
        <f t="shared" ref="E127:G127" si="40">E125+E124</f>
        <v>24917.7</v>
      </c>
      <c r="F127" s="1">
        <f t="shared" si="40"/>
        <v>13093.7</v>
      </c>
      <c r="G127" s="1">
        <f t="shared" si="40"/>
        <v>10862.5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54" t="s">
        <v>188</v>
      </c>
      <c r="X127" s="54"/>
    </row>
    <row r="128" spans="1:24" s="15" customFormat="1" ht="35.25" customHeight="1" x14ac:dyDescent="0.25">
      <c r="A128" s="80"/>
      <c r="B128" s="62" t="s">
        <v>14</v>
      </c>
      <c r="C128" s="33" t="s">
        <v>23</v>
      </c>
      <c r="D128" s="41">
        <f>D129+D130</f>
        <v>45564.599999999991</v>
      </c>
      <c r="E128" s="41">
        <f t="shared" ref="E128:V128" si="41">E129+E130</f>
        <v>45564.599999999991</v>
      </c>
      <c r="F128" s="41">
        <f t="shared" si="41"/>
        <v>21047.599999999999</v>
      </c>
      <c r="G128" s="41">
        <f t="shared" si="41"/>
        <v>15439.4</v>
      </c>
      <c r="H128" s="41">
        <f t="shared" si="41"/>
        <v>0</v>
      </c>
      <c r="I128" s="41">
        <f t="shared" si="41"/>
        <v>0</v>
      </c>
      <c r="J128" s="41">
        <f t="shared" si="41"/>
        <v>0</v>
      </c>
      <c r="K128" s="41">
        <f t="shared" si="41"/>
        <v>0</v>
      </c>
      <c r="L128" s="41">
        <f t="shared" si="41"/>
        <v>0</v>
      </c>
      <c r="M128" s="41">
        <f t="shared" si="41"/>
        <v>0</v>
      </c>
      <c r="N128" s="41">
        <f t="shared" si="41"/>
        <v>0</v>
      </c>
      <c r="O128" s="41">
        <f t="shared" si="41"/>
        <v>0</v>
      </c>
      <c r="P128" s="41">
        <f t="shared" si="41"/>
        <v>0</v>
      </c>
      <c r="Q128" s="41">
        <f t="shared" si="41"/>
        <v>0</v>
      </c>
      <c r="R128" s="41">
        <f t="shared" si="41"/>
        <v>0</v>
      </c>
      <c r="S128" s="41">
        <f t="shared" si="41"/>
        <v>0</v>
      </c>
      <c r="T128" s="41">
        <f t="shared" si="41"/>
        <v>0</v>
      </c>
      <c r="U128" s="41">
        <f t="shared" si="41"/>
        <v>0</v>
      </c>
      <c r="V128" s="41">
        <f t="shared" si="41"/>
        <v>0</v>
      </c>
      <c r="W128" s="61" t="s">
        <v>189</v>
      </c>
      <c r="X128" s="61"/>
    </row>
    <row r="129" spans="1:24" s="15" customFormat="1" ht="36" customHeight="1" x14ac:dyDescent="0.25">
      <c r="A129" s="81"/>
      <c r="B129" s="83"/>
      <c r="C129" s="27" t="s">
        <v>27</v>
      </c>
      <c r="D129" s="1">
        <f>D113+D121+D127+0.1</f>
        <v>36561.799999999996</v>
      </c>
      <c r="E129" s="1">
        <f>E113+E121+E127+0.1</f>
        <v>36561.799999999996</v>
      </c>
      <c r="F129" s="1">
        <f>F113+F121+F127+0.2</f>
        <v>16177.2</v>
      </c>
      <c r="G129" s="1">
        <f>G113+G121+G127-0.2</f>
        <v>13433.9</v>
      </c>
      <c r="H129" s="1">
        <f t="shared" ref="H129:V129" si="42">H113+H121+H127</f>
        <v>0</v>
      </c>
      <c r="I129" s="1">
        <f t="shared" si="42"/>
        <v>0</v>
      </c>
      <c r="J129" s="1">
        <f t="shared" si="42"/>
        <v>0</v>
      </c>
      <c r="K129" s="1">
        <f t="shared" si="42"/>
        <v>0</v>
      </c>
      <c r="L129" s="1">
        <f t="shared" si="42"/>
        <v>0</v>
      </c>
      <c r="M129" s="1">
        <f t="shared" si="42"/>
        <v>0</v>
      </c>
      <c r="N129" s="1">
        <f t="shared" si="42"/>
        <v>0</v>
      </c>
      <c r="O129" s="1">
        <f t="shared" si="42"/>
        <v>0</v>
      </c>
      <c r="P129" s="1">
        <f t="shared" si="42"/>
        <v>0</v>
      </c>
      <c r="Q129" s="1">
        <f t="shared" si="42"/>
        <v>0</v>
      </c>
      <c r="R129" s="1">
        <f t="shared" si="42"/>
        <v>0</v>
      </c>
      <c r="S129" s="1">
        <f t="shared" si="42"/>
        <v>0</v>
      </c>
      <c r="T129" s="1">
        <f t="shared" si="42"/>
        <v>0</v>
      </c>
      <c r="U129" s="1">
        <f t="shared" si="42"/>
        <v>0</v>
      </c>
      <c r="V129" s="1">
        <f t="shared" si="42"/>
        <v>0</v>
      </c>
      <c r="W129" s="54" t="s">
        <v>190</v>
      </c>
      <c r="X129" s="54"/>
    </row>
    <row r="130" spans="1:24" s="15" customFormat="1" ht="58.5" customHeight="1" x14ac:dyDescent="0.25">
      <c r="A130" s="82"/>
      <c r="B130" s="84"/>
      <c r="C130" s="27" t="s">
        <v>12</v>
      </c>
      <c r="D130" s="1">
        <f>D112+D122</f>
        <v>9002.7999999999993</v>
      </c>
      <c r="E130" s="1">
        <f t="shared" ref="E130:V130" si="43">E112+E122</f>
        <v>9002.7999999999993</v>
      </c>
      <c r="F130" s="1">
        <f t="shared" si="43"/>
        <v>4870.3999999999996</v>
      </c>
      <c r="G130" s="1">
        <f t="shared" si="43"/>
        <v>2005.5</v>
      </c>
      <c r="H130" s="1">
        <f t="shared" si="43"/>
        <v>0</v>
      </c>
      <c r="I130" s="1">
        <f t="shared" si="43"/>
        <v>0</v>
      </c>
      <c r="J130" s="1">
        <f t="shared" si="43"/>
        <v>0</v>
      </c>
      <c r="K130" s="1">
        <f t="shared" si="43"/>
        <v>0</v>
      </c>
      <c r="L130" s="1">
        <f t="shared" si="43"/>
        <v>0</v>
      </c>
      <c r="M130" s="1">
        <f t="shared" si="43"/>
        <v>0</v>
      </c>
      <c r="N130" s="1">
        <f t="shared" si="43"/>
        <v>0</v>
      </c>
      <c r="O130" s="1">
        <f t="shared" si="43"/>
        <v>0</v>
      </c>
      <c r="P130" s="1">
        <f t="shared" si="43"/>
        <v>0</v>
      </c>
      <c r="Q130" s="1">
        <f t="shared" si="43"/>
        <v>0</v>
      </c>
      <c r="R130" s="1">
        <f t="shared" si="43"/>
        <v>0</v>
      </c>
      <c r="S130" s="1">
        <f t="shared" si="43"/>
        <v>0</v>
      </c>
      <c r="T130" s="1">
        <f t="shared" si="43"/>
        <v>0</v>
      </c>
      <c r="U130" s="1">
        <f t="shared" si="43"/>
        <v>0</v>
      </c>
      <c r="V130" s="1">
        <f t="shared" si="43"/>
        <v>0</v>
      </c>
      <c r="W130" s="54" t="s">
        <v>191</v>
      </c>
      <c r="X130" s="54"/>
    </row>
    <row r="131" spans="1:24" ht="18.75" customHeight="1" x14ac:dyDescent="0.25">
      <c r="A131" s="37">
        <v>5</v>
      </c>
      <c r="B131" s="58" t="s">
        <v>205</v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6"/>
    </row>
    <row r="132" spans="1:24" ht="76.5" customHeight="1" x14ac:dyDescent="0.25">
      <c r="B132" s="35" t="s">
        <v>192</v>
      </c>
      <c r="C132" s="27" t="s">
        <v>27</v>
      </c>
      <c r="D132" s="35" t="s">
        <v>110</v>
      </c>
      <c r="E132" s="35" t="s">
        <v>110</v>
      </c>
      <c r="F132" s="35" t="s">
        <v>110</v>
      </c>
      <c r="G132" s="35" t="s">
        <v>110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54" t="s">
        <v>153</v>
      </c>
      <c r="X132" s="54"/>
    </row>
    <row r="133" spans="1:24" ht="46.5" customHeight="1" x14ac:dyDescent="0.25">
      <c r="A133" s="28"/>
      <c r="B133" s="35" t="s">
        <v>111</v>
      </c>
      <c r="C133" s="27" t="s">
        <v>27</v>
      </c>
      <c r="D133" s="35" t="s">
        <v>193</v>
      </c>
      <c r="E133" s="35" t="s">
        <v>193</v>
      </c>
      <c r="F133" s="35" t="s">
        <v>194</v>
      </c>
      <c r="G133" s="35" t="s">
        <v>195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54" t="s">
        <v>196</v>
      </c>
      <c r="X133" s="54"/>
    </row>
    <row r="134" spans="1:24" ht="57.75" customHeight="1" x14ac:dyDescent="0.25">
      <c r="A134" s="28"/>
      <c r="B134" s="35" t="s">
        <v>73</v>
      </c>
      <c r="C134" s="27" t="s">
        <v>27</v>
      </c>
      <c r="D134" s="35" t="s">
        <v>112</v>
      </c>
      <c r="E134" s="35" t="s">
        <v>112</v>
      </c>
      <c r="F134" s="35" t="s">
        <v>197</v>
      </c>
      <c r="G134" s="35" t="s">
        <v>198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54" t="s">
        <v>199</v>
      </c>
      <c r="X134" s="54"/>
    </row>
    <row r="135" spans="1:24" ht="69.75" customHeight="1" x14ac:dyDescent="0.25">
      <c r="A135" s="28"/>
      <c r="B135" s="35" t="s">
        <v>74</v>
      </c>
      <c r="C135" s="27" t="s">
        <v>27</v>
      </c>
      <c r="D135" s="1">
        <v>2300</v>
      </c>
      <c r="E135" s="1">
        <v>2300</v>
      </c>
      <c r="F135" s="1">
        <v>1242.9000000000001</v>
      </c>
      <c r="G135" s="1">
        <v>1159.2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54" t="s">
        <v>200</v>
      </c>
      <c r="X135" s="54"/>
    </row>
    <row r="136" spans="1:24" s="15" customFormat="1" ht="46.5" customHeight="1" x14ac:dyDescent="0.25">
      <c r="A136" s="28"/>
      <c r="B136" s="35" t="s">
        <v>75</v>
      </c>
      <c r="C136" s="27" t="s">
        <v>27</v>
      </c>
      <c r="D136" s="1">
        <v>4403.6000000000004</v>
      </c>
      <c r="E136" s="1">
        <v>4403.6000000000004</v>
      </c>
      <c r="F136" s="1">
        <v>2593.4</v>
      </c>
      <c r="G136" s="1">
        <v>2463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54" t="s">
        <v>201</v>
      </c>
      <c r="X136" s="54"/>
    </row>
    <row r="137" spans="1:24" s="15" customFormat="1" ht="68.25" customHeight="1" x14ac:dyDescent="0.25">
      <c r="A137" s="28"/>
      <c r="B137" s="47" t="s">
        <v>202</v>
      </c>
      <c r="C137" s="27" t="s">
        <v>27</v>
      </c>
      <c r="D137" s="1">
        <v>6194</v>
      </c>
      <c r="E137" s="1">
        <v>6194</v>
      </c>
      <c r="F137" s="1">
        <v>60</v>
      </c>
      <c r="G137" s="1">
        <v>60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54" t="s">
        <v>203</v>
      </c>
      <c r="X137" s="54"/>
    </row>
    <row r="138" spans="1:24" ht="36" customHeight="1" x14ac:dyDescent="0.25">
      <c r="A138" s="88"/>
      <c r="B138" s="97" t="s">
        <v>11</v>
      </c>
      <c r="C138" s="33" t="s">
        <v>13</v>
      </c>
      <c r="D138" s="41">
        <f>D139</f>
        <v>15090.900000000001</v>
      </c>
      <c r="E138" s="41">
        <f t="shared" ref="E138:V138" si="44">E139</f>
        <v>15090.900000000001</v>
      </c>
      <c r="F138" s="41">
        <f t="shared" si="44"/>
        <v>5291.1</v>
      </c>
      <c r="G138" s="41">
        <f t="shared" si="44"/>
        <v>4928.8</v>
      </c>
      <c r="H138" s="41">
        <f t="shared" si="44"/>
        <v>0</v>
      </c>
      <c r="I138" s="41">
        <f t="shared" si="44"/>
        <v>0</v>
      </c>
      <c r="J138" s="41">
        <f t="shared" si="44"/>
        <v>0</v>
      </c>
      <c r="K138" s="41">
        <f t="shared" si="44"/>
        <v>0</v>
      </c>
      <c r="L138" s="41">
        <f t="shared" si="44"/>
        <v>0</v>
      </c>
      <c r="M138" s="41">
        <f t="shared" si="44"/>
        <v>0</v>
      </c>
      <c r="N138" s="41">
        <f t="shared" si="44"/>
        <v>0</v>
      </c>
      <c r="O138" s="41">
        <f t="shared" si="44"/>
        <v>0</v>
      </c>
      <c r="P138" s="41">
        <f t="shared" si="44"/>
        <v>0</v>
      </c>
      <c r="Q138" s="41">
        <f t="shared" si="44"/>
        <v>0</v>
      </c>
      <c r="R138" s="41">
        <f t="shared" si="44"/>
        <v>0</v>
      </c>
      <c r="S138" s="41">
        <f t="shared" si="44"/>
        <v>0</v>
      </c>
      <c r="T138" s="41">
        <f t="shared" si="44"/>
        <v>0</v>
      </c>
      <c r="U138" s="41">
        <f t="shared" si="44"/>
        <v>0</v>
      </c>
      <c r="V138" s="41">
        <f t="shared" si="44"/>
        <v>0</v>
      </c>
      <c r="W138" s="59" t="s">
        <v>204</v>
      </c>
      <c r="X138" s="60"/>
    </row>
    <row r="139" spans="1:24" ht="36.75" customHeight="1" x14ac:dyDescent="0.25">
      <c r="A139" s="89"/>
      <c r="B139" s="98"/>
      <c r="C139" s="27" t="s">
        <v>27</v>
      </c>
      <c r="D139" s="1">
        <f>D132+D133+D134+D135+D136+D137</f>
        <v>15090.900000000001</v>
      </c>
      <c r="E139" s="1">
        <f t="shared" ref="E139:G139" si="45">E132+E133+E134+E135+E136+E137</f>
        <v>15090.900000000001</v>
      </c>
      <c r="F139" s="1">
        <f t="shared" si="45"/>
        <v>5291.1</v>
      </c>
      <c r="G139" s="1">
        <f t="shared" si="45"/>
        <v>4928.8</v>
      </c>
      <c r="H139" s="1">
        <f t="shared" ref="H139:V139" si="46">H121+H127</f>
        <v>0</v>
      </c>
      <c r="I139" s="1">
        <f t="shared" si="46"/>
        <v>0</v>
      </c>
      <c r="J139" s="1">
        <f t="shared" si="46"/>
        <v>0</v>
      </c>
      <c r="K139" s="1">
        <f t="shared" si="46"/>
        <v>0</v>
      </c>
      <c r="L139" s="1">
        <f t="shared" si="46"/>
        <v>0</v>
      </c>
      <c r="M139" s="1">
        <f t="shared" si="46"/>
        <v>0</v>
      </c>
      <c r="N139" s="1">
        <f t="shared" si="46"/>
        <v>0</v>
      </c>
      <c r="O139" s="1">
        <f t="shared" si="46"/>
        <v>0</v>
      </c>
      <c r="P139" s="1">
        <f t="shared" si="46"/>
        <v>0</v>
      </c>
      <c r="Q139" s="1">
        <f t="shared" si="46"/>
        <v>0</v>
      </c>
      <c r="R139" s="1">
        <f t="shared" si="46"/>
        <v>0</v>
      </c>
      <c r="S139" s="1">
        <f t="shared" si="46"/>
        <v>0</v>
      </c>
      <c r="T139" s="1">
        <f t="shared" si="46"/>
        <v>0</v>
      </c>
      <c r="U139" s="1">
        <f t="shared" si="46"/>
        <v>0</v>
      </c>
      <c r="V139" s="1">
        <f t="shared" si="46"/>
        <v>0</v>
      </c>
      <c r="W139" s="54" t="s">
        <v>204</v>
      </c>
      <c r="X139" s="54"/>
    </row>
    <row r="140" spans="1:24" ht="20.25" customHeight="1" x14ac:dyDescent="0.25">
      <c r="A140" s="37">
        <v>6</v>
      </c>
      <c r="B140" s="86" t="s">
        <v>76</v>
      </c>
      <c r="C140" s="86"/>
      <c r="D140" s="86"/>
      <c r="E140" s="86"/>
      <c r="F140" s="86"/>
      <c r="G140" s="86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ht="52.5" customHeight="1" x14ac:dyDescent="0.25">
      <c r="A141" s="6"/>
      <c r="B141" s="48" t="s">
        <v>77</v>
      </c>
      <c r="C141" s="27" t="s">
        <v>12</v>
      </c>
      <c r="D141" s="1">
        <f>3643.9</f>
        <v>3643.9</v>
      </c>
      <c r="E141" s="1">
        <f>3643.9</f>
        <v>3643.9</v>
      </c>
      <c r="F141" s="1">
        <v>3643.9</v>
      </c>
      <c r="G141" s="1">
        <v>3643.9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4" t="s">
        <v>178</v>
      </c>
      <c r="X141" s="54"/>
    </row>
    <row r="142" spans="1:24" ht="52.5" customHeight="1" x14ac:dyDescent="0.25">
      <c r="A142" s="17"/>
      <c r="B142" s="48" t="s">
        <v>77</v>
      </c>
      <c r="C142" s="27" t="s">
        <v>27</v>
      </c>
      <c r="D142" s="1">
        <v>163.30000000000001</v>
      </c>
      <c r="E142" s="1">
        <v>163.30000000000001</v>
      </c>
      <c r="F142" s="1">
        <v>0</v>
      </c>
      <c r="G142" s="1">
        <v>0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4" t="s">
        <v>20</v>
      </c>
      <c r="X142" s="54"/>
    </row>
    <row r="143" spans="1:24" ht="102.75" customHeight="1" x14ac:dyDescent="0.25">
      <c r="A143" s="17"/>
      <c r="B143" s="48" t="s">
        <v>78</v>
      </c>
      <c r="C143" s="27" t="s">
        <v>27</v>
      </c>
      <c r="D143" s="1">
        <v>51.9</v>
      </c>
      <c r="E143" s="1">
        <v>51.9</v>
      </c>
      <c r="F143" s="1">
        <v>0</v>
      </c>
      <c r="G143" s="1">
        <v>0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4" t="s">
        <v>20</v>
      </c>
      <c r="X143" s="54"/>
    </row>
    <row r="144" spans="1:24" ht="117" customHeight="1" x14ac:dyDescent="0.25">
      <c r="A144" s="17"/>
      <c r="B144" s="48" t="s">
        <v>79</v>
      </c>
      <c r="C144" s="27" t="s">
        <v>27</v>
      </c>
      <c r="D144" s="1">
        <v>7.8</v>
      </c>
      <c r="E144" s="1">
        <v>7.8</v>
      </c>
      <c r="F144" s="1">
        <v>0</v>
      </c>
      <c r="G144" s="1">
        <v>0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4" t="s">
        <v>20</v>
      </c>
      <c r="X144" s="54"/>
    </row>
    <row r="145" spans="1:24" ht="32.25" customHeight="1" x14ac:dyDescent="0.25">
      <c r="A145" s="39"/>
      <c r="B145" s="62" t="s">
        <v>11</v>
      </c>
      <c r="C145" s="33" t="s">
        <v>13</v>
      </c>
      <c r="D145" s="41">
        <f>D146+D147</f>
        <v>3866.9</v>
      </c>
      <c r="E145" s="41">
        <f t="shared" ref="E145:V145" si="47">E146+E147</f>
        <v>3866.9</v>
      </c>
      <c r="F145" s="41">
        <f t="shared" si="47"/>
        <v>3643.9</v>
      </c>
      <c r="G145" s="41">
        <f t="shared" si="47"/>
        <v>3643.9</v>
      </c>
      <c r="H145" s="41">
        <f t="shared" si="47"/>
        <v>0</v>
      </c>
      <c r="I145" s="41">
        <f t="shared" si="47"/>
        <v>0</v>
      </c>
      <c r="J145" s="41">
        <f t="shared" si="47"/>
        <v>0</v>
      </c>
      <c r="K145" s="41">
        <f t="shared" si="47"/>
        <v>0</v>
      </c>
      <c r="L145" s="41">
        <f t="shared" si="47"/>
        <v>0</v>
      </c>
      <c r="M145" s="41">
        <f t="shared" si="47"/>
        <v>0</v>
      </c>
      <c r="N145" s="41">
        <f t="shared" si="47"/>
        <v>0</v>
      </c>
      <c r="O145" s="41">
        <f t="shared" si="47"/>
        <v>0</v>
      </c>
      <c r="P145" s="41">
        <f t="shared" si="47"/>
        <v>0</v>
      </c>
      <c r="Q145" s="41">
        <f t="shared" si="47"/>
        <v>0</v>
      </c>
      <c r="R145" s="41">
        <f t="shared" si="47"/>
        <v>0</v>
      </c>
      <c r="S145" s="41">
        <f t="shared" si="47"/>
        <v>0</v>
      </c>
      <c r="T145" s="41">
        <f t="shared" si="47"/>
        <v>0</v>
      </c>
      <c r="U145" s="41">
        <f t="shared" si="47"/>
        <v>0</v>
      </c>
      <c r="V145" s="41">
        <f t="shared" si="47"/>
        <v>0</v>
      </c>
      <c r="W145" s="61" t="s">
        <v>206</v>
      </c>
      <c r="X145" s="54"/>
    </row>
    <row r="146" spans="1:24" ht="43.5" customHeight="1" x14ac:dyDescent="0.25">
      <c r="A146" s="50"/>
      <c r="B146" s="63"/>
      <c r="C146" s="27" t="s">
        <v>27</v>
      </c>
      <c r="D146" s="1">
        <f>D142+D143+D144</f>
        <v>223.00000000000003</v>
      </c>
      <c r="E146" s="1">
        <f t="shared" ref="E146:V146" si="48">E142+E143+E144</f>
        <v>223.00000000000003</v>
      </c>
      <c r="F146" s="1">
        <f t="shared" si="48"/>
        <v>0</v>
      </c>
      <c r="G146" s="1">
        <f t="shared" si="48"/>
        <v>0</v>
      </c>
      <c r="H146" s="1">
        <f t="shared" si="48"/>
        <v>0</v>
      </c>
      <c r="I146" s="1">
        <f t="shared" si="48"/>
        <v>0</v>
      </c>
      <c r="J146" s="1">
        <f t="shared" si="48"/>
        <v>0</v>
      </c>
      <c r="K146" s="1">
        <f t="shared" si="48"/>
        <v>0</v>
      </c>
      <c r="L146" s="1">
        <f t="shared" si="48"/>
        <v>0</v>
      </c>
      <c r="M146" s="1">
        <f t="shared" si="48"/>
        <v>0</v>
      </c>
      <c r="N146" s="1">
        <f t="shared" si="48"/>
        <v>0</v>
      </c>
      <c r="O146" s="1">
        <f t="shared" si="48"/>
        <v>0</v>
      </c>
      <c r="P146" s="1">
        <f t="shared" si="48"/>
        <v>0</v>
      </c>
      <c r="Q146" s="1">
        <f t="shared" si="48"/>
        <v>0</v>
      </c>
      <c r="R146" s="1">
        <f t="shared" si="48"/>
        <v>0</v>
      </c>
      <c r="S146" s="1">
        <f t="shared" si="48"/>
        <v>0</v>
      </c>
      <c r="T146" s="1">
        <f t="shared" si="48"/>
        <v>0</v>
      </c>
      <c r="U146" s="1">
        <f t="shared" si="48"/>
        <v>0</v>
      </c>
      <c r="V146" s="1">
        <f t="shared" si="48"/>
        <v>0</v>
      </c>
      <c r="W146" s="54" t="s">
        <v>21</v>
      </c>
      <c r="X146" s="54"/>
    </row>
    <row r="147" spans="1:24" ht="57.75" customHeight="1" x14ac:dyDescent="0.25">
      <c r="A147" s="50"/>
      <c r="B147" s="63"/>
      <c r="C147" s="27" t="s">
        <v>12</v>
      </c>
      <c r="D147" s="1">
        <f>D141</f>
        <v>3643.9</v>
      </c>
      <c r="E147" s="1">
        <f t="shared" ref="E147:V147" si="49">E141</f>
        <v>3643.9</v>
      </c>
      <c r="F147" s="1">
        <f t="shared" si="49"/>
        <v>3643.9</v>
      </c>
      <c r="G147" s="1">
        <f t="shared" si="49"/>
        <v>3643.9</v>
      </c>
      <c r="H147" s="1">
        <f t="shared" si="49"/>
        <v>0</v>
      </c>
      <c r="I147" s="1">
        <f t="shared" si="49"/>
        <v>0</v>
      </c>
      <c r="J147" s="1">
        <f t="shared" si="49"/>
        <v>0</v>
      </c>
      <c r="K147" s="1">
        <f t="shared" si="49"/>
        <v>0</v>
      </c>
      <c r="L147" s="1">
        <f t="shared" si="49"/>
        <v>0</v>
      </c>
      <c r="M147" s="1">
        <f t="shared" si="49"/>
        <v>0</v>
      </c>
      <c r="N147" s="1">
        <f t="shared" si="49"/>
        <v>0</v>
      </c>
      <c r="O147" s="1">
        <f t="shared" si="49"/>
        <v>0</v>
      </c>
      <c r="P147" s="1">
        <f t="shared" si="49"/>
        <v>0</v>
      </c>
      <c r="Q147" s="1">
        <f t="shared" si="49"/>
        <v>0</v>
      </c>
      <c r="R147" s="1">
        <f t="shared" si="49"/>
        <v>0</v>
      </c>
      <c r="S147" s="1">
        <f t="shared" si="49"/>
        <v>0</v>
      </c>
      <c r="T147" s="1">
        <f t="shared" si="49"/>
        <v>0</v>
      </c>
      <c r="U147" s="1">
        <f t="shared" si="49"/>
        <v>0</v>
      </c>
      <c r="V147" s="1">
        <f t="shared" si="49"/>
        <v>0</v>
      </c>
      <c r="W147" s="75" t="s">
        <v>178</v>
      </c>
      <c r="X147" s="76"/>
    </row>
    <row r="148" spans="1:24" ht="21.75" customHeight="1" x14ac:dyDescent="0.25">
      <c r="A148" s="33">
        <v>7</v>
      </c>
      <c r="B148" s="66" t="s">
        <v>80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</row>
    <row r="149" spans="1:24" ht="37.5" customHeight="1" x14ac:dyDescent="0.25">
      <c r="A149" s="105"/>
      <c r="B149" s="16" t="s">
        <v>81</v>
      </c>
      <c r="C149" s="27" t="s">
        <v>27</v>
      </c>
      <c r="D149" s="1">
        <v>1500</v>
      </c>
      <c r="E149" s="1">
        <v>1500</v>
      </c>
      <c r="F149" s="1">
        <v>15</v>
      </c>
      <c r="G149" s="1">
        <v>15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54" t="s">
        <v>207</v>
      </c>
      <c r="X149" s="54"/>
    </row>
    <row r="150" spans="1:24" ht="32.25" customHeight="1" x14ac:dyDescent="0.25">
      <c r="A150" s="89"/>
      <c r="B150" s="62" t="s">
        <v>11</v>
      </c>
      <c r="C150" s="33" t="s">
        <v>13</v>
      </c>
      <c r="D150" s="41">
        <f>D151</f>
        <v>1500</v>
      </c>
      <c r="E150" s="41">
        <f t="shared" ref="E150:V150" si="50">E151</f>
        <v>1500</v>
      </c>
      <c r="F150" s="41">
        <f t="shared" si="50"/>
        <v>15</v>
      </c>
      <c r="G150" s="41">
        <f t="shared" si="50"/>
        <v>15</v>
      </c>
      <c r="H150" s="41">
        <f t="shared" si="50"/>
        <v>0</v>
      </c>
      <c r="I150" s="41">
        <f t="shared" si="50"/>
        <v>0</v>
      </c>
      <c r="J150" s="41">
        <f t="shared" si="50"/>
        <v>0</v>
      </c>
      <c r="K150" s="41">
        <f t="shared" si="50"/>
        <v>0</v>
      </c>
      <c r="L150" s="41">
        <f t="shared" si="50"/>
        <v>0</v>
      </c>
      <c r="M150" s="41">
        <f t="shared" si="50"/>
        <v>0</v>
      </c>
      <c r="N150" s="41">
        <f t="shared" si="50"/>
        <v>0</v>
      </c>
      <c r="O150" s="41">
        <f t="shared" si="50"/>
        <v>0</v>
      </c>
      <c r="P150" s="41">
        <f t="shared" si="50"/>
        <v>0</v>
      </c>
      <c r="Q150" s="41">
        <f t="shared" si="50"/>
        <v>0</v>
      </c>
      <c r="R150" s="41">
        <f t="shared" si="50"/>
        <v>0</v>
      </c>
      <c r="S150" s="41">
        <f t="shared" si="50"/>
        <v>0</v>
      </c>
      <c r="T150" s="41">
        <f t="shared" si="50"/>
        <v>0</v>
      </c>
      <c r="U150" s="41">
        <f t="shared" si="50"/>
        <v>0</v>
      </c>
      <c r="V150" s="41">
        <f t="shared" si="50"/>
        <v>0</v>
      </c>
      <c r="W150" s="61" t="s">
        <v>203</v>
      </c>
      <c r="X150" s="54"/>
    </row>
    <row r="151" spans="1:24" s="18" customFormat="1" ht="45.75" customHeight="1" x14ac:dyDescent="0.25">
      <c r="A151" s="92"/>
      <c r="B151" s="99"/>
      <c r="C151" s="27" t="s">
        <v>27</v>
      </c>
      <c r="D151" s="1">
        <f>D149</f>
        <v>1500</v>
      </c>
      <c r="E151" s="1">
        <f t="shared" ref="E151:G151" si="51">E149</f>
        <v>1500</v>
      </c>
      <c r="F151" s="1">
        <f t="shared" si="51"/>
        <v>15</v>
      </c>
      <c r="G151" s="1">
        <f t="shared" si="51"/>
        <v>15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54" t="s">
        <v>203</v>
      </c>
      <c r="X151" s="54"/>
    </row>
    <row r="152" spans="1:24" ht="33" customHeight="1" x14ac:dyDescent="0.25">
      <c r="A152" s="33">
        <v>8</v>
      </c>
      <c r="B152" s="66" t="s">
        <v>82</v>
      </c>
      <c r="C152" s="66"/>
      <c r="D152" s="66"/>
      <c r="E152" s="66"/>
      <c r="F152" s="66"/>
      <c r="G152" s="6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</row>
    <row r="153" spans="1:24" ht="49.5" customHeight="1" x14ac:dyDescent="0.25">
      <c r="B153" s="16" t="s">
        <v>10</v>
      </c>
      <c r="C153" s="27" t="s">
        <v>27</v>
      </c>
      <c r="D153" s="1">
        <v>455.6</v>
      </c>
      <c r="E153" s="1">
        <v>455.6</v>
      </c>
      <c r="F153" s="1">
        <v>11.5</v>
      </c>
      <c r="G153" s="1">
        <v>10.5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75" t="s">
        <v>208</v>
      </c>
      <c r="X153" s="76"/>
    </row>
    <row r="154" spans="1:24" ht="52.5" customHeight="1" x14ac:dyDescent="0.25">
      <c r="A154" s="106"/>
      <c r="B154" s="62" t="s">
        <v>11</v>
      </c>
      <c r="C154" s="33" t="s">
        <v>13</v>
      </c>
      <c r="D154" s="41">
        <f>D155</f>
        <v>455.6</v>
      </c>
      <c r="E154" s="41">
        <f t="shared" ref="E154:G154" si="52">E155</f>
        <v>455.6</v>
      </c>
      <c r="F154" s="41">
        <f t="shared" si="52"/>
        <v>11.5</v>
      </c>
      <c r="G154" s="41">
        <f t="shared" si="52"/>
        <v>10.5</v>
      </c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9" t="s">
        <v>208</v>
      </c>
      <c r="X154" s="60"/>
    </row>
    <row r="155" spans="1:24" ht="50.25" customHeight="1" x14ac:dyDescent="0.25">
      <c r="A155" s="107"/>
      <c r="B155" s="77"/>
      <c r="C155" s="27" t="s">
        <v>27</v>
      </c>
      <c r="D155" s="1">
        <f>D153</f>
        <v>455.6</v>
      </c>
      <c r="E155" s="1">
        <f t="shared" ref="E155:G155" si="53">E153</f>
        <v>455.6</v>
      </c>
      <c r="F155" s="1">
        <f t="shared" si="53"/>
        <v>11.5</v>
      </c>
      <c r="G155" s="1">
        <f t="shared" si="53"/>
        <v>10.5</v>
      </c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75" t="s">
        <v>208</v>
      </c>
      <c r="X155" s="76"/>
    </row>
    <row r="156" spans="1:24" ht="40.5" hidden="1" customHeight="1" x14ac:dyDescent="0.25">
      <c r="A156" s="52"/>
      <c r="B156" s="93"/>
      <c r="C156" s="27"/>
      <c r="D156" s="1"/>
      <c r="E156" s="1"/>
      <c r="F156" s="1"/>
      <c r="G156" s="1"/>
      <c r="H156" s="1" t="e">
        <f>#REF!+#REF!+#REF!+#REF!+#REF!</f>
        <v>#REF!</v>
      </c>
      <c r="I156" s="1" t="e">
        <f>#REF!+#REF!+#REF!+#REF!+#REF!</f>
        <v>#REF!</v>
      </c>
      <c r="J156" s="1" t="e">
        <f>#REF!+#REF!+#REF!+#REF!+#REF!</f>
        <v>#REF!</v>
      </c>
      <c r="K156" s="1" t="e">
        <f>#REF!+#REF!+#REF!+#REF!+#REF!</f>
        <v>#REF!</v>
      </c>
      <c r="L156" s="1" t="e">
        <f>#REF!+#REF!+#REF!+#REF!+#REF!</f>
        <v>#REF!</v>
      </c>
      <c r="M156" s="1" t="e">
        <f>#REF!+#REF!+#REF!+#REF!+#REF!</f>
        <v>#REF!</v>
      </c>
      <c r="N156" s="1" t="e">
        <f>#REF!+#REF!+#REF!+#REF!+#REF!</f>
        <v>#REF!</v>
      </c>
      <c r="O156" s="1" t="e">
        <f>#REF!+#REF!+#REF!+#REF!+#REF!</f>
        <v>#REF!</v>
      </c>
      <c r="P156" s="1" t="e">
        <f>#REF!+#REF!+#REF!+#REF!+#REF!</f>
        <v>#REF!</v>
      </c>
      <c r="Q156" s="1" t="e">
        <f>#REF!+#REF!+#REF!+#REF!+#REF!</f>
        <v>#REF!</v>
      </c>
      <c r="R156" s="1" t="e">
        <f>#REF!+#REF!+#REF!+#REF!+#REF!</f>
        <v>#REF!</v>
      </c>
      <c r="S156" s="1" t="e">
        <f>#REF!+#REF!+#REF!+#REF!+#REF!</f>
        <v>#REF!</v>
      </c>
      <c r="T156" s="1" t="e">
        <f>#REF!+#REF!+#REF!+#REF!+#REF!</f>
        <v>#REF!</v>
      </c>
      <c r="U156" s="1" t="e">
        <f>#REF!+#REF!+#REF!+#REF!+#REF!</f>
        <v>#REF!</v>
      </c>
      <c r="V156" s="1" t="e">
        <f>#REF!+#REF!+#REF!+#REF!+#REF!</f>
        <v>#REF!</v>
      </c>
      <c r="W156" s="85"/>
      <c r="X156" s="85"/>
    </row>
    <row r="157" spans="1:24" ht="51.75" hidden="1" customHeight="1" x14ac:dyDescent="0.25">
      <c r="A157" s="52"/>
      <c r="B157" s="94"/>
      <c r="C157" s="27" t="s">
        <v>12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75" t="s">
        <v>20</v>
      </c>
      <c r="X157" s="76"/>
    </row>
    <row r="158" spans="1:24" ht="20.25" customHeight="1" x14ac:dyDescent="0.25">
      <c r="A158" s="29"/>
      <c r="B158" s="55" t="s">
        <v>83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7"/>
    </row>
    <row r="159" spans="1:24" ht="80.25" customHeight="1" x14ac:dyDescent="0.25">
      <c r="A159" s="37">
        <v>9</v>
      </c>
      <c r="B159" s="16" t="s">
        <v>84</v>
      </c>
      <c r="C159" s="27" t="s">
        <v>27</v>
      </c>
      <c r="D159" s="19">
        <v>1595.1</v>
      </c>
      <c r="E159" s="19">
        <v>1595.1</v>
      </c>
      <c r="F159" s="19">
        <v>715.9</v>
      </c>
      <c r="G159" s="19">
        <v>715.9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54" t="s">
        <v>209</v>
      </c>
      <c r="X159" s="54"/>
    </row>
    <row r="160" spans="1:24" ht="74.25" customHeight="1" x14ac:dyDescent="0.25">
      <c r="A160" s="37"/>
      <c r="B160" s="16" t="s">
        <v>85</v>
      </c>
      <c r="C160" s="27" t="s">
        <v>27</v>
      </c>
      <c r="D160" s="19">
        <v>0</v>
      </c>
      <c r="E160" s="19">
        <v>0</v>
      </c>
      <c r="F160" s="19">
        <v>0</v>
      </c>
      <c r="G160" s="19">
        <v>0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54" t="s">
        <v>20</v>
      </c>
      <c r="X160" s="54"/>
    </row>
    <row r="161" spans="1:28" ht="81" customHeight="1" x14ac:dyDescent="0.25">
      <c r="A161" s="37"/>
      <c r="B161" s="16" t="s">
        <v>86</v>
      </c>
      <c r="C161" s="27" t="s">
        <v>27</v>
      </c>
      <c r="D161" s="19">
        <v>27.2</v>
      </c>
      <c r="E161" s="19">
        <v>27.2</v>
      </c>
      <c r="F161" s="19">
        <v>26.4</v>
      </c>
      <c r="G161" s="19">
        <v>8.6999999999999993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54" t="s">
        <v>210</v>
      </c>
      <c r="X161" s="54"/>
    </row>
    <row r="162" spans="1:28" ht="35.25" customHeight="1" x14ac:dyDescent="0.25">
      <c r="A162" s="37"/>
      <c r="B162" s="16" t="s">
        <v>87</v>
      </c>
      <c r="C162" s="27" t="s">
        <v>27</v>
      </c>
      <c r="D162" s="19">
        <v>50</v>
      </c>
      <c r="E162" s="19">
        <v>50</v>
      </c>
      <c r="F162" s="19">
        <v>0</v>
      </c>
      <c r="G162" s="19">
        <v>0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54" t="s">
        <v>20</v>
      </c>
      <c r="X162" s="54"/>
    </row>
    <row r="163" spans="1:28" ht="97.5" customHeight="1" x14ac:dyDescent="0.25">
      <c r="A163" s="37"/>
      <c r="B163" s="16" t="s">
        <v>88</v>
      </c>
      <c r="C163" s="27" t="s">
        <v>12</v>
      </c>
      <c r="D163" s="19">
        <v>29.2</v>
      </c>
      <c r="E163" s="19">
        <v>29.2</v>
      </c>
      <c r="F163" s="19">
        <v>29.2</v>
      </c>
      <c r="G163" s="19">
        <v>0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54" t="s">
        <v>20</v>
      </c>
      <c r="X163" s="54"/>
    </row>
    <row r="164" spans="1:28" ht="174" customHeight="1" x14ac:dyDescent="0.25">
      <c r="A164" s="37"/>
      <c r="B164" s="16" t="s">
        <v>89</v>
      </c>
      <c r="C164" s="27" t="s">
        <v>12</v>
      </c>
      <c r="D164" s="19">
        <v>4</v>
      </c>
      <c r="E164" s="19">
        <v>4</v>
      </c>
      <c r="F164" s="19">
        <v>4</v>
      </c>
      <c r="G164" s="19">
        <v>0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54" t="s">
        <v>20</v>
      </c>
      <c r="X164" s="54"/>
    </row>
    <row r="165" spans="1:28" ht="88.5" customHeight="1" x14ac:dyDescent="0.25">
      <c r="A165" s="37"/>
      <c r="B165" s="16" t="s">
        <v>90</v>
      </c>
      <c r="C165" s="27" t="s">
        <v>27</v>
      </c>
      <c r="D165" s="19">
        <v>1.5</v>
      </c>
      <c r="E165" s="19">
        <v>1.5</v>
      </c>
      <c r="F165" s="19">
        <v>0</v>
      </c>
      <c r="G165" s="19">
        <v>0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54" t="s">
        <v>20</v>
      </c>
      <c r="X165" s="54"/>
    </row>
    <row r="166" spans="1:28" ht="88.5" customHeight="1" x14ac:dyDescent="0.25">
      <c r="A166" s="37"/>
      <c r="B166" s="16" t="s">
        <v>114</v>
      </c>
      <c r="C166" s="27" t="s">
        <v>27</v>
      </c>
      <c r="D166" s="19">
        <v>120</v>
      </c>
      <c r="E166" s="19">
        <v>120</v>
      </c>
      <c r="F166" s="19">
        <v>0</v>
      </c>
      <c r="G166" s="19">
        <v>0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54" t="s">
        <v>20</v>
      </c>
      <c r="X166" s="54"/>
    </row>
    <row r="167" spans="1:28" ht="85.5" customHeight="1" x14ac:dyDescent="0.25">
      <c r="A167" s="37"/>
      <c r="B167" s="16" t="s">
        <v>91</v>
      </c>
      <c r="C167" s="27" t="s">
        <v>27</v>
      </c>
      <c r="D167" s="19">
        <v>100</v>
      </c>
      <c r="E167" s="19">
        <v>100</v>
      </c>
      <c r="F167" s="19">
        <v>0</v>
      </c>
      <c r="G167" s="19">
        <v>0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54" t="s">
        <v>20</v>
      </c>
      <c r="X167" s="54"/>
    </row>
    <row r="168" spans="1:28" ht="38.25" customHeight="1" x14ac:dyDescent="0.25">
      <c r="A168" s="105"/>
      <c r="B168" s="62" t="s">
        <v>11</v>
      </c>
      <c r="C168" s="33" t="s">
        <v>13</v>
      </c>
      <c r="D168" s="41">
        <f>D169+D170</f>
        <v>1927</v>
      </c>
      <c r="E168" s="41">
        <f t="shared" ref="E168:G168" si="54">E169+E170</f>
        <v>1927</v>
      </c>
      <c r="F168" s="41">
        <f t="shared" si="54"/>
        <v>775.5</v>
      </c>
      <c r="G168" s="41">
        <f t="shared" si="54"/>
        <v>724.6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61" t="s">
        <v>211</v>
      </c>
      <c r="X168" s="61"/>
    </row>
    <row r="169" spans="1:28" ht="37.5" customHeight="1" x14ac:dyDescent="0.25">
      <c r="A169" s="81"/>
      <c r="B169" s="83"/>
      <c r="C169" s="27" t="s">
        <v>27</v>
      </c>
      <c r="D169" s="1">
        <f>D159+D160+D161+D162+D165+D166+D167</f>
        <v>1893.8</v>
      </c>
      <c r="E169" s="1">
        <f t="shared" ref="E169:G169" si="55">E159+E160+E161+E162+E165+E166+E167</f>
        <v>1893.8</v>
      </c>
      <c r="F169" s="1">
        <f t="shared" si="55"/>
        <v>742.3</v>
      </c>
      <c r="G169" s="1">
        <f t="shared" si="55"/>
        <v>724.6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101" t="s">
        <v>212</v>
      </c>
      <c r="X169" s="102"/>
    </row>
    <row r="170" spans="1:28" ht="57.75" customHeight="1" x14ac:dyDescent="0.25">
      <c r="A170" s="82"/>
      <c r="B170" s="84"/>
      <c r="C170" s="27" t="s">
        <v>12</v>
      </c>
      <c r="D170" s="1">
        <f>D163+D164</f>
        <v>33.200000000000003</v>
      </c>
      <c r="E170" s="1">
        <f>E163+E164</f>
        <v>33.200000000000003</v>
      </c>
      <c r="F170" s="1">
        <f>F163+F164</f>
        <v>33.200000000000003</v>
      </c>
      <c r="G170" s="1">
        <f>G163+G164</f>
        <v>0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54" t="s">
        <v>20</v>
      </c>
      <c r="X170" s="54"/>
    </row>
    <row r="171" spans="1:28" ht="46.5" customHeight="1" x14ac:dyDescent="0.25">
      <c r="A171" s="33">
        <v>10</v>
      </c>
      <c r="B171" s="66" t="s">
        <v>115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</row>
    <row r="172" spans="1:28" ht="52.5" customHeight="1" x14ac:dyDescent="0.25">
      <c r="B172" s="16" t="s">
        <v>116</v>
      </c>
      <c r="C172" s="27" t="s">
        <v>27</v>
      </c>
      <c r="D172" s="1">
        <v>266.89999999999998</v>
      </c>
      <c r="E172" s="1">
        <v>266.89999999999998</v>
      </c>
      <c r="F172" s="1">
        <v>0</v>
      </c>
      <c r="G172" s="1">
        <v>0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54" t="s">
        <v>113</v>
      </c>
      <c r="X172" s="54"/>
    </row>
    <row r="173" spans="1:28" ht="32.25" customHeight="1" x14ac:dyDescent="0.25">
      <c r="A173" s="103"/>
      <c r="B173" s="62" t="s">
        <v>11</v>
      </c>
      <c r="C173" s="33" t="s">
        <v>13</v>
      </c>
      <c r="D173" s="41">
        <f>D174</f>
        <v>266.89999999999998</v>
      </c>
      <c r="E173" s="41">
        <f t="shared" ref="E173:V173" si="56">E174</f>
        <v>266.89999999999998</v>
      </c>
      <c r="F173" s="41">
        <f t="shared" si="56"/>
        <v>0</v>
      </c>
      <c r="G173" s="41">
        <f t="shared" si="56"/>
        <v>0</v>
      </c>
      <c r="H173" s="41">
        <f t="shared" si="56"/>
        <v>0</v>
      </c>
      <c r="I173" s="41">
        <f t="shared" si="56"/>
        <v>0</v>
      </c>
      <c r="J173" s="41">
        <f t="shared" si="56"/>
        <v>0</v>
      </c>
      <c r="K173" s="41">
        <f t="shared" si="56"/>
        <v>0</v>
      </c>
      <c r="L173" s="41">
        <f t="shared" si="56"/>
        <v>0</v>
      </c>
      <c r="M173" s="41">
        <f t="shared" si="56"/>
        <v>0</v>
      </c>
      <c r="N173" s="41">
        <f t="shared" si="56"/>
        <v>0</v>
      </c>
      <c r="O173" s="41">
        <f t="shared" si="56"/>
        <v>0</v>
      </c>
      <c r="P173" s="41">
        <f t="shared" si="56"/>
        <v>0</v>
      </c>
      <c r="Q173" s="41">
        <f t="shared" si="56"/>
        <v>0</v>
      </c>
      <c r="R173" s="41">
        <f t="shared" si="56"/>
        <v>0</v>
      </c>
      <c r="S173" s="41">
        <f t="shared" si="56"/>
        <v>0</v>
      </c>
      <c r="T173" s="41">
        <f t="shared" si="56"/>
        <v>0</v>
      </c>
      <c r="U173" s="41">
        <f t="shared" si="56"/>
        <v>0</v>
      </c>
      <c r="V173" s="41">
        <f t="shared" si="56"/>
        <v>0</v>
      </c>
      <c r="W173" s="61" t="s">
        <v>21</v>
      </c>
      <c r="X173" s="54"/>
    </row>
    <row r="174" spans="1:28" s="18" customFormat="1" ht="45.75" customHeight="1" x14ac:dyDescent="0.25">
      <c r="A174" s="89"/>
      <c r="B174" s="99"/>
      <c r="C174" s="27" t="s">
        <v>27</v>
      </c>
      <c r="D174" s="1">
        <f>D172</f>
        <v>266.89999999999998</v>
      </c>
      <c r="E174" s="1">
        <f t="shared" ref="E174:G174" si="57">E172</f>
        <v>266.89999999999998</v>
      </c>
      <c r="F174" s="1">
        <f t="shared" si="57"/>
        <v>0</v>
      </c>
      <c r="G174" s="1">
        <f t="shared" si="57"/>
        <v>0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54" t="s">
        <v>21</v>
      </c>
      <c r="X174" s="54"/>
    </row>
    <row r="175" spans="1:28" s="11" customFormat="1" ht="43.5" customHeight="1" x14ac:dyDescent="0.25">
      <c r="A175" s="104"/>
      <c r="B175" s="100" t="s">
        <v>18</v>
      </c>
      <c r="C175" s="51" t="s">
        <v>13</v>
      </c>
      <c r="D175" s="43">
        <f>D176+D177+D178</f>
        <v>421771.49999999994</v>
      </c>
      <c r="E175" s="43">
        <f t="shared" ref="E175:G175" si="58">E176+E177+E178</f>
        <v>421771.49999999994</v>
      </c>
      <c r="F175" s="43">
        <f t="shared" si="58"/>
        <v>122966.7</v>
      </c>
      <c r="G175" s="43">
        <f t="shared" si="58"/>
        <v>112980.2</v>
      </c>
      <c r="H175" s="43" t="e">
        <f>H176+H177+#REF!</f>
        <v>#REF!</v>
      </c>
      <c r="I175" s="43" t="e">
        <f>I176+I177+#REF!</f>
        <v>#REF!</v>
      </c>
      <c r="J175" s="43" t="e">
        <f>J176+J177+#REF!</f>
        <v>#REF!</v>
      </c>
      <c r="K175" s="43" t="e">
        <f>K176+K177+#REF!</f>
        <v>#REF!</v>
      </c>
      <c r="L175" s="43" t="e">
        <f>L176+L177+#REF!</f>
        <v>#REF!</v>
      </c>
      <c r="M175" s="43" t="e">
        <f>M176+M177+#REF!</f>
        <v>#REF!</v>
      </c>
      <c r="N175" s="43" t="e">
        <f>N176+N177+#REF!</f>
        <v>#REF!</v>
      </c>
      <c r="O175" s="43" t="e">
        <f>O176+O177+#REF!</f>
        <v>#REF!</v>
      </c>
      <c r="P175" s="43" t="e">
        <f>P176+P177+#REF!</f>
        <v>#REF!</v>
      </c>
      <c r="Q175" s="43" t="e">
        <f>Q176+Q177+#REF!</f>
        <v>#REF!</v>
      </c>
      <c r="R175" s="43" t="e">
        <f>R176+R177+#REF!</f>
        <v>#REF!</v>
      </c>
      <c r="S175" s="43" t="e">
        <f>S176+S177+#REF!</f>
        <v>#REF!</v>
      </c>
      <c r="T175" s="43" t="e">
        <f>T176+T177+#REF!</f>
        <v>#REF!</v>
      </c>
      <c r="U175" s="43" t="e">
        <f>U176+U177+#REF!</f>
        <v>#REF!</v>
      </c>
      <c r="V175" s="43" t="e">
        <f>V176+V177+#REF!</f>
        <v>#REF!</v>
      </c>
      <c r="W175" s="59" t="s">
        <v>213</v>
      </c>
      <c r="X175" s="60"/>
      <c r="Y175" s="20"/>
      <c r="Z175" s="20"/>
      <c r="AA175" s="20"/>
      <c r="AB175" s="20"/>
    </row>
    <row r="176" spans="1:28" s="11" customFormat="1" ht="46.5" customHeight="1" x14ac:dyDescent="0.25">
      <c r="A176" s="89"/>
      <c r="B176" s="100"/>
      <c r="C176" s="27" t="s">
        <v>27</v>
      </c>
      <c r="D176" s="1">
        <f>D33+D38+D101+D129+D139+D146+D151+D155+D169+D174+0.1</f>
        <v>232913.09999999995</v>
      </c>
      <c r="E176" s="1">
        <f>E33+E38+E101+E129+E139+E146+E151+E155+E169+E174+0.1</f>
        <v>232913.09999999995</v>
      </c>
      <c r="F176" s="1">
        <f>F33+F38+F101+F129+F139+F146+F151+F155+F169+F174-0.1</f>
        <v>67748.100000000006</v>
      </c>
      <c r="G176" s="1">
        <f>G33+G38+G101+G129+G139+G146+G151+G155+G169+G174+0.1</f>
        <v>60737.599999999999</v>
      </c>
      <c r="H176" s="1" t="e">
        <f>H33+H38+H101+H139+#REF!+H146+H151+H155+H169</f>
        <v>#REF!</v>
      </c>
      <c r="I176" s="1" t="e">
        <f>I33+I38+I101+I139+#REF!+I146+I151+I155+I169</f>
        <v>#REF!</v>
      </c>
      <c r="J176" s="1" t="e">
        <f>J33+J38+J101+J139+#REF!+J146+J151+J155+J169</f>
        <v>#REF!</v>
      </c>
      <c r="K176" s="1" t="e">
        <f>K33+K38+K101+K139+#REF!+K146+K151+K155+K169</f>
        <v>#REF!</v>
      </c>
      <c r="L176" s="1" t="e">
        <f>L33+L38+L101+L139+#REF!+L146+L151+L155+L169</f>
        <v>#REF!</v>
      </c>
      <c r="M176" s="1" t="e">
        <f>M33+M38+M101+M139+#REF!+M146+M151+M155+M169</f>
        <v>#REF!</v>
      </c>
      <c r="N176" s="1" t="e">
        <f>N33+N38+N101+N139+#REF!+N146+N151+N155+N169</f>
        <v>#REF!</v>
      </c>
      <c r="O176" s="1" t="e">
        <f>O33+O38+O101+O139+#REF!+O146+O151+O155+O169</f>
        <v>#REF!</v>
      </c>
      <c r="P176" s="1" t="e">
        <f>P33+P38+P101+P139+#REF!+P146+P151+P155+P169</f>
        <v>#REF!</v>
      </c>
      <c r="Q176" s="1" t="e">
        <f>Q33+Q38+Q101+Q139+#REF!+Q146+Q151+Q155+Q169</f>
        <v>#REF!</v>
      </c>
      <c r="R176" s="1" t="e">
        <f>R33+R38+R101+R139+#REF!+R146+R151+R155+R169</f>
        <v>#REF!</v>
      </c>
      <c r="S176" s="1" t="e">
        <f>S33+S38+S101+S139+#REF!+S146+S151+S155+S169</f>
        <v>#REF!</v>
      </c>
      <c r="T176" s="1" t="e">
        <f>T33+T38+T101+T139+#REF!+T146+T151+T155+T169</f>
        <v>#REF!</v>
      </c>
      <c r="U176" s="1" t="e">
        <f>U33+U38+U101+U139+#REF!+U146+U151+U155+U169</f>
        <v>#REF!</v>
      </c>
      <c r="V176" s="1" t="e">
        <f>V33+V38+V101+V139+#REF!+V146+V151+V155+V169</f>
        <v>#REF!</v>
      </c>
      <c r="W176" s="101" t="s">
        <v>214</v>
      </c>
      <c r="X176" s="102"/>
    </row>
    <row r="177" spans="1:24" s="11" customFormat="1" ht="47.25" x14ac:dyDescent="0.25">
      <c r="A177" s="89"/>
      <c r="B177" s="100"/>
      <c r="C177" s="27" t="s">
        <v>12</v>
      </c>
      <c r="D177" s="1">
        <f>D34+D102+D130+D147+D170</f>
        <v>188348.2</v>
      </c>
      <c r="E177" s="1">
        <f t="shared" ref="E177:G177" si="59">E34+E102+E130+E147+E170</f>
        <v>188348.2</v>
      </c>
      <c r="F177" s="1">
        <f t="shared" si="59"/>
        <v>55218.599999999991</v>
      </c>
      <c r="G177" s="1">
        <f t="shared" si="59"/>
        <v>52242.6</v>
      </c>
      <c r="H177" s="1" t="e">
        <f>H34+H102+#REF!+H147+H170</f>
        <v>#REF!</v>
      </c>
      <c r="I177" s="1" t="e">
        <f>I34+I102+#REF!+I147+I170</f>
        <v>#REF!</v>
      </c>
      <c r="J177" s="1" t="e">
        <f>J34+J102+#REF!+J147+J170</f>
        <v>#REF!</v>
      </c>
      <c r="K177" s="1" t="e">
        <f>K34+K102+#REF!+K147+K170</f>
        <v>#REF!</v>
      </c>
      <c r="L177" s="1" t="e">
        <f>L34+L102+#REF!+L147+L170</f>
        <v>#REF!</v>
      </c>
      <c r="M177" s="1" t="e">
        <f>M34+M102+#REF!+M147+M170</f>
        <v>#REF!</v>
      </c>
      <c r="N177" s="1" t="e">
        <f>N34+N102+#REF!+N147+N170</f>
        <v>#REF!</v>
      </c>
      <c r="O177" s="1" t="e">
        <f>O34+O102+#REF!+O147+O170</f>
        <v>#REF!</v>
      </c>
      <c r="P177" s="1" t="e">
        <f>P34+P102+#REF!+P147+P170</f>
        <v>#REF!</v>
      </c>
      <c r="Q177" s="1" t="e">
        <f>Q34+Q102+#REF!+Q147+Q170</f>
        <v>#REF!</v>
      </c>
      <c r="R177" s="1" t="e">
        <f>R34+R102+#REF!+R147+R170</f>
        <v>#REF!</v>
      </c>
      <c r="S177" s="1" t="e">
        <f>S34+S102+#REF!+S147+S170</f>
        <v>#REF!</v>
      </c>
      <c r="T177" s="1" t="e">
        <f>T34+T102+#REF!+T147+T170</f>
        <v>#REF!</v>
      </c>
      <c r="U177" s="1" t="e">
        <f>U34+U102+#REF!+U147+U170</f>
        <v>#REF!</v>
      </c>
      <c r="V177" s="1" t="e">
        <f>V34+V102+#REF!+V147+V170</f>
        <v>#REF!</v>
      </c>
      <c r="W177" s="101" t="s">
        <v>215</v>
      </c>
      <c r="X177" s="102"/>
    </row>
    <row r="178" spans="1:24" s="11" customFormat="1" ht="39.75" customHeight="1" x14ac:dyDescent="0.25">
      <c r="A178" s="92"/>
      <c r="B178" s="96"/>
      <c r="C178" s="27" t="s">
        <v>103</v>
      </c>
      <c r="D178" s="1">
        <f>D103</f>
        <v>510.2</v>
      </c>
      <c r="E178" s="1">
        <f t="shared" ref="E178:G178" si="60">E103</f>
        <v>510.2</v>
      </c>
      <c r="F178" s="1">
        <f t="shared" si="60"/>
        <v>0</v>
      </c>
      <c r="G178" s="1">
        <f t="shared" si="6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54" t="s">
        <v>21</v>
      </c>
      <c r="X178" s="54"/>
    </row>
    <row r="179" spans="1:24" s="11" customFormat="1" x14ac:dyDescent="0.25">
      <c r="A179" s="53"/>
      <c r="B179" s="22"/>
      <c r="C179" s="23"/>
      <c r="D179" s="24"/>
      <c r="E179" s="24"/>
      <c r="F179" s="24"/>
      <c r="G179" s="2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6"/>
      <c r="X179" s="26"/>
    </row>
    <row r="180" spans="1:24" s="11" customFormat="1" x14ac:dyDescent="0.25">
      <c r="A180" s="21"/>
      <c r="B180" s="22"/>
      <c r="C180" s="23"/>
      <c r="D180" s="24"/>
      <c r="E180" s="24"/>
      <c r="F180" s="24"/>
      <c r="G180" s="2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6"/>
      <c r="X180" s="26"/>
    </row>
    <row r="181" spans="1:24" s="11" customFormat="1" x14ac:dyDescent="0.25">
      <c r="A181" s="21"/>
      <c r="B181" s="22"/>
      <c r="C181" s="23"/>
      <c r="D181" s="24"/>
      <c r="E181" s="24"/>
      <c r="F181" s="24"/>
      <c r="G181" s="2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6"/>
      <c r="X181" s="26"/>
    </row>
    <row r="182" spans="1:24" x14ac:dyDescent="0.25">
      <c r="A182" s="21"/>
      <c r="D182" s="11"/>
      <c r="E182" s="11"/>
      <c r="F182" s="11"/>
      <c r="G182" s="11"/>
    </row>
    <row r="214" spans="1:75" x14ac:dyDescent="0.25">
      <c r="BV214" s="2">
        <v>410</v>
      </c>
      <c r="BW214" s="2">
        <v>140</v>
      </c>
    </row>
    <row r="216" spans="1:75" x14ac:dyDescent="0.25">
      <c r="A216" s="2" t="s">
        <v>56</v>
      </c>
    </row>
    <row r="218" spans="1:75" x14ac:dyDescent="0.25">
      <c r="A218" s="2" t="s">
        <v>57</v>
      </c>
    </row>
  </sheetData>
  <mergeCells count="224">
    <mergeCell ref="A173:A174"/>
    <mergeCell ref="A175:A178"/>
    <mergeCell ref="A149:A151"/>
    <mergeCell ref="A154:A155"/>
    <mergeCell ref="A168:A170"/>
    <mergeCell ref="W44:X44"/>
    <mergeCell ref="W42:X42"/>
    <mergeCell ref="W51:X51"/>
    <mergeCell ref="W166:X166"/>
    <mergeCell ref="B171:X171"/>
    <mergeCell ref="W172:X172"/>
    <mergeCell ref="B173:B174"/>
    <mergeCell ref="W173:X173"/>
    <mergeCell ref="W174:X174"/>
    <mergeCell ref="W50:X50"/>
    <mergeCell ref="W54:X54"/>
    <mergeCell ref="A101:A104"/>
    <mergeCell ref="B100:B103"/>
    <mergeCell ref="W103:X103"/>
    <mergeCell ref="A67:X67"/>
    <mergeCell ref="W68:X68"/>
    <mergeCell ref="A69:A70"/>
    <mergeCell ref="B69:B70"/>
    <mergeCell ref="W69:X69"/>
    <mergeCell ref="B158:X158"/>
    <mergeCell ref="W167:X167"/>
    <mergeCell ref="W159:X159"/>
    <mergeCell ref="W165:X165"/>
    <mergeCell ref="W160:X160"/>
    <mergeCell ref="W161:X161"/>
    <mergeCell ref="W162:X162"/>
    <mergeCell ref="W120:X120"/>
    <mergeCell ref="B123:X123"/>
    <mergeCell ref="W122:X122"/>
    <mergeCell ref="B120:B122"/>
    <mergeCell ref="B168:B170"/>
    <mergeCell ref="W168:X168"/>
    <mergeCell ref="W170:X170"/>
    <mergeCell ref="B175:B178"/>
    <mergeCell ref="W178:X178"/>
    <mergeCell ref="W175:X175"/>
    <mergeCell ref="W176:X176"/>
    <mergeCell ref="W177:X177"/>
    <mergeCell ref="W169:X169"/>
    <mergeCell ref="A138:A139"/>
    <mergeCell ref="W137:X137"/>
    <mergeCell ref="W132:X132"/>
    <mergeCell ref="W133:X133"/>
    <mergeCell ref="W134:X134"/>
    <mergeCell ref="W135:X135"/>
    <mergeCell ref="A121:A123"/>
    <mergeCell ref="B154:B157"/>
    <mergeCell ref="W141:X141"/>
    <mergeCell ref="W128:X128"/>
    <mergeCell ref="W129:X129"/>
    <mergeCell ref="B145:B147"/>
    <mergeCell ref="W153:X153"/>
    <mergeCell ref="W151:X151"/>
    <mergeCell ref="W154:X154"/>
    <mergeCell ref="W155:X155"/>
    <mergeCell ref="W130:X130"/>
    <mergeCell ref="B131:X131"/>
    <mergeCell ref="B138:B139"/>
    <mergeCell ref="B150:B151"/>
    <mergeCell ref="W147:X147"/>
    <mergeCell ref="W145:X145"/>
    <mergeCell ref="W146:X146"/>
    <mergeCell ref="W144:X144"/>
    <mergeCell ref="W149:X149"/>
    <mergeCell ref="W150:X150"/>
    <mergeCell ref="W156:X156"/>
    <mergeCell ref="B152:X152"/>
    <mergeCell ref="W142:X142"/>
    <mergeCell ref="W98:X98"/>
    <mergeCell ref="W99:X99"/>
    <mergeCell ref="B126:B127"/>
    <mergeCell ref="W117:X117"/>
    <mergeCell ref="W118:X118"/>
    <mergeCell ref="W143:X143"/>
    <mergeCell ref="B140:X140"/>
    <mergeCell ref="W108:X108"/>
    <mergeCell ref="W136:X136"/>
    <mergeCell ref="W119:X119"/>
    <mergeCell ref="A128:A130"/>
    <mergeCell ref="W126:X126"/>
    <mergeCell ref="W86:X86"/>
    <mergeCell ref="W100:X100"/>
    <mergeCell ref="W79:X79"/>
    <mergeCell ref="W78:X78"/>
    <mergeCell ref="B111:B113"/>
    <mergeCell ref="W87:X87"/>
    <mergeCell ref="W88:X88"/>
    <mergeCell ref="W89:X89"/>
    <mergeCell ref="W81:X81"/>
    <mergeCell ref="A98:A100"/>
    <mergeCell ref="W101:X101"/>
    <mergeCell ref="W102:X102"/>
    <mergeCell ref="B79:B81"/>
    <mergeCell ref="A79:A81"/>
    <mergeCell ref="A82:X82"/>
    <mergeCell ref="W115:X115"/>
    <mergeCell ref="W116:X116"/>
    <mergeCell ref="B128:B130"/>
    <mergeCell ref="W46:X46"/>
    <mergeCell ref="W45:X45"/>
    <mergeCell ref="W61:X61"/>
    <mergeCell ref="W113:X113"/>
    <mergeCell ref="A71:X71"/>
    <mergeCell ref="W72:X72"/>
    <mergeCell ref="W74:X74"/>
    <mergeCell ref="W84:X84"/>
    <mergeCell ref="W48:X48"/>
    <mergeCell ref="W58:X58"/>
    <mergeCell ref="W63:X63"/>
    <mergeCell ref="W49:X49"/>
    <mergeCell ref="W53:X53"/>
    <mergeCell ref="W52:X52"/>
    <mergeCell ref="W62:X62"/>
    <mergeCell ref="B104:X104"/>
    <mergeCell ref="B97:B99"/>
    <mergeCell ref="W109:X109"/>
    <mergeCell ref="W112:X112"/>
    <mergeCell ref="W106:X106"/>
    <mergeCell ref="W97:X97"/>
    <mergeCell ref="A112:A114"/>
    <mergeCell ref="W47:X47"/>
    <mergeCell ref="W60:X60"/>
    <mergeCell ref="W66:X66"/>
    <mergeCell ref="A52:A55"/>
    <mergeCell ref="B52:B55"/>
    <mergeCell ref="B64:B66"/>
    <mergeCell ref="A64:A66"/>
    <mergeCell ref="W125:X125"/>
    <mergeCell ref="W64:X64"/>
    <mergeCell ref="A56:X56"/>
    <mergeCell ref="W111:X111"/>
    <mergeCell ref="W57:X57"/>
    <mergeCell ref="W83:X83"/>
    <mergeCell ref="W93:X93"/>
    <mergeCell ref="W65:X65"/>
    <mergeCell ref="W107:X107"/>
    <mergeCell ref="W55:X55"/>
    <mergeCell ref="W59:X59"/>
    <mergeCell ref="W70:X70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B30:B31"/>
    <mergeCell ref="W17:X17"/>
    <mergeCell ref="B27:X27"/>
    <mergeCell ref="B24:B26"/>
    <mergeCell ref="W24:X24"/>
    <mergeCell ref="W25:X25"/>
    <mergeCell ref="W26:X26"/>
    <mergeCell ref="B8:X8"/>
    <mergeCell ref="B9:X9"/>
    <mergeCell ref="W10:X10"/>
    <mergeCell ref="W12:X12"/>
    <mergeCell ref="B15:X15"/>
    <mergeCell ref="W16:X16"/>
    <mergeCell ref="W13:X13"/>
    <mergeCell ref="W14:X14"/>
    <mergeCell ref="W18:X18"/>
    <mergeCell ref="W20:X20"/>
    <mergeCell ref="W21:X21"/>
    <mergeCell ref="W22:X22"/>
    <mergeCell ref="W11:X11"/>
    <mergeCell ref="W19:X19"/>
    <mergeCell ref="W32:X32"/>
    <mergeCell ref="B32:B34"/>
    <mergeCell ref="W30:X30"/>
    <mergeCell ref="W31:X31"/>
    <mergeCell ref="B13:B14"/>
    <mergeCell ref="A13:A14"/>
    <mergeCell ref="W43:X43"/>
    <mergeCell ref="A40:X40"/>
    <mergeCell ref="W33:X33"/>
    <mergeCell ref="W34:X34"/>
    <mergeCell ref="A24:A26"/>
    <mergeCell ref="B37:B38"/>
    <mergeCell ref="W37:X37"/>
    <mergeCell ref="W23:X23"/>
    <mergeCell ref="W29:X29"/>
    <mergeCell ref="W41:X41"/>
    <mergeCell ref="W28:X28"/>
    <mergeCell ref="A32:A34"/>
    <mergeCell ref="A30:A31"/>
    <mergeCell ref="A37:A38"/>
    <mergeCell ref="B35:X35"/>
    <mergeCell ref="W36:X36"/>
    <mergeCell ref="W38:X38"/>
    <mergeCell ref="B39:X39"/>
    <mergeCell ref="W164:X164"/>
    <mergeCell ref="W73:X73"/>
    <mergeCell ref="W75:X75"/>
    <mergeCell ref="W76:X76"/>
    <mergeCell ref="W77:X77"/>
    <mergeCell ref="W80:X80"/>
    <mergeCell ref="W85:X85"/>
    <mergeCell ref="W94:X94"/>
    <mergeCell ref="W95:X95"/>
    <mergeCell ref="W96:X96"/>
    <mergeCell ref="W90:X90"/>
    <mergeCell ref="W91:X91"/>
    <mergeCell ref="W92:X92"/>
    <mergeCell ref="B105:X105"/>
    <mergeCell ref="B114:X114"/>
    <mergeCell ref="W110:X110"/>
    <mergeCell ref="W163:X163"/>
    <mergeCell ref="W121:X121"/>
    <mergeCell ref="W124:X124"/>
    <mergeCell ref="W127:X127"/>
    <mergeCell ref="W139:X139"/>
    <mergeCell ref="W138:X138"/>
    <mergeCell ref="W157:X157"/>
    <mergeCell ref="B148:X148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D132 H134:V134 X134 D134:E134 D133:G133 F134:G1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2021-07-26T08:56:27Z</dcterms:modified>
</cp:coreProperties>
</file>