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filterPrivacy="1" defaultThemeVersion="124226"/>
  <xr:revisionPtr revIDLastSave="0" documentId="13_ncr:1_{960CE551-B50E-4C05-8BB9-4817D35939C6}" xr6:coauthVersionLast="40" xr6:coauthVersionMax="40" xr10:uidLastSave="{00000000-0000-0000-0000-000000000000}"/>
  <bookViews>
    <workbookView xWindow="0" yWindow="0" windowWidth="24000" windowHeight="9525" xr2:uid="{00000000-000D-0000-FFFF-FFFF00000000}"/>
  </bookViews>
  <sheets>
    <sheet name="отчёт" sheetId="12" r:id="rId1"/>
  </sheets>
  <calcPr calcId="191029"/>
</workbook>
</file>

<file path=xl/calcChain.xml><?xml version="1.0" encoding="utf-8"?>
<calcChain xmlns="http://schemas.openxmlformats.org/spreadsheetml/2006/main">
  <c r="E187" i="12" l="1"/>
  <c r="E186" i="12" s="1"/>
  <c r="F187" i="12"/>
  <c r="G187" i="12"/>
  <c r="G186" i="12" s="1"/>
  <c r="E188" i="12"/>
  <c r="F188" i="12"/>
  <c r="F186" i="12" s="1"/>
  <c r="G188" i="12"/>
  <c r="E189" i="12"/>
  <c r="F189" i="12"/>
  <c r="G189" i="12"/>
  <c r="E190" i="12"/>
  <c r="F190" i="12"/>
  <c r="G190" i="12"/>
  <c r="D189" i="12"/>
  <c r="E138" i="12"/>
  <c r="E137" i="12" s="1"/>
  <c r="F138" i="12"/>
  <c r="G138" i="12"/>
  <c r="G137" i="12" s="1"/>
  <c r="E139" i="12"/>
  <c r="F139" i="12"/>
  <c r="F137" i="12" s="1"/>
  <c r="G139" i="12"/>
  <c r="E140" i="12"/>
  <c r="F140" i="12"/>
  <c r="G140" i="12"/>
  <c r="D137" i="12"/>
  <c r="D140" i="12"/>
  <c r="D186" i="12"/>
  <c r="D190" i="12"/>
  <c r="D111" i="12"/>
  <c r="D188" i="12"/>
  <c r="D187" i="12"/>
  <c r="G180" i="12"/>
  <c r="F180" i="12"/>
  <c r="E180" i="12"/>
  <c r="D180" i="12"/>
  <c r="E150" i="12"/>
  <c r="F150" i="12"/>
  <c r="G150" i="12"/>
  <c r="E151" i="12"/>
  <c r="F151" i="12"/>
  <c r="G151" i="12"/>
  <c r="D151" i="12"/>
  <c r="E80" i="12"/>
  <c r="D80" i="12"/>
  <c r="G80" i="12"/>
  <c r="E86" i="12"/>
  <c r="F86" i="12"/>
  <c r="G86" i="12"/>
  <c r="E87" i="12"/>
  <c r="F87" i="12"/>
  <c r="F85" i="12" s="1"/>
  <c r="G87" i="12"/>
  <c r="E88" i="12"/>
  <c r="E85" i="12" s="1"/>
  <c r="F88" i="12"/>
  <c r="G88" i="12"/>
  <c r="G85" i="12" s="1"/>
  <c r="D86" i="12"/>
  <c r="D88" i="12"/>
  <c r="F105" i="12"/>
  <c r="G105" i="12"/>
  <c r="E69" i="12"/>
  <c r="E111" i="12" s="1"/>
  <c r="F69" i="12"/>
  <c r="F111" i="12" s="1"/>
  <c r="G69" i="12"/>
  <c r="G111" i="12" s="1"/>
  <c r="D69" i="12"/>
  <c r="G55" i="12"/>
  <c r="E55" i="12"/>
  <c r="F55" i="12"/>
  <c r="D55" i="12"/>
  <c r="E40" i="12"/>
  <c r="F40" i="12"/>
  <c r="G40" i="12"/>
  <c r="D40" i="12"/>
  <c r="E32" i="12"/>
  <c r="E31" i="12" s="1"/>
  <c r="F32" i="12"/>
  <c r="F31" i="12" s="1"/>
  <c r="G32" i="12"/>
  <c r="G31" i="12" s="1"/>
  <c r="D32" i="12"/>
  <c r="D31" i="12" s="1"/>
  <c r="G18" i="12"/>
  <c r="F18" i="12"/>
  <c r="F149" i="12" l="1"/>
  <c r="G149" i="12"/>
  <c r="E149" i="12"/>
  <c r="E158" i="12"/>
  <c r="F158" i="12"/>
  <c r="G158" i="12"/>
  <c r="H158" i="12"/>
  <c r="I158" i="12"/>
  <c r="J158" i="12"/>
  <c r="K158" i="12"/>
  <c r="L158" i="12"/>
  <c r="M158" i="12"/>
  <c r="N158" i="12"/>
  <c r="O158" i="12"/>
  <c r="P158" i="12"/>
  <c r="Q158" i="12"/>
  <c r="R158" i="12"/>
  <c r="S158" i="12"/>
  <c r="T158" i="12"/>
  <c r="U158" i="12"/>
  <c r="V158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T159" i="12"/>
  <c r="U159" i="12"/>
  <c r="V159" i="12"/>
  <c r="D158" i="12"/>
  <c r="E153" i="12"/>
  <c r="E159" i="12" s="1"/>
  <c r="D153" i="12"/>
  <c r="D150" i="12"/>
  <c r="D149" i="12" s="1"/>
  <c r="E129" i="12"/>
  <c r="F129" i="12"/>
  <c r="G129" i="12"/>
  <c r="H129" i="12"/>
  <c r="I129" i="12"/>
  <c r="J129" i="12"/>
  <c r="K129" i="12"/>
  <c r="L129" i="12"/>
  <c r="M129" i="12"/>
  <c r="N129" i="12"/>
  <c r="O129" i="12"/>
  <c r="P129" i="12"/>
  <c r="Q129" i="12"/>
  <c r="R129" i="12"/>
  <c r="S129" i="12"/>
  <c r="T129" i="12"/>
  <c r="U129" i="12"/>
  <c r="V129" i="12"/>
  <c r="E130" i="12"/>
  <c r="F130" i="12"/>
  <c r="G130" i="12"/>
  <c r="H130" i="12"/>
  <c r="H139" i="12" s="1"/>
  <c r="I130" i="12"/>
  <c r="I139" i="12" s="1"/>
  <c r="J130" i="12"/>
  <c r="J139" i="12" s="1"/>
  <c r="K130" i="12"/>
  <c r="K139" i="12" s="1"/>
  <c r="L130" i="12"/>
  <c r="L139" i="12" s="1"/>
  <c r="M130" i="12"/>
  <c r="M139" i="12" s="1"/>
  <c r="N130" i="12"/>
  <c r="N139" i="12" s="1"/>
  <c r="O130" i="12"/>
  <c r="O139" i="12" s="1"/>
  <c r="P130" i="12"/>
  <c r="P139" i="12" s="1"/>
  <c r="Q130" i="12"/>
  <c r="Q139" i="12" s="1"/>
  <c r="R130" i="12"/>
  <c r="R139" i="12" s="1"/>
  <c r="S130" i="12"/>
  <c r="S139" i="12" s="1"/>
  <c r="T130" i="12"/>
  <c r="T139" i="12" s="1"/>
  <c r="U130" i="12"/>
  <c r="U139" i="12" s="1"/>
  <c r="V130" i="12"/>
  <c r="V139" i="12" s="1"/>
  <c r="D130" i="12"/>
  <c r="V157" i="12" l="1"/>
  <c r="T157" i="12"/>
  <c r="R157" i="12"/>
  <c r="P157" i="12"/>
  <c r="N157" i="12"/>
  <c r="L157" i="12"/>
  <c r="J157" i="12"/>
  <c r="H157" i="12"/>
  <c r="F157" i="12"/>
  <c r="U157" i="12"/>
  <c r="S157" i="12"/>
  <c r="Q157" i="12"/>
  <c r="O157" i="12"/>
  <c r="M157" i="12"/>
  <c r="K157" i="12"/>
  <c r="I157" i="12"/>
  <c r="G157" i="12"/>
  <c r="E157" i="12"/>
  <c r="U128" i="12"/>
  <c r="S128" i="12"/>
  <c r="Q128" i="12"/>
  <c r="O128" i="12"/>
  <c r="M128" i="12"/>
  <c r="K128" i="12"/>
  <c r="I128" i="12"/>
  <c r="G128" i="12"/>
  <c r="E128" i="12"/>
  <c r="V128" i="12"/>
  <c r="T128" i="12"/>
  <c r="R128" i="12"/>
  <c r="P128" i="12"/>
  <c r="N128" i="12"/>
  <c r="L128" i="12"/>
  <c r="J128" i="12"/>
  <c r="H128" i="12"/>
  <c r="F128" i="12"/>
  <c r="E121" i="12"/>
  <c r="F121" i="12"/>
  <c r="G121" i="12"/>
  <c r="D121" i="12"/>
  <c r="E120" i="12"/>
  <c r="F120" i="12"/>
  <c r="G120" i="12"/>
  <c r="G119" i="12" s="1"/>
  <c r="E105" i="12"/>
  <c r="E106" i="12"/>
  <c r="F106" i="12"/>
  <c r="G106" i="12"/>
  <c r="D106" i="12"/>
  <c r="D105" i="12"/>
  <c r="H87" i="12"/>
  <c r="I87" i="12"/>
  <c r="J87" i="12"/>
  <c r="K87" i="12"/>
  <c r="L87" i="12"/>
  <c r="M87" i="12"/>
  <c r="N87" i="12"/>
  <c r="O87" i="12"/>
  <c r="P87" i="12"/>
  <c r="Q87" i="12"/>
  <c r="R87" i="12"/>
  <c r="S87" i="12"/>
  <c r="T87" i="12"/>
  <c r="U87" i="12"/>
  <c r="V87" i="12"/>
  <c r="H88" i="12"/>
  <c r="I88" i="12"/>
  <c r="J88" i="12"/>
  <c r="K88" i="12"/>
  <c r="L88" i="12"/>
  <c r="M88" i="12"/>
  <c r="N88" i="12"/>
  <c r="O88" i="12"/>
  <c r="P88" i="12"/>
  <c r="Q88" i="12"/>
  <c r="R88" i="12"/>
  <c r="S88" i="12"/>
  <c r="T88" i="12"/>
  <c r="U88" i="12"/>
  <c r="V88" i="12"/>
  <c r="D87" i="12"/>
  <c r="D85" i="12" s="1"/>
  <c r="F80" i="12"/>
  <c r="F104" i="12" l="1"/>
  <c r="E119" i="12"/>
  <c r="G104" i="12"/>
  <c r="E104" i="12"/>
  <c r="F119" i="12"/>
  <c r="G68" i="12"/>
  <c r="F68" i="12"/>
  <c r="E68" i="12"/>
  <c r="D68" i="12"/>
  <c r="E56" i="12"/>
  <c r="F56" i="12"/>
  <c r="G56" i="12"/>
  <c r="E57" i="12"/>
  <c r="F57" i="12"/>
  <c r="G57" i="12"/>
  <c r="D56" i="12"/>
  <c r="D110" i="12" s="1"/>
  <c r="E18" i="12"/>
  <c r="E25" i="12" s="1"/>
  <c r="D18" i="12"/>
  <c r="D25" i="12" s="1"/>
  <c r="G25" i="12"/>
  <c r="F25" i="12"/>
  <c r="G110" i="12" l="1"/>
  <c r="E110" i="12"/>
  <c r="F110" i="12"/>
  <c r="G54" i="12"/>
  <c r="F54" i="12"/>
  <c r="E54" i="12"/>
  <c r="G185" i="12"/>
  <c r="G184" i="12" s="1"/>
  <c r="F185" i="12"/>
  <c r="E185" i="12"/>
  <c r="E184" i="12" s="1"/>
  <c r="D185" i="12"/>
  <c r="D184" i="12" s="1"/>
  <c r="V184" i="12"/>
  <c r="U184" i="12"/>
  <c r="T184" i="12"/>
  <c r="S184" i="12"/>
  <c r="R184" i="12"/>
  <c r="Q184" i="12"/>
  <c r="P184" i="12"/>
  <c r="O184" i="12"/>
  <c r="N184" i="12"/>
  <c r="M184" i="12"/>
  <c r="L184" i="12"/>
  <c r="K184" i="12"/>
  <c r="J184" i="12"/>
  <c r="I184" i="12"/>
  <c r="H184" i="12"/>
  <c r="F184" i="12"/>
  <c r="D159" i="12"/>
  <c r="E136" i="12"/>
  <c r="F136" i="12"/>
  <c r="G136" i="12"/>
  <c r="H108" i="12"/>
  <c r="I108" i="12"/>
  <c r="J108" i="12"/>
  <c r="K108" i="12"/>
  <c r="L108" i="12"/>
  <c r="M108" i="12"/>
  <c r="N108" i="12"/>
  <c r="O108" i="12"/>
  <c r="P108" i="12"/>
  <c r="Q108" i="12"/>
  <c r="R108" i="12"/>
  <c r="S108" i="12"/>
  <c r="T108" i="12"/>
  <c r="U108" i="12"/>
  <c r="V108" i="12"/>
  <c r="E74" i="12"/>
  <c r="E108" i="12" s="1"/>
  <c r="F74" i="12"/>
  <c r="F108" i="12" s="1"/>
  <c r="G74" i="12"/>
  <c r="G108" i="12" s="1"/>
  <c r="D74" i="12"/>
  <c r="D108" i="12" s="1"/>
  <c r="G73" i="12"/>
  <c r="F73" i="12"/>
  <c r="E73" i="12"/>
  <c r="D73" i="12"/>
  <c r="G63" i="12"/>
  <c r="F63" i="12"/>
  <c r="E63" i="12"/>
  <c r="D63" i="12"/>
  <c r="E70" i="12"/>
  <c r="E67" i="12" s="1"/>
  <c r="F70" i="12"/>
  <c r="F109" i="12" s="1"/>
  <c r="G70" i="12"/>
  <c r="G67" i="12" s="1"/>
  <c r="D70" i="12"/>
  <c r="D67" i="12" s="1"/>
  <c r="F67" i="12" l="1"/>
  <c r="F107" i="12"/>
  <c r="G109" i="12"/>
  <c r="G107" i="12" s="1"/>
  <c r="E109" i="12"/>
  <c r="E107" i="12" s="1"/>
  <c r="G135" i="12"/>
  <c r="E135" i="12"/>
  <c r="F135" i="12"/>
  <c r="G14" i="12" l="1"/>
  <c r="F14" i="12"/>
  <c r="E14" i="12"/>
  <c r="D14" i="12"/>
  <c r="D120" i="12" l="1"/>
  <c r="D139" i="12" l="1"/>
  <c r="E181" i="12"/>
  <c r="F181" i="12"/>
  <c r="G181" i="12"/>
  <c r="D181" i="12"/>
  <c r="E167" i="12"/>
  <c r="E166" i="12" s="1"/>
  <c r="F167" i="12"/>
  <c r="F166" i="12" s="1"/>
  <c r="G167" i="12"/>
  <c r="G166" i="12" s="1"/>
  <c r="D167" i="12"/>
  <c r="D166" i="12" s="1"/>
  <c r="E163" i="12"/>
  <c r="F163" i="12"/>
  <c r="G163" i="12"/>
  <c r="D163" i="12"/>
  <c r="H135" i="12"/>
  <c r="I135" i="12"/>
  <c r="J135" i="12"/>
  <c r="K135" i="12"/>
  <c r="L135" i="12"/>
  <c r="M135" i="12"/>
  <c r="N135" i="12"/>
  <c r="O135" i="12"/>
  <c r="P135" i="12"/>
  <c r="Q135" i="12"/>
  <c r="R135" i="12"/>
  <c r="S135" i="12"/>
  <c r="T135" i="12"/>
  <c r="U135" i="12"/>
  <c r="V135" i="12"/>
  <c r="D136" i="12"/>
  <c r="D135" i="12" s="1"/>
  <c r="D129" i="12"/>
  <c r="D119" i="12"/>
  <c r="V109" i="12"/>
  <c r="V188" i="12" s="1"/>
  <c r="U109" i="12"/>
  <c r="U188" i="12" s="1"/>
  <c r="T109" i="12"/>
  <c r="T188" i="12" s="1"/>
  <c r="S109" i="12"/>
  <c r="S188" i="12" s="1"/>
  <c r="R109" i="12"/>
  <c r="R188" i="12" s="1"/>
  <c r="Q109" i="12"/>
  <c r="Q188" i="12" s="1"/>
  <c r="P109" i="12"/>
  <c r="P188" i="12" s="1"/>
  <c r="O109" i="12"/>
  <c r="O188" i="12" s="1"/>
  <c r="N109" i="12"/>
  <c r="N188" i="12" s="1"/>
  <c r="M109" i="12"/>
  <c r="M188" i="12" s="1"/>
  <c r="L109" i="12"/>
  <c r="L188" i="12" s="1"/>
  <c r="K109" i="12"/>
  <c r="K188" i="12" s="1"/>
  <c r="J109" i="12"/>
  <c r="J188" i="12" s="1"/>
  <c r="I109" i="12"/>
  <c r="I188" i="12" s="1"/>
  <c r="H109" i="12"/>
  <c r="H188" i="12" s="1"/>
  <c r="D57" i="12"/>
  <c r="D109" i="12" s="1"/>
  <c r="D107" i="12" s="1"/>
  <c r="E39" i="12"/>
  <c r="F39" i="12"/>
  <c r="G39" i="12"/>
  <c r="D39" i="12"/>
  <c r="E26" i="12"/>
  <c r="E35" i="12" s="1"/>
  <c r="F26" i="12"/>
  <c r="F35" i="12" s="1"/>
  <c r="G26" i="12"/>
  <c r="G35" i="12" s="1"/>
  <c r="D26" i="12"/>
  <c r="D35" i="12" s="1"/>
  <c r="E13" i="12"/>
  <c r="F13" i="12"/>
  <c r="G13" i="12"/>
  <c r="D13" i="12"/>
  <c r="D128" i="12" l="1"/>
  <c r="D138" i="12"/>
  <c r="D54" i="12"/>
  <c r="D179" i="12"/>
  <c r="F179" i="12"/>
  <c r="G179" i="12"/>
  <c r="E179" i="12"/>
  <c r="D104" i="12"/>
  <c r="G34" i="12"/>
  <c r="E34" i="12"/>
  <c r="D34" i="12"/>
  <c r="F34" i="12"/>
  <c r="H121" i="12" l="1"/>
  <c r="H138" i="12" s="1"/>
  <c r="H137" i="12" s="1"/>
  <c r="I121" i="12"/>
  <c r="I138" i="12" s="1"/>
  <c r="I137" i="12" s="1"/>
  <c r="J121" i="12"/>
  <c r="J138" i="12" s="1"/>
  <c r="J137" i="12" s="1"/>
  <c r="K121" i="12"/>
  <c r="K138" i="12" s="1"/>
  <c r="K137" i="12" s="1"/>
  <c r="L121" i="12"/>
  <c r="L138" i="12" s="1"/>
  <c r="L137" i="12" s="1"/>
  <c r="M121" i="12"/>
  <c r="M138" i="12" s="1"/>
  <c r="M137" i="12" s="1"/>
  <c r="N121" i="12"/>
  <c r="N138" i="12" s="1"/>
  <c r="N137" i="12" s="1"/>
  <c r="O121" i="12"/>
  <c r="O138" i="12" s="1"/>
  <c r="O137" i="12" s="1"/>
  <c r="P121" i="12"/>
  <c r="P138" i="12" s="1"/>
  <c r="P137" i="12" s="1"/>
  <c r="Q121" i="12"/>
  <c r="Q138" i="12" s="1"/>
  <c r="Q137" i="12" s="1"/>
  <c r="R121" i="12"/>
  <c r="R138" i="12" s="1"/>
  <c r="R137" i="12" s="1"/>
  <c r="S121" i="12"/>
  <c r="S138" i="12" s="1"/>
  <c r="S137" i="12" s="1"/>
  <c r="T121" i="12"/>
  <c r="T138" i="12" s="1"/>
  <c r="T137" i="12" s="1"/>
  <c r="U121" i="12"/>
  <c r="U138" i="12" s="1"/>
  <c r="U137" i="12" s="1"/>
  <c r="V121" i="12"/>
  <c r="V138" i="12" s="1"/>
  <c r="V137" i="12" s="1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T168" i="12"/>
  <c r="U168" i="12"/>
  <c r="V168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T169" i="12"/>
  <c r="U169" i="12"/>
  <c r="V169" i="12"/>
  <c r="D169" i="12"/>
  <c r="H150" i="12" l="1"/>
  <c r="I150" i="12"/>
  <c r="J150" i="12"/>
  <c r="K150" i="12"/>
  <c r="L150" i="12"/>
  <c r="M150" i="12"/>
  <c r="N150" i="12"/>
  <c r="O150" i="12"/>
  <c r="P150" i="12"/>
  <c r="Q150" i="12"/>
  <c r="R150" i="12"/>
  <c r="S150" i="12"/>
  <c r="T150" i="12"/>
  <c r="U150" i="12"/>
  <c r="V150" i="12"/>
  <c r="U187" i="12" l="1"/>
  <c r="U186" i="12" s="1"/>
  <c r="U149" i="12"/>
  <c r="S187" i="12"/>
  <c r="S186" i="12" s="1"/>
  <c r="S149" i="12"/>
  <c r="Q187" i="12"/>
  <c r="Q186" i="12" s="1"/>
  <c r="Q149" i="12"/>
  <c r="O187" i="12"/>
  <c r="O186" i="12" s="1"/>
  <c r="O149" i="12"/>
  <c r="M187" i="12"/>
  <c r="M186" i="12" s="1"/>
  <c r="M149" i="12"/>
  <c r="K187" i="12"/>
  <c r="K186" i="12" s="1"/>
  <c r="K149" i="12"/>
  <c r="I187" i="12"/>
  <c r="I186" i="12" s="1"/>
  <c r="I149" i="12"/>
  <c r="V187" i="12"/>
  <c r="V186" i="12" s="1"/>
  <c r="V149" i="12"/>
  <c r="T187" i="12"/>
  <c r="T186" i="12" s="1"/>
  <c r="T149" i="12"/>
  <c r="R187" i="12"/>
  <c r="R186" i="12" s="1"/>
  <c r="R149" i="12"/>
  <c r="P187" i="12"/>
  <c r="P186" i="12" s="1"/>
  <c r="P149" i="12"/>
  <c r="N187" i="12"/>
  <c r="N186" i="12" s="1"/>
  <c r="N149" i="12"/>
  <c r="L187" i="12"/>
  <c r="L186" i="12" s="1"/>
  <c r="L149" i="12"/>
  <c r="J187" i="12"/>
  <c r="J186" i="12" s="1"/>
  <c r="J149" i="12"/>
  <c r="H187" i="12"/>
  <c r="H186" i="12" s="1"/>
  <c r="H149" i="12"/>
  <c r="D157" i="12"/>
  <c r="F33" i="12" l="1"/>
  <c r="G33" i="12"/>
  <c r="E33" i="12"/>
  <c r="H162" i="12" l="1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V162" i="12"/>
  <c r="E162" i="12"/>
  <c r="F162" i="12"/>
  <c r="G162" i="12"/>
  <c r="D162" i="12"/>
  <c r="G24" i="12" l="1"/>
  <c r="D24" i="12"/>
  <c r="H14" i="12"/>
  <c r="H25" i="12" s="1"/>
  <c r="I14" i="12"/>
  <c r="I25" i="12" s="1"/>
  <c r="J14" i="12"/>
  <c r="J25" i="12" s="1"/>
  <c r="K14" i="12"/>
  <c r="K25" i="12" s="1"/>
  <c r="L14" i="12"/>
  <c r="L25" i="12" s="1"/>
  <c r="M14" i="12"/>
  <c r="M25" i="12" s="1"/>
  <c r="N14" i="12"/>
  <c r="N25" i="12" s="1"/>
  <c r="O14" i="12"/>
  <c r="O25" i="12" s="1"/>
  <c r="P14" i="12"/>
  <c r="P25" i="12" s="1"/>
  <c r="Q14" i="12"/>
  <c r="Q25" i="12" s="1"/>
  <c r="R14" i="12"/>
  <c r="R25" i="12" s="1"/>
  <c r="S14" i="12"/>
  <c r="S25" i="12" s="1"/>
  <c r="T14" i="12"/>
  <c r="T25" i="12" s="1"/>
  <c r="U14" i="12"/>
  <c r="U25" i="12" s="1"/>
  <c r="V14" i="12"/>
  <c r="V25" i="12" s="1"/>
  <c r="F24" i="12" l="1"/>
  <c r="E24" i="12"/>
  <c r="D33" i="12" l="1"/>
</calcChain>
</file>

<file path=xl/sharedStrings.xml><?xml version="1.0" encoding="utf-8"?>
<sst xmlns="http://schemas.openxmlformats.org/spreadsheetml/2006/main" count="486" uniqueCount="243">
  <si>
    <t>Источник финансирования</t>
  </si>
  <si>
    <t>№ п/п</t>
  </si>
  <si>
    <t xml:space="preserve">о реализации  муниципальных программ, </t>
  </si>
  <si>
    <t>Отчёт</t>
  </si>
  <si>
    <t>Мероприятия*</t>
  </si>
  <si>
    <t xml:space="preserve">Утвержденный объем финансирования </t>
  </si>
  <si>
    <t>Лимиты</t>
  </si>
  <si>
    <t>Исполнено</t>
  </si>
  <si>
    <t>произведённые кассовые расходы</t>
  </si>
  <si>
    <t xml:space="preserve">фактическое финансирование  </t>
  </si>
  <si>
    <t>Развитие информационной системы управления муниципальными финансами</t>
  </si>
  <si>
    <t>Всего по программе</t>
  </si>
  <si>
    <t>бюджет Мурманской области</t>
  </si>
  <si>
    <t>Всего, в т.ч.</t>
  </si>
  <si>
    <t>Всего по подпрограмме</t>
  </si>
  <si>
    <t>тыс. руб.</t>
  </si>
  <si>
    <t>Комплекс мероприятий, направленных на развитие массового спорта</t>
  </si>
  <si>
    <t>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</t>
  </si>
  <si>
    <t>Всего по муниципальным программам</t>
  </si>
  <si>
    <r>
      <t xml:space="preserve">Оценка выполнения </t>
    </r>
    <r>
      <rPr>
        <sz val="11.5"/>
        <color theme="1"/>
        <rFont val="Times New Roman"/>
        <family val="1"/>
        <charset val="204"/>
      </rPr>
      <t>(краткое описание исполнения программы; либо причины неисполнения)</t>
    </r>
  </si>
  <si>
    <t xml:space="preserve">Исполнено на 0,0%. </t>
  </si>
  <si>
    <t>Исполнено на 0,0%</t>
  </si>
  <si>
    <t>Расходы на выплаты спортсменам, судьям, привлекаемым для участия в физкультурно-спортивных мероприятиях</t>
  </si>
  <si>
    <t>Всего:</t>
  </si>
  <si>
    <t>Муниципальная программа "Развитие и повышение качества человеческого потенциала" на 2020-2022 годы</t>
  </si>
  <si>
    <t>Подпрограмма 1 "Физическая культура и спорт города Кола"</t>
  </si>
  <si>
    <t>Содержание и ремонт объектов спорта городской инфраструктуры г. Кола</t>
  </si>
  <si>
    <t>бюджет г. Кола</t>
  </si>
  <si>
    <t>Подпрограмма 2 "Культура города Кола"</t>
  </si>
  <si>
    <t xml:space="preserve">Обеспечение деятельности городской библиотеки </t>
  </si>
  <si>
    <t xml:space="preserve">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</t>
  </si>
  <si>
    <t>Расходы бюджета города Колы на софинансирование расходов, направляемых на оплату труда и начисления на выплаты по оплате труда работникам муниципальных учреждений</t>
  </si>
  <si>
    <t>Обеспечение деятельности МБУК "Музей истории города Колы"</t>
  </si>
  <si>
    <t>бюджет  Мурманской области</t>
  </si>
  <si>
    <t>Подпрограмма 3 "Развитие потенциала молодёжи города Колы"</t>
  </si>
  <si>
    <t>Муниципальная программа "Экологическая безопасность города Колы"</t>
  </si>
  <si>
    <t>Ликвидация несанкционированных свалок на территории  муниципального образования городское поселение Кола</t>
  </si>
  <si>
    <t>Подпрограмма 1 "Комплексное благоустройство города" на 2015-2020 годы</t>
  </si>
  <si>
    <t xml:space="preserve">Санитарное содержание и ремонт городских объектов </t>
  </si>
  <si>
    <t>Содержание мест захоронения, организация ритуальных услуг</t>
  </si>
  <si>
    <t>Мероприятия по озеленению территории города</t>
  </si>
  <si>
    <t>Расходы на уличное освещение</t>
  </si>
  <si>
    <t>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</si>
  <si>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Содержание, ремонт, восстановление технико-эксплуатационных качеств элементов обустройства дорог</t>
  </si>
  <si>
    <t>Обеспечение безопасности движения  на автомобильных дорогах общего пользования местного значения</t>
  </si>
  <si>
    <t>Обслуживание и ремонт светофорных объектов</t>
  </si>
  <si>
    <t>Региональный проект "Дорожная сеть"</t>
  </si>
  <si>
    <t xml:space="preserve">Расходы бюджета города Колы на финансовое обеспечение дорожной деятельности в рамках реализации национального проекта "Безопасные и качественные автомобильные дороги" 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</si>
  <si>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</si>
  <si>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 xml:space="preserve">Подпрограмма 4 "Формирование современной городской среды" </t>
  </si>
  <si>
    <t>Благоустройство дворовых территорий</t>
  </si>
  <si>
    <t>Региональный проект "Формирование комфортной городской среды"</t>
  </si>
  <si>
    <t>Расходы бюджета города Колы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</si>
  <si>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Фё</t>
  </si>
  <si>
    <t>ъ</t>
  </si>
  <si>
    <t>+</t>
  </si>
  <si>
    <t xml:space="preserve"> </t>
  </si>
  <si>
    <t xml:space="preserve">Подпрограмма 5 "Содержание и ремонт многоквартирных домов в городе Кола" </t>
  </si>
  <si>
    <t>Оплата взносов за капитальный ремонт муниципального жилищного фонда</t>
  </si>
  <si>
    <t>Субсидия юридическим лицам и индивидуальным предпринимателям, осуществляющим деятельность по управлению многоквартирными домами или привлекаемым к выполнению работ в рамках задач по управлению многоквартирными домами, в целях поддержки местных инициатив, на территории городского поселения Кола Кольского района</t>
  </si>
  <si>
    <t>Субсидия 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</si>
  <si>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Расходы бюджета г. Колы на оплату взносов на капитальный ремонт за муниципальный жилой фонд </t>
  </si>
  <si>
    <t>Муниципальная программа "Обеспечение эффективного функционирования городского хозяйства" на 2020-2023 годы</t>
  </si>
  <si>
    <t xml:space="preserve">Подпрограмма 1 "Комплексное развитие систем коммунальной инфраструктуры города Кола" </t>
  </si>
  <si>
    <t>Внесение изменений в схемы теплоснабжения, водоснабжения и водоотведения</t>
  </si>
  <si>
    <t>Развитие системы обращения с коммунальными отходами</t>
  </si>
  <si>
    <t>Подпрограмма 2 "Подготовка объектов и систем жизнеобеспечения к работе в отопительный период на территории города Кола"</t>
  </si>
  <si>
    <t>Разработка проектной и проектно-сметной документации, экспертиза проектной и проектно-сметной документации объектов коммунальной инфраструктуры</t>
  </si>
  <si>
    <t>Содержание модульных электрических тепловых пунктов и наружных сетей</t>
  </si>
  <si>
    <t>Расходы на возмещение тепловых потерь, возникающих в тепловых сетях, находящихся в муниципальной собственности, в связи с организацией теплоснабжения и горячего водоснабжения населения</t>
  </si>
  <si>
    <t>Подпрограмма 3 "Управление городским хозяйством"</t>
  </si>
  <si>
    <t xml:space="preserve">Расходы на содержание муниципального учреждения </t>
  </si>
  <si>
    <t>Оценка недвижимости, признание прав и регулирование отношений по муниципальной собственности</t>
  </si>
  <si>
    <t>Оплата жилищно-коммунальных услуг за пустующий муниципальный жилищный фонд и нежилые помещения</t>
  </si>
  <si>
    <t>Содержание и ремонт объектов муниципальной собственности</t>
  </si>
  <si>
    <t>Муниципальная программа "Обеспечение жильём молодых семей города Кола" на 2020 -2022 годы</t>
  </si>
  <si>
    <t xml:space="preserve">Реализации мероприятий по обеспечению жильем молодых семей </t>
  </si>
  <si>
    <t>Мероприятия по предоставлению социальных выплат многодетным семьям для строительства жилья на предоставленных на безвозмездной основе земельных участках за счет средств местного бюджета</t>
  </si>
  <si>
    <t>Софинансирование мероприятий по предоставлению социальных выплат многодетным семьям для строительства жилья на предоставленных на безвозмездной основе земельных участках за счет средств местного бюджета</t>
  </si>
  <si>
    <t>Муниципальная программа "Управление земельными ресурсами города Кола" на 2020-2025 гг.</t>
  </si>
  <si>
    <t>Проведение землеустроительных работ</t>
  </si>
  <si>
    <t xml:space="preserve">Муниципальная программа "Управление муниципальными финансами города Кола" </t>
  </si>
  <si>
    <t>Муниципальная программа "Муниципальное управление города Кола" на 2020-2022 годы</t>
  </si>
  <si>
    <t>Выплаты пенсии за выслугу лет лицам, замещавшим должности муниципальной службы в муниципальном образовании городское поселение Кола</t>
  </si>
  <si>
    <t>Расходы на обеспечение деятельности муниципальных учреждений на выполнение муниципальных функций (материально-техническое обеспечение)</t>
  </si>
  <si>
    <t>Расходы на публикацию муниципальных правовых актов</t>
  </si>
  <si>
    <t>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</si>
  <si>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</si>
  <si>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Расходы бюджета города Колы на техническое сопровождение программного обеспечения "Система автоматизированного рабочего места муниципального образования"</t>
  </si>
  <si>
    <t>Разработка проектов застройки отдельных кварталов, земельных участков, предоставленных многодетным семьям, и для строительства ИЖС</t>
  </si>
  <si>
    <t xml:space="preserve">действующих в муниципальном образовании г. Кола </t>
  </si>
  <si>
    <t>Мероприятия по капитальному и текущему ремонту объектов культуры</t>
  </si>
  <si>
    <t>Выполнение работ  по оценке технического состояния ровности асфальтобетонного покрытия после проведения ремонтных работ</t>
  </si>
  <si>
    <t>Расходы бюджета города Колы на подготовку к отопительному периоду</t>
  </si>
  <si>
    <t>Всего</t>
  </si>
  <si>
    <t>Расходы на выплату по оплате труда несовершеннолетним гражданам в возрасте от 14 до 18 лет в летний период и свободное от основной учёбы время</t>
  </si>
  <si>
    <t xml:space="preserve">Подпрограмма 2 "Содержание и ремонт улично-дрожной сети города Кола" </t>
  </si>
  <si>
    <t>Методическое обеспечение мероприятий (разработка, изготовление, размещение наглядной агитации по профилактике здорового образа жизни)</t>
  </si>
  <si>
    <t>Муниципальная программа "Обеспечение комфортных условий проживания населения города Кола" на 2020-2024 годы</t>
  </si>
  <si>
    <t xml:space="preserve">Исполнено на 50,0%. 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</si>
  <si>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выполнение работ по замене наружного освещения)</t>
  </si>
  <si>
    <t>бюджет Кольского района</t>
  </si>
  <si>
    <t xml:space="preserve">Субсидия управляющим организациям, которым предоставлена лицензия на осуществление деятельности по управлению многоквартирными домами и товариществам собственников жилья на обеспечение затрат на проведение аварийных работ капитального ремонта общего имущества многоквартирных домов, расположенных на территории городского поселения Кола Кольского района  </t>
  </si>
  <si>
    <t xml:space="preserve">Подпрограмма 3 "Обеспечение доступной среды для инвалидов на территории города Кола" </t>
  </si>
  <si>
    <t>Реализация мероприятий по обеспечению доступности городских объектов для инвалидов</t>
  </si>
  <si>
    <t>Устройство контейнерных площадок</t>
  </si>
  <si>
    <t>350,0</t>
  </si>
  <si>
    <t>Текущий ремонт муниципального жилищного фонда</t>
  </si>
  <si>
    <t>919,3</t>
  </si>
  <si>
    <t xml:space="preserve"> Исполнено на 0,0%. </t>
  </si>
  <si>
    <t>Разработка и корректировка градостроительной документации</t>
  </si>
  <si>
    <t xml:space="preserve">Муниципальная программа "Обеспечение первичных мер пожарной безопасности на территории городского поселения Кола Кольского района" </t>
  </si>
  <si>
    <t>Комплекс мероприятий, направленных на повышение уровня противпожарной безопасности</t>
  </si>
  <si>
    <t>Исполнено на 21,0%</t>
  </si>
  <si>
    <t>Исполнено на 12,9%</t>
  </si>
  <si>
    <t>Проведение городских праздничных и культурно-досуговых мероприятий</t>
  </si>
  <si>
    <t>Предоставление субсидий социально ориентированным некоммерческим организациям в целях организации и проведения массовых мероприятий с жителями города Колы</t>
  </si>
  <si>
    <t xml:space="preserve">Исполнено на 58,3%. </t>
  </si>
  <si>
    <t>Исполнено на 58,3%</t>
  </si>
  <si>
    <t>Создание и эксплуатация единой автоматизированной системы для обеспечения схранности объектов благоустройства г.п. Кола</t>
  </si>
  <si>
    <t>Обустройство парковочных мест на территории города Колы</t>
  </si>
  <si>
    <t>Выявление, эвакуация, хранение брошенных и (или) разукомплектованных транспортных средств на территории городского поселения Кола</t>
  </si>
  <si>
    <t>Снос ветхих, аварийных зданий и сооружений, незаконных построек</t>
  </si>
  <si>
    <t>бюджет кольского района</t>
  </si>
  <si>
    <t>Расходы на благоустройство территории общего пользования "Общественно-досуговая зона по улице Поморской в городе Коле"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</si>
  <si>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</si>
  <si>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Субсидии 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</si>
  <si>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Исполнено на 100%</t>
  </si>
  <si>
    <t>Аварийные работы общего имущества</t>
  </si>
  <si>
    <t>Исполнено на 82,7%</t>
  </si>
  <si>
    <t>Субсидия из областного бюджета местным бюджетам на реализацию проектов по поддержке местных инициатив (Проект 1 "Ремонт входных групп и подъездов дома № 8 по улице Кривошеева)</t>
  </si>
  <si>
    <t>Исполнено на 30,0%</t>
  </si>
  <si>
    <t>Субсидия из областного бюджета местным бюджетам на реализацию проектов по поддержке местных инициатив (Проект 2 "Ремонт входных групп и подъездов дома № 2 по проспекту Островский")</t>
  </si>
  <si>
    <t>Субсидия из областного бюджета местным бюджетам на реализацию проектов по поддержке местных инициатив (Проект 3 "Ремонт входных групп и подъездов дома № 38 по проспекту Защитников Заполярья")</t>
  </si>
  <si>
    <t>Субсидия из областного бюджета местным бюджетам на реализацию проектов по поддержке местных инициатив (Проект 4 "Ремонт входных групп и подъездов дома № 9 по проспекту Миронова")</t>
  </si>
  <si>
    <t xml:space="preserve">Расходы бюджета города Колы на реализацию проектов по поддержке местных инициатив (Проект 1 "Ремонт входных групп и подъездов дома № 8 по улице Кривошеева") </t>
  </si>
  <si>
    <t>Исполнено на 99,8%</t>
  </si>
  <si>
    <t xml:space="preserve">Расходы бюджета города Колы на реализацию проектов по поддержке местных инициатив (Проект 2 "Ремонт входных групп и подъездов дома № 2 по проспекту Островский") </t>
  </si>
  <si>
    <t>Исполнено на 100,0%</t>
  </si>
  <si>
    <t xml:space="preserve">Расходы бюджета города Колы на реализацию проектов по поддержке местных инициатив (Проект 3 "Ремонт входных групп и подъездов дома № 38 по проспекту Защитников Заполярья") </t>
  </si>
  <si>
    <t xml:space="preserve">Расходы бюджета города Колы на реализацию проектов по поддержке местных инициатив (Проект 4 "Ремонт входных групп и подъездов дома № 9 по проспекту Миронова") </t>
  </si>
  <si>
    <t>Субсидии на планировку территории, формирование (образование) земельных участков, предоставленных на безвозмездной основе многодетным семьям, и обеспечение их объектами коммунальной и дорожной инфраструктуры</t>
  </si>
  <si>
    <t xml:space="preserve">Исполнено на 100%. </t>
  </si>
  <si>
    <t>Расходы бюджета города Колы на планировку территорий, формирование (образование) земельных участков, предоставленных на безвозмездной основе многодетным семьям, и обеспечение их объектами коммунальной и дорожной инфраструктуры</t>
  </si>
  <si>
    <t>Субсидия из областного бюджета бюджетам муниципальных образваний на подготовку к отопительному периоду</t>
  </si>
  <si>
    <t>Исполнено на 36,7%</t>
  </si>
  <si>
    <t xml:space="preserve">Приобретение жилья на вторичном рынке на территории муниципального образования городское поселение Кола Кольского района </t>
  </si>
  <si>
    <t>176,6</t>
  </si>
  <si>
    <t>Исполнено на 55,9%</t>
  </si>
  <si>
    <t>Капитальный ремонт муниципального жилищного фонда (жилых домов, квартир, комнат, нежилых помещений)</t>
  </si>
  <si>
    <t>Исполнено на 1,0%</t>
  </si>
  <si>
    <t>Муниципальная программа  "Управление муниципальным имуществом города Кола"</t>
  </si>
  <si>
    <t>Исполнено на 94,2%</t>
  </si>
  <si>
    <t xml:space="preserve">Исполнено на 37,6%. </t>
  </si>
  <si>
    <t>Исполнено на 38,3%</t>
  </si>
  <si>
    <t xml:space="preserve">за 3 квартал 2021 года </t>
  </si>
  <si>
    <t xml:space="preserve">Исполнено на 45,9%. </t>
  </si>
  <si>
    <t xml:space="preserve">Исполнено на 72,4%. </t>
  </si>
  <si>
    <t xml:space="preserve">Исполнено на 33,8%. </t>
  </si>
  <si>
    <t xml:space="preserve">Исполнено на 71,7%. </t>
  </si>
  <si>
    <t xml:space="preserve">Исполнено на 68,1%. </t>
  </si>
  <si>
    <t xml:space="preserve">Исполнено на 78,8%. </t>
  </si>
  <si>
    <t>Исполнено на 67,2%</t>
  </si>
  <si>
    <t>Исполнено на 67,9%</t>
  </si>
  <si>
    <t>Организация временного трудоустройства несовершеннолетних граждан в возрасте от 14 до 18 лет в летний период и свободное от основной учебы время</t>
  </si>
  <si>
    <t>Исполнено на 40,1%</t>
  </si>
  <si>
    <t>Исполнено на 65,4%</t>
  </si>
  <si>
    <t>Исполнено на 93,4%</t>
  </si>
  <si>
    <t>Исполнено на 66,5%</t>
  </si>
  <si>
    <t>Исполнено на 63,5%</t>
  </si>
  <si>
    <t>Исполнено на 68,7%</t>
  </si>
  <si>
    <t>Благоустройство воинских захоронений на городском кладбище</t>
  </si>
  <si>
    <t>Исполнено на 99,9%</t>
  </si>
  <si>
    <t>Исполнено на 83,7%</t>
  </si>
  <si>
    <t>Исполнено на 69,3%</t>
  </si>
  <si>
    <t>Исполнено на 55,5%</t>
  </si>
  <si>
    <t>Исполнено на 80,4%</t>
  </si>
  <si>
    <t>Исполнено на 50,0%</t>
  </si>
  <si>
    <t>Исполнено на 52,9%</t>
  </si>
  <si>
    <t>Исполнено на 69,1%</t>
  </si>
  <si>
    <t>Исполнено на 70,2%</t>
  </si>
  <si>
    <t>Финансовое обеспечение дорожной деятельности за счёт средств резервного фонда Правительства Российской Федерации</t>
  </si>
  <si>
    <t>федеральный бюджет</t>
  </si>
  <si>
    <t xml:space="preserve">Исполнено на 24,2% </t>
  </si>
  <si>
    <t xml:space="preserve">Исполнено на 73,1% </t>
  </si>
  <si>
    <t>Исполнено на 73,7%</t>
  </si>
  <si>
    <t>Исполнено на 66,1%</t>
  </si>
  <si>
    <t>Исполнено на 59,0%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</si>
  <si>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благоустройство общественных территрий города Колы)</t>
  </si>
  <si>
    <t>Иные межбюджетные трансферты из бюджета кольского района на реализацию регионального проекта формирование комфортной городской среды</t>
  </si>
  <si>
    <t>Исполнено на 66,4%</t>
  </si>
  <si>
    <t>Исполнено на 63,4%</t>
  </si>
  <si>
    <t>Исполнено на 59,7%</t>
  </si>
  <si>
    <t>Исполнено на 97,1%</t>
  </si>
  <si>
    <t>Исполнено на 55,7%</t>
  </si>
  <si>
    <t>Исполнено на 84,5%</t>
  </si>
  <si>
    <t>Исполнено на 92,7%</t>
  </si>
  <si>
    <t>Исполнено на 35,3%</t>
  </si>
  <si>
    <t xml:space="preserve">Исполнено на 89,9%. </t>
  </si>
  <si>
    <t xml:space="preserve">Исполнено на 65,2%. </t>
  </si>
  <si>
    <t xml:space="preserve">Исполнено на 86,4%. </t>
  </si>
  <si>
    <t xml:space="preserve">Исполнено на 86,3%. </t>
  </si>
  <si>
    <t>Исполнено на 76,7%</t>
  </si>
  <si>
    <t xml:space="preserve">Исполнено на 65,7%. </t>
  </si>
  <si>
    <t>Исполнено на 15,0%</t>
  </si>
  <si>
    <t>Исполнено на 24,2%</t>
  </si>
  <si>
    <t>Исполнено на 26,4%</t>
  </si>
  <si>
    <t>Исполнено на 19,0%</t>
  </si>
  <si>
    <t>Исполнено на 28,8%</t>
  </si>
  <si>
    <t>Исполнено на 63,7%</t>
  </si>
  <si>
    <t>Исполнено на 46,8%</t>
  </si>
  <si>
    <t>Исполнено на 72,2%</t>
  </si>
  <si>
    <t xml:space="preserve">Исполнено на 53,5%. </t>
  </si>
  <si>
    <t xml:space="preserve">Исполнено на 19,4%. </t>
  </si>
  <si>
    <t xml:space="preserve">Исполнено на 52,3%. </t>
  </si>
  <si>
    <t xml:space="preserve">Исполнено на 36,0%. </t>
  </si>
  <si>
    <t xml:space="preserve">Исполнено на 51,9%. </t>
  </si>
  <si>
    <t>Иные межбюджетные трансферты из бюджета Кольского района на фрмирование благоприятных условий для выполнения полномочий органов местного самоуправления по решению вопросов местного значения (расходы на повышение оплаты труда)</t>
  </si>
  <si>
    <t>Исполнено на 71,9%</t>
  </si>
  <si>
    <t>Исполнено на 71,8%</t>
  </si>
  <si>
    <t>Исполнено на 67,5%</t>
  </si>
  <si>
    <t>Исполнено на 60,4%</t>
  </si>
  <si>
    <t>1031</t>
  </si>
  <si>
    <t>900,2</t>
  </si>
  <si>
    <t>887,5</t>
  </si>
  <si>
    <t>150,7</t>
  </si>
  <si>
    <t>Иные межбюджетные трансферты из бюджета Кольского района на фрмирование благоприятных условий для выполнения полномочий органов местного самоуправления по решению вопросов местного значения (расходы на капитальный ремонт)</t>
  </si>
  <si>
    <t>Исполнено на 86,1%</t>
  </si>
  <si>
    <t>Исполнено на 16,4%</t>
  </si>
  <si>
    <t>Исполнено на 57,6%</t>
  </si>
  <si>
    <t>Исполнено на 69,7%</t>
  </si>
  <si>
    <t>Исполнено на 33,4%</t>
  </si>
  <si>
    <t>Исполнено на 39,6%</t>
  </si>
  <si>
    <t xml:space="preserve"> Исполнено на 3,0%. </t>
  </si>
  <si>
    <t>Исполнено на 3,0%</t>
  </si>
  <si>
    <t xml:space="preserve">Исполнено на 1,4%. </t>
  </si>
  <si>
    <t xml:space="preserve">Исполнено на 67,3%. </t>
  </si>
  <si>
    <t xml:space="preserve">Исполнено на 48,5%. </t>
  </si>
  <si>
    <t>Исполнено на 65,6%</t>
  </si>
  <si>
    <t>Исполнено на 49,2%</t>
  </si>
  <si>
    <t>Исполнено на 65,8%</t>
  </si>
  <si>
    <t>Исполнено на 54,7%</t>
  </si>
  <si>
    <t>Исполнено на 18,6%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</si>
</sst>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165" fontId="4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7" fillId="2" borderId="0" xfId="0" applyFont="1" applyFill="1"/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3" fillId="2" borderId="1" xfId="0" applyFont="1" applyFill="1" applyBorder="1"/>
    <xf numFmtId="49" fontId="4" fillId="2" borderId="1" xfId="0" applyNumberFormat="1" applyFont="1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/>
    <xf numFmtId="49" fontId="4" fillId="2" borderId="1" xfId="0" applyNumberFormat="1" applyFont="1" applyFill="1" applyBorder="1"/>
    <xf numFmtId="0" fontId="4" fillId="2" borderId="0" xfId="0" applyFont="1" applyFill="1"/>
    <xf numFmtId="0" fontId="4" fillId="2" borderId="1" xfId="0" applyFont="1" applyFill="1" applyBorder="1"/>
    <xf numFmtId="0" fontId="5" fillId="2" borderId="1" xfId="0" applyFont="1" applyFill="1" applyBorder="1"/>
    <xf numFmtId="0" fontId="5" fillId="2" borderId="0" xfId="0" applyFont="1" applyFill="1"/>
    <xf numFmtId="0" fontId="4" fillId="2" borderId="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3" fillId="2" borderId="2" xfId="0" applyFont="1" applyFill="1" applyBorder="1"/>
    <xf numFmtId="164" fontId="4" fillId="2" borderId="1" xfId="0" applyNumberFormat="1" applyFont="1" applyFill="1" applyBorder="1" applyAlignment="1">
      <alignment horizontal="center" vertical="center" wrapText="1"/>
    </xf>
    <xf numFmtId="165" fontId="4" fillId="2" borderId="0" xfId="0" applyNumberFormat="1" applyFont="1" applyFill="1"/>
    <xf numFmtId="49" fontId="4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9" fillId="2" borderId="8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49" fontId="2" fillId="2" borderId="5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2" borderId="5" xfId="0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 vertical="top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wrapText="1"/>
    </xf>
    <xf numFmtId="0" fontId="0" fillId="2" borderId="1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230"/>
  <sheetViews>
    <sheetView tabSelected="1" topLeftCell="A164" zoomScale="99" zoomScaleNormal="99" workbookViewId="0">
      <selection sqref="A1:XFD1048576"/>
    </sheetView>
  </sheetViews>
  <sheetFormatPr defaultRowHeight="15.75" x14ac:dyDescent="0.25"/>
  <cols>
    <col min="1" max="1" width="5.85546875" style="2" customWidth="1"/>
    <col min="2" max="2" width="39" style="2" customWidth="1"/>
    <col min="3" max="3" width="19.5703125" style="2" customWidth="1"/>
    <col min="4" max="4" width="15.28515625" style="2" customWidth="1"/>
    <col min="5" max="5" width="14.140625" style="2" customWidth="1"/>
    <col min="6" max="6" width="16.140625" style="2" customWidth="1"/>
    <col min="7" max="7" width="16.42578125" style="2" customWidth="1"/>
    <col min="8" max="22" width="0" style="2" hidden="1" customWidth="1"/>
    <col min="23" max="23" width="9.140625" style="3"/>
    <col min="24" max="24" width="4.42578125" style="3" customWidth="1"/>
    <col min="25" max="28" width="10.5703125" style="2" bestFit="1" customWidth="1"/>
    <col min="29" max="16384" width="9.140625" style="2"/>
  </cols>
  <sheetData>
    <row r="1" spans="1:24" ht="18.75" x14ac:dyDescent="0.3">
      <c r="A1" s="68" t="s">
        <v>3</v>
      </c>
      <c r="B1" s="68"/>
      <c r="C1" s="68"/>
      <c r="D1" s="68"/>
      <c r="E1" s="68"/>
      <c r="F1" s="68"/>
      <c r="G1" s="68"/>
    </row>
    <row r="2" spans="1:24" ht="18.75" x14ac:dyDescent="0.3">
      <c r="A2" s="68" t="s">
        <v>2</v>
      </c>
      <c r="B2" s="68"/>
      <c r="C2" s="68"/>
      <c r="D2" s="68"/>
      <c r="E2" s="68"/>
      <c r="F2" s="68"/>
      <c r="G2" s="68"/>
    </row>
    <row r="3" spans="1:24" ht="18.75" x14ac:dyDescent="0.3">
      <c r="A3" s="68" t="s">
        <v>90</v>
      </c>
      <c r="B3" s="68"/>
      <c r="C3" s="68"/>
      <c r="D3" s="68"/>
      <c r="E3" s="68"/>
      <c r="F3" s="68"/>
      <c r="G3" s="68"/>
    </row>
    <row r="4" spans="1:24" ht="18.75" x14ac:dyDescent="0.3">
      <c r="A4" s="68" t="s">
        <v>155</v>
      </c>
      <c r="B4" s="68"/>
      <c r="C4" s="68"/>
      <c r="D4" s="68"/>
      <c r="E4" s="68"/>
      <c r="F4" s="68"/>
      <c r="G4" s="68"/>
    </row>
    <row r="5" spans="1:24" x14ac:dyDescent="0.25">
      <c r="A5" s="4"/>
      <c r="X5" s="5" t="s">
        <v>15</v>
      </c>
    </row>
    <row r="6" spans="1:24" ht="15.75" customHeight="1" x14ac:dyDescent="0.25">
      <c r="A6" s="69" t="s">
        <v>1</v>
      </c>
      <c r="B6" s="62" t="s">
        <v>4</v>
      </c>
      <c r="C6" s="62" t="s">
        <v>0</v>
      </c>
      <c r="D6" s="52" t="s">
        <v>5</v>
      </c>
      <c r="E6" s="62" t="s">
        <v>6</v>
      </c>
      <c r="F6" s="69" t="s">
        <v>7</v>
      </c>
      <c r="G6" s="69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5" t="s">
        <v>19</v>
      </c>
      <c r="X6" s="65"/>
    </row>
    <row r="7" spans="1:24" ht="60.75" customHeight="1" x14ac:dyDescent="0.25">
      <c r="A7" s="69"/>
      <c r="B7" s="62"/>
      <c r="C7" s="62"/>
      <c r="D7" s="70"/>
      <c r="E7" s="62"/>
      <c r="F7" s="41" t="s">
        <v>9</v>
      </c>
      <c r="G7" s="41" t="s">
        <v>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5"/>
      <c r="X7" s="65"/>
    </row>
    <row r="8" spans="1:24" ht="24.75" customHeight="1" x14ac:dyDescent="0.25">
      <c r="A8" s="41">
        <v>1</v>
      </c>
      <c r="B8" s="62" t="s">
        <v>24</v>
      </c>
      <c r="C8" s="62"/>
      <c r="D8" s="62"/>
      <c r="E8" s="62"/>
      <c r="F8" s="62"/>
      <c r="G8" s="62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</row>
    <row r="9" spans="1:24" ht="32.25" customHeight="1" x14ac:dyDescent="0.25">
      <c r="A9" s="6"/>
      <c r="B9" s="62" t="s">
        <v>25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</row>
    <row r="10" spans="1:24" ht="52.5" customHeight="1" x14ac:dyDescent="0.25">
      <c r="A10" s="7"/>
      <c r="B10" s="49" t="s">
        <v>16</v>
      </c>
      <c r="C10" s="49" t="s">
        <v>27</v>
      </c>
      <c r="D10" s="1">
        <v>290</v>
      </c>
      <c r="E10" s="1">
        <v>290</v>
      </c>
      <c r="F10" s="1">
        <v>60.8</v>
      </c>
      <c r="G10" s="1">
        <v>60.8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53" t="s">
        <v>113</v>
      </c>
      <c r="X10" s="53"/>
    </row>
    <row r="11" spans="1:24" ht="67.5" customHeight="1" x14ac:dyDescent="0.25">
      <c r="A11" s="7"/>
      <c r="B11" s="49" t="s">
        <v>22</v>
      </c>
      <c r="C11" s="49" t="s">
        <v>27</v>
      </c>
      <c r="D11" s="1">
        <v>110</v>
      </c>
      <c r="E11" s="1">
        <v>110</v>
      </c>
      <c r="F11" s="1">
        <v>0</v>
      </c>
      <c r="G11" s="1">
        <v>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53" t="s">
        <v>21</v>
      </c>
      <c r="X11" s="53"/>
    </row>
    <row r="12" spans="1:24" ht="54.75" customHeight="1" x14ac:dyDescent="0.25">
      <c r="A12" s="8"/>
      <c r="B12" s="28" t="s">
        <v>26</v>
      </c>
      <c r="C12" s="49" t="s">
        <v>27</v>
      </c>
      <c r="D12" s="1">
        <v>71.599999999999994</v>
      </c>
      <c r="E12" s="1">
        <v>71.599999999999994</v>
      </c>
      <c r="F12" s="1">
        <v>0</v>
      </c>
      <c r="G12" s="1">
        <v>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53" t="s">
        <v>21</v>
      </c>
      <c r="X12" s="53"/>
    </row>
    <row r="13" spans="1:24" ht="42" customHeight="1" x14ac:dyDescent="0.25">
      <c r="A13" s="60"/>
      <c r="B13" s="52" t="s">
        <v>14</v>
      </c>
      <c r="C13" s="41" t="s">
        <v>13</v>
      </c>
      <c r="D13" s="29">
        <f>D14</f>
        <v>471.6</v>
      </c>
      <c r="E13" s="29">
        <f t="shared" ref="E13:G13" si="0">E14</f>
        <v>471.6</v>
      </c>
      <c r="F13" s="29">
        <f t="shared" si="0"/>
        <v>60.8</v>
      </c>
      <c r="G13" s="29">
        <f t="shared" si="0"/>
        <v>60.8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8" t="s">
        <v>114</v>
      </c>
      <c r="X13" s="58"/>
    </row>
    <row r="14" spans="1:24" ht="48" customHeight="1" x14ac:dyDescent="0.25">
      <c r="A14" s="61"/>
      <c r="B14" s="59"/>
      <c r="C14" s="49" t="s">
        <v>27</v>
      </c>
      <c r="D14" s="1">
        <f>D10+D11+D12</f>
        <v>471.6</v>
      </c>
      <c r="E14" s="1">
        <f>E10+E11+E12</f>
        <v>471.6</v>
      </c>
      <c r="F14" s="1">
        <f>F10+F11+F12</f>
        <v>60.8</v>
      </c>
      <c r="G14" s="1">
        <f>G10+G11+G12</f>
        <v>60.8</v>
      </c>
      <c r="H14" s="1" t="e">
        <f>H10+#REF!+#REF!+#REF!+#REF!+#REF!+#REF!</f>
        <v>#REF!</v>
      </c>
      <c r="I14" s="1" t="e">
        <f>I10+#REF!+#REF!+#REF!+#REF!+#REF!+#REF!</f>
        <v>#REF!</v>
      </c>
      <c r="J14" s="1" t="e">
        <f>J10+#REF!+#REF!+#REF!+#REF!+#REF!+#REF!</f>
        <v>#REF!</v>
      </c>
      <c r="K14" s="1" t="e">
        <f>K10+#REF!+#REF!+#REF!+#REF!+#REF!+#REF!</f>
        <v>#REF!</v>
      </c>
      <c r="L14" s="1" t="e">
        <f>L10+#REF!+#REF!+#REF!+#REF!+#REF!+#REF!</f>
        <v>#REF!</v>
      </c>
      <c r="M14" s="1" t="e">
        <f>M10+#REF!+#REF!+#REF!+#REF!+#REF!+#REF!</f>
        <v>#REF!</v>
      </c>
      <c r="N14" s="1" t="e">
        <f>N10+#REF!+#REF!+#REF!+#REF!+#REF!+#REF!</f>
        <v>#REF!</v>
      </c>
      <c r="O14" s="1" t="e">
        <f>O10+#REF!+#REF!+#REF!+#REF!+#REF!+#REF!</f>
        <v>#REF!</v>
      </c>
      <c r="P14" s="1" t="e">
        <f>P10+#REF!+#REF!+#REF!+#REF!+#REF!+#REF!</f>
        <v>#REF!</v>
      </c>
      <c r="Q14" s="1" t="e">
        <f>Q10+#REF!+#REF!+#REF!+#REF!+#REF!+#REF!</f>
        <v>#REF!</v>
      </c>
      <c r="R14" s="1" t="e">
        <f>R10+#REF!+#REF!+#REF!+#REF!+#REF!+#REF!</f>
        <v>#REF!</v>
      </c>
      <c r="S14" s="1" t="e">
        <f>S10+#REF!+#REF!+#REF!+#REF!+#REF!+#REF!</f>
        <v>#REF!</v>
      </c>
      <c r="T14" s="1" t="e">
        <f>T10+#REF!+#REF!+#REF!+#REF!+#REF!+#REF!</f>
        <v>#REF!</v>
      </c>
      <c r="U14" s="1" t="e">
        <f>U10+#REF!+#REF!+#REF!+#REF!+#REF!+#REF!</f>
        <v>#REF!</v>
      </c>
      <c r="V14" s="1" t="e">
        <f>V10+#REF!+#REF!+#REF!+#REF!+#REF!+#REF!</f>
        <v>#REF!</v>
      </c>
      <c r="W14" s="53" t="s">
        <v>114</v>
      </c>
      <c r="X14" s="53"/>
    </row>
    <row r="15" spans="1:24" ht="32.25" customHeight="1" x14ac:dyDescent="0.25">
      <c r="A15" s="9"/>
      <c r="B15" s="62" t="s">
        <v>28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</row>
    <row r="16" spans="1:24" ht="64.5" customHeight="1" x14ac:dyDescent="0.25">
      <c r="A16" s="7"/>
      <c r="B16" s="49" t="s">
        <v>115</v>
      </c>
      <c r="C16" s="49" t="s">
        <v>27</v>
      </c>
      <c r="D16" s="1">
        <v>1073.3</v>
      </c>
      <c r="E16" s="1">
        <v>1073.3</v>
      </c>
      <c r="F16" s="1">
        <v>643</v>
      </c>
      <c r="G16" s="1">
        <v>492.8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53" t="s">
        <v>156</v>
      </c>
      <c r="X16" s="53"/>
    </row>
    <row r="17" spans="1:24" ht="96.75" customHeight="1" x14ac:dyDescent="0.25">
      <c r="A17" s="7"/>
      <c r="B17" s="49" t="s">
        <v>116</v>
      </c>
      <c r="C17" s="49" t="s">
        <v>27</v>
      </c>
      <c r="D17" s="1">
        <v>290</v>
      </c>
      <c r="E17" s="1">
        <v>290</v>
      </c>
      <c r="F17" s="1">
        <v>290</v>
      </c>
      <c r="G17" s="1">
        <v>210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53" t="s">
        <v>157</v>
      </c>
      <c r="X17" s="53"/>
    </row>
    <row r="18" spans="1:24" ht="109.5" customHeight="1" x14ac:dyDescent="0.25">
      <c r="A18" s="7"/>
      <c r="B18" s="49" t="s">
        <v>17</v>
      </c>
      <c r="C18" s="49" t="s">
        <v>27</v>
      </c>
      <c r="D18" s="1">
        <f>360+90</f>
        <v>450</v>
      </c>
      <c r="E18" s="1">
        <f>360+90</f>
        <v>450</v>
      </c>
      <c r="F18" s="1">
        <f>89.7+62.2</f>
        <v>151.9</v>
      </c>
      <c r="G18" s="1">
        <f>89.7+62.2</f>
        <v>151.9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53" t="s">
        <v>158</v>
      </c>
      <c r="X18" s="53"/>
    </row>
    <row r="19" spans="1:24" ht="63" customHeight="1" x14ac:dyDescent="0.25">
      <c r="A19" s="7"/>
      <c r="B19" s="49" t="s">
        <v>29</v>
      </c>
      <c r="C19" s="49" t="s">
        <v>27</v>
      </c>
      <c r="D19" s="1">
        <v>6994.6</v>
      </c>
      <c r="E19" s="1">
        <v>6994.6</v>
      </c>
      <c r="F19" s="1">
        <v>5013.1000000000004</v>
      </c>
      <c r="G19" s="1">
        <v>5013.1000000000004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53" t="s">
        <v>159</v>
      </c>
      <c r="X19" s="53"/>
    </row>
    <row r="20" spans="1:24" ht="104.25" customHeight="1" x14ac:dyDescent="0.25">
      <c r="A20" s="7"/>
      <c r="B20" s="49" t="s">
        <v>30</v>
      </c>
      <c r="C20" s="49" t="s">
        <v>33</v>
      </c>
      <c r="D20" s="1">
        <v>979.1</v>
      </c>
      <c r="E20" s="1">
        <v>979.1</v>
      </c>
      <c r="F20" s="1">
        <v>571.1</v>
      </c>
      <c r="G20" s="1">
        <v>571.1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53" t="s">
        <v>117</v>
      </c>
      <c r="X20" s="53"/>
    </row>
    <row r="21" spans="1:24" ht="105" customHeight="1" x14ac:dyDescent="0.25">
      <c r="A21" s="7"/>
      <c r="B21" s="49" t="s">
        <v>31</v>
      </c>
      <c r="C21" s="49" t="s">
        <v>27</v>
      </c>
      <c r="D21" s="1">
        <v>51.6</v>
      </c>
      <c r="E21" s="1">
        <v>51.6</v>
      </c>
      <c r="F21" s="1">
        <v>25.8</v>
      </c>
      <c r="G21" s="1">
        <v>25.8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53" t="s">
        <v>99</v>
      </c>
      <c r="X21" s="53"/>
    </row>
    <row r="22" spans="1:24" ht="69.75" customHeight="1" x14ac:dyDescent="0.25">
      <c r="A22" s="7"/>
      <c r="B22" s="49" t="s">
        <v>32</v>
      </c>
      <c r="C22" s="49" t="s">
        <v>27</v>
      </c>
      <c r="D22" s="1">
        <v>3401.5</v>
      </c>
      <c r="E22" s="1">
        <v>3401.5</v>
      </c>
      <c r="F22" s="1">
        <v>2317.6999999999998</v>
      </c>
      <c r="G22" s="1">
        <v>2317.6999999999998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53" t="s">
        <v>160</v>
      </c>
      <c r="X22" s="53"/>
    </row>
    <row r="23" spans="1:24" ht="48.75" customHeight="1" x14ac:dyDescent="0.25">
      <c r="A23" s="7"/>
      <c r="B23" s="49" t="s">
        <v>91</v>
      </c>
      <c r="C23" s="49" t="s">
        <v>27</v>
      </c>
      <c r="D23" s="1">
        <v>1000</v>
      </c>
      <c r="E23" s="1">
        <v>1000</v>
      </c>
      <c r="F23" s="1">
        <v>788.4</v>
      </c>
      <c r="G23" s="1">
        <v>788.4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53" t="s">
        <v>161</v>
      </c>
      <c r="X23" s="53"/>
    </row>
    <row r="24" spans="1:24" ht="31.5" customHeight="1" x14ac:dyDescent="0.25">
      <c r="A24" s="64"/>
      <c r="B24" s="62"/>
      <c r="C24" s="41" t="s">
        <v>13</v>
      </c>
      <c r="D24" s="29">
        <f>D25+D26</f>
        <v>14240.1</v>
      </c>
      <c r="E24" s="29">
        <f t="shared" ref="E24:G24" si="1">E25+E26</f>
        <v>14240.1</v>
      </c>
      <c r="F24" s="29">
        <f t="shared" si="1"/>
        <v>9801</v>
      </c>
      <c r="G24" s="29">
        <f t="shared" si="1"/>
        <v>9570.7999999999993</v>
      </c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8" t="s">
        <v>162</v>
      </c>
      <c r="X24" s="58"/>
    </row>
    <row r="25" spans="1:24" ht="55.5" customHeight="1" x14ac:dyDescent="0.25">
      <c r="A25" s="64"/>
      <c r="B25" s="66"/>
      <c r="C25" s="49" t="s">
        <v>27</v>
      </c>
      <c r="D25" s="1">
        <f>D16+D17+D18+D19+D21+D22+D23</f>
        <v>13261</v>
      </c>
      <c r="E25" s="1">
        <f t="shared" ref="E25:G25" si="2">E16+E17+E18+E19+E21+E22+E23</f>
        <v>13261</v>
      </c>
      <c r="F25" s="1">
        <f t="shared" si="2"/>
        <v>9229.9</v>
      </c>
      <c r="G25" s="1">
        <f t="shared" si="2"/>
        <v>8999.6999999999989</v>
      </c>
      <c r="H25" s="1" t="e">
        <f>#REF!+#REF!+#REF!+H13+H14+#REF!+#REF!</f>
        <v>#REF!</v>
      </c>
      <c r="I25" s="1" t="e">
        <f>#REF!+#REF!+#REF!+I13+I14+#REF!+#REF!</f>
        <v>#REF!</v>
      </c>
      <c r="J25" s="1" t="e">
        <f>#REF!+#REF!+#REF!+J13+J14+#REF!+#REF!</f>
        <v>#REF!</v>
      </c>
      <c r="K25" s="1" t="e">
        <f>#REF!+#REF!+#REF!+K13+K14+#REF!+#REF!</f>
        <v>#REF!</v>
      </c>
      <c r="L25" s="1" t="e">
        <f>#REF!+#REF!+#REF!+L13+L14+#REF!+#REF!</f>
        <v>#REF!</v>
      </c>
      <c r="M25" s="1" t="e">
        <f>#REF!+#REF!+#REF!+M13+M14+#REF!+#REF!</f>
        <v>#REF!</v>
      </c>
      <c r="N25" s="1" t="e">
        <f>#REF!+#REF!+#REF!+N13+N14+#REF!+#REF!</f>
        <v>#REF!</v>
      </c>
      <c r="O25" s="1" t="e">
        <f>#REF!+#REF!+#REF!+O13+O14+#REF!+#REF!</f>
        <v>#REF!</v>
      </c>
      <c r="P25" s="1" t="e">
        <f>#REF!+#REF!+#REF!+P13+P14+#REF!+#REF!</f>
        <v>#REF!</v>
      </c>
      <c r="Q25" s="1" t="e">
        <f>#REF!+#REF!+#REF!+Q13+Q14+#REF!+#REF!</f>
        <v>#REF!</v>
      </c>
      <c r="R25" s="1" t="e">
        <f>#REF!+#REF!+#REF!+R13+R14+#REF!+#REF!</f>
        <v>#REF!</v>
      </c>
      <c r="S25" s="1" t="e">
        <f>#REF!+#REF!+#REF!+S13+S14+#REF!+#REF!</f>
        <v>#REF!</v>
      </c>
      <c r="T25" s="1" t="e">
        <f>#REF!+#REF!+#REF!+T13+T14+#REF!+#REF!</f>
        <v>#REF!</v>
      </c>
      <c r="U25" s="1" t="e">
        <f>#REF!+#REF!+#REF!+U13+U14+#REF!+#REF!</f>
        <v>#REF!</v>
      </c>
      <c r="V25" s="1" t="e">
        <f>#REF!+#REF!+#REF!+V13+V14+#REF!+#REF!</f>
        <v>#REF!</v>
      </c>
      <c r="W25" s="53" t="s">
        <v>163</v>
      </c>
      <c r="X25" s="53"/>
    </row>
    <row r="26" spans="1:24" ht="47.25" x14ac:dyDescent="0.25">
      <c r="A26" s="64"/>
      <c r="B26" s="66"/>
      <c r="C26" s="49" t="s">
        <v>12</v>
      </c>
      <c r="D26" s="1">
        <f>D20</f>
        <v>979.1</v>
      </c>
      <c r="E26" s="1">
        <f>E20</f>
        <v>979.1</v>
      </c>
      <c r="F26" s="1">
        <f>F20</f>
        <v>571.1</v>
      </c>
      <c r="G26" s="1">
        <f>G20</f>
        <v>571.1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3" t="s">
        <v>118</v>
      </c>
      <c r="X26" s="53"/>
    </row>
    <row r="27" spans="1:24" s="11" customFormat="1" ht="32.25" customHeight="1" x14ac:dyDescent="0.25">
      <c r="A27" s="10"/>
      <c r="B27" s="62" t="s">
        <v>34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</row>
    <row r="28" spans="1:24" s="11" customFormat="1" ht="87" customHeight="1" x14ac:dyDescent="0.25">
      <c r="A28" s="7"/>
      <c r="B28" s="49" t="s">
        <v>97</v>
      </c>
      <c r="C28" s="49" t="s">
        <v>27</v>
      </c>
      <c r="D28" s="1">
        <v>30</v>
      </c>
      <c r="E28" s="1">
        <v>30</v>
      </c>
      <c r="F28" s="1">
        <v>0</v>
      </c>
      <c r="G28" s="1">
        <v>0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53" t="s">
        <v>21</v>
      </c>
      <c r="X28" s="53"/>
    </row>
    <row r="29" spans="1:24" s="11" customFormat="1" ht="82.5" customHeight="1" x14ac:dyDescent="0.25">
      <c r="A29" s="7"/>
      <c r="B29" s="49" t="s">
        <v>95</v>
      </c>
      <c r="C29" s="49" t="s">
        <v>27</v>
      </c>
      <c r="D29" s="1">
        <v>125</v>
      </c>
      <c r="E29" s="1">
        <v>125</v>
      </c>
      <c r="F29" s="1">
        <v>125</v>
      </c>
      <c r="G29" s="1">
        <v>125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53" t="s">
        <v>138</v>
      </c>
      <c r="X29" s="53"/>
    </row>
    <row r="30" spans="1:24" s="11" customFormat="1" ht="82.5" customHeight="1" x14ac:dyDescent="0.25">
      <c r="A30" s="7"/>
      <c r="B30" s="49" t="s">
        <v>164</v>
      </c>
      <c r="C30" s="49" t="s">
        <v>27</v>
      </c>
      <c r="D30" s="1">
        <v>156.4</v>
      </c>
      <c r="E30" s="1">
        <v>156.4</v>
      </c>
      <c r="F30" s="1">
        <v>0</v>
      </c>
      <c r="G30" s="1">
        <v>0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53" t="s">
        <v>21</v>
      </c>
      <c r="X30" s="53"/>
    </row>
    <row r="31" spans="1:24" ht="37.5" customHeight="1" x14ac:dyDescent="0.25">
      <c r="A31" s="64"/>
      <c r="B31" s="62" t="s">
        <v>14</v>
      </c>
      <c r="C31" s="41" t="s">
        <v>13</v>
      </c>
      <c r="D31" s="29">
        <f>D32</f>
        <v>311.39999999999998</v>
      </c>
      <c r="E31" s="29">
        <f t="shared" ref="E31:G31" si="3">E32</f>
        <v>311.39999999999998</v>
      </c>
      <c r="F31" s="29">
        <f t="shared" si="3"/>
        <v>125</v>
      </c>
      <c r="G31" s="29">
        <f t="shared" si="3"/>
        <v>125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8" t="s">
        <v>165</v>
      </c>
      <c r="X31" s="58"/>
    </row>
    <row r="32" spans="1:24" ht="38.25" customHeight="1" x14ac:dyDescent="0.25">
      <c r="A32" s="64"/>
      <c r="B32" s="66"/>
      <c r="C32" s="49" t="s">
        <v>27</v>
      </c>
      <c r="D32" s="1">
        <f>D28+D29+D30</f>
        <v>311.39999999999998</v>
      </c>
      <c r="E32" s="1">
        <f t="shared" ref="E32:G32" si="4">E28+E29+E30</f>
        <v>311.39999999999998</v>
      </c>
      <c r="F32" s="1">
        <f t="shared" si="4"/>
        <v>125</v>
      </c>
      <c r="G32" s="1">
        <f t="shared" si="4"/>
        <v>125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58" t="s">
        <v>165</v>
      </c>
      <c r="X32" s="58"/>
    </row>
    <row r="33" spans="1:24" ht="30.75" customHeight="1" x14ac:dyDescent="0.25">
      <c r="A33" s="60"/>
      <c r="B33" s="52" t="s">
        <v>11</v>
      </c>
      <c r="C33" s="41" t="s">
        <v>13</v>
      </c>
      <c r="D33" s="29">
        <f>D34+D35</f>
        <v>15023.1</v>
      </c>
      <c r="E33" s="29">
        <f t="shared" ref="E33:G33" si="5">E34+E35</f>
        <v>15023.1</v>
      </c>
      <c r="F33" s="29">
        <f t="shared" si="5"/>
        <v>9986.7999999999993</v>
      </c>
      <c r="G33" s="29">
        <f t="shared" si="5"/>
        <v>9756.5999999999985</v>
      </c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8" t="s">
        <v>168</v>
      </c>
      <c r="X33" s="53"/>
    </row>
    <row r="34" spans="1:24" ht="56.25" customHeight="1" x14ac:dyDescent="0.25">
      <c r="A34" s="61"/>
      <c r="B34" s="59"/>
      <c r="C34" s="49" t="s">
        <v>27</v>
      </c>
      <c r="D34" s="1">
        <f>D14+D25+D32</f>
        <v>14044</v>
      </c>
      <c r="E34" s="1">
        <f>E14+E25+E32</f>
        <v>14044</v>
      </c>
      <c r="F34" s="1">
        <f>F14+F25+F32</f>
        <v>9415.6999999999989</v>
      </c>
      <c r="G34" s="1">
        <f>G14+G25+G32</f>
        <v>9185.4999999999982</v>
      </c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3" t="s">
        <v>166</v>
      </c>
      <c r="X34" s="53"/>
    </row>
    <row r="35" spans="1:24" ht="47.25" x14ac:dyDescent="0.25">
      <c r="A35" s="61"/>
      <c r="B35" s="59"/>
      <c r="C35" s="49" t="s">
        <v>12</v>
      </c>
      <c r="D35" s="1">
        <f>D26</f>
        <v>979.1</v>
      </c>
      <c r="E35" s="1">
        <f>E26</f>
        <v>979.1</v>
      </c>
      <c r="F35" s="1">
        <f>F26</f>
        <v>571.1</v>
      </c>
      <c r="G35" s="1">
        <f>G26</f>
        <v>571.1</v>
      </c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3" t="s">
        <v>118</v>
      </c>
      <c r="X35" s="53"/>
    </row>
    <row r="36" spans="1:24" s="11" customFormat="1" ht="24.75" customHeight="1" x14ac:dyDescent="0.25">
      <c r="A36" s="41">
        <v>2</v>
      </c>
      <c r="B36" s="62" t="s">
        <v>35</v>
      </c>
      <c r="C36" s="62"/>
      <c r="D36" s="62"/>
      <c r="E36" s="62"/>
      <c r="F36" s="62"/>
      <c r="G36" s="62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</row>
    <row r="37" spans="1:24" ht="68.25" customHeight="1" x14ac:dyDescent="0.25">
      <c r="A37" s="7"/>
      <c r="B37" s="49" t="s">
        <v>36</v>
      </c>
      <c r="C37" s="49" t="s">
        <v>27</v>
      </c>
      <c r="D37" s="1">
        <v>623.79999999999995</v>
      </c>
      <c r="E37" s="1">
        <v>623.79999999999995</v>
      </c>
      <c r="F37" s="1">
        <v>582.4</v>
      </c>
      <c r="G37" s="1">
        <v>582.4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53" t="s">
        <v>167</v>
      </c>
      <c r="X37" s="53"/>
    </row>
    <row r="38" spans="1:24" ht="131.25" customHeight="1" x14ac:dyDescent="0.25">
      <c r="A38" s="7"/>
      <c r="B38" s="49" t="s">
        <v>100</v>
      </c>
      <c r="C38" s="49" t="s">
        <v>27</v>
      </c>
      <c r="D38" s="1">
        <v>3000</v>
      </c>
      <c r="E38" s="1">
        <v>3000</v>
      </c>
      <c r="F38" s="1">
        <v>1905.7</v>
      </c>
      <c r="G38" s="1">
        <v>1905.7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53" t="s">
        <v>169</v>
      </c>
      <c r="X38" s="53"/>
    </row>
    <row r="39" spans="1:24" ht="33" customHeight="1" x14ac:dyDescent="0.25">
      <c r="A39" s="64"/>
      <c r="B39" s="62" t="s">
        <v>11</v>
      </c>
      <c r="C39" s="41" t="s">
        <v>13</v>
      </c>
      <c r="D39" s="29">
        <f>D40</f>
        <v>3623.8</v>
      </c>
      <c r="E39" s="29">
        <f t="shared" ref="E39:G39" si="6">E40</f>
        <v>3623.8</v>
      </c>
      <c r="F39" s="29">
        <f t="shared" si="6"/>
        <v>2488.1</v>
      </c>
      <c r="G39" s="29">
        <f t="shared" si="6"/>
        <v>2488.1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8" t="s">
        <v>170</v>
      </c>
      <c r="X39" s="53"/>
    </row>
    <row r="40" spans="1:24" ht="47.25" customHeight="1" x14ac:dyDescent="0.25">
      <c r="A40" s="64"/>
      <c r="B40" s="66"/>
      <c r="C40" s="49" t="s">
        <v>27</v>
      </c>
      <c r="D40" s="1">
        <f>D37+D38</f>
        <v>3623.8</v>
      </c>
      <c r="E40" s="1">
        <f t="shared" ref="E40:G40" si="7">E37+E38</f>
        <v>3623.8</v>
      </c>
      <c r="F40" s="1">
        <f t="shared" si="7"/>
        <v>2488.1</v>
      </c>
      <c r="G40" s="1">
        <f t="shared" si="7"/>
        <v>2488.1</v>
      </c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3" t="s">
        <v>170</v>
      </c>
      <c r="X40" s="53"/>
    </row>
    <row r="41" spans="1:24" ht="24.75" customHeight="1" x14ac:dyDescent="0.25">
      <c r="A41" s="41">
        <v>3</v>
      </c>
      <c r="B41" s="62" t="s">
        <v>98</v>
      </c>
      <c r="C41" s="62"/>
      <c r="D41" s="62"/>
      <c r="E41" s="62"/>
      <c r="F41" s="62"/>
      <c r="G41" s="62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</row>
    <row r="42" spans="1:24" ht="32.25" customHeight="1" x14ac:dyDescent="0.25">
      <c r="A42" s="62" t="s">
        <v>37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</row>
    <row r="43" spans="1:24" ht="52.5" customHeight="1" x14ac:dyDescent="0.25">
      <c r="A43" s="48"/>
      <c r="B43" s="49" t="s">
        <v>122</v>
      </c>
      <c r="C43" s="49" t="s">
        <v>27</v>
      </c>
      <c r="D43" s="1">
        <v>172</v>
      </c>
      <c r="E43" s="1">
        <v>172</v>
      </c>
      <c r="F43" s="1">
        <v>144</v>
      </c>
      <c r="G43" s="1">
        <v>144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53" t="s">
        <v>173</v>
      </c>
      <c r="X43" s="53"/>
    </row>
    <row r="44" spans="1:24" ht="86.25" customHeight="1" x14ac:dyDescent="0.25">
      <c r="A44" s="48"/>
      <c r="B44" s="49" t="s">
        <v>121</v>
      </c>
      <c r="C44" s="49" t="s">
        <v>27</v>
      </c>
      <c r="D44" s="1">
        <v>200</v>
      </c>
      <c r="E44" s="1">
        <v>200</v>
      </c>
      <c r="F44" s="1">
        <v>0</v>
      </c>
      <c r="G44" s="1">
        <v>0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53" t="s">
        <v>21</v>
      </c>
      <c r="X44" s="53"/>
    </row>
    <row r="45" spans="1:24" ht="54" customHeight="1" x14ac:dyDescent="0.25">
      <c r="A45" s="48"/>
      <c r="B45" s="49" t="s">
        <v>38</v>
      </c>
      <c r="C45" s="49" t="s">
        <v>27</v>
      </c>
      <c r="D45" s="1">
        <v>19058.400000000001</v>
      </c>
      <c r="E45" s="1">
        <v>19058.400000000001</v>
      </c>
      <c r="F45" s="1">
        <v>13839.5</v>
      </c>
      <c r="G45" s="1">
        <v>13204.1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53" t="s">
        <v>174</v>
      </c>
      <c r="X45" s="53"/>
    </row>
    <row r="46" spans="1:24" ht="64.5" customHeight="1" x14ac:dyDescent="0.25">
      <c r="A46" s="48"/>
      <c r="B46" s="49" t="s">
        <v>119</v>
      </c>
      <c r="C46" s="49" t="s">
        <v>27</v>
      </c>
      <c r="D46" s="1">
        <v>1513.2</v>
      </c>
      <c r="E46" s="1">
        <v>1513.2</v>
      </c>
      <c r="F46" s="1">
        <v>0</v>
      </c>
      <c r="G46" s="1">
        <v>0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53" t="s">
        <v>21</v>
      </c>
      <c r="X46" s="53"/>
    </row>
    <row r="47" spans="1:24" ht="54.75" customHeight="1" x14ac:dyDescent="0.25">
      <c r="A47" s="48"/>
      <c r="B47" s="49" t="s">
        <v>39</v>
      </c>
      <c r="C47" s="49" t="s">
        <v>27</v>
      </c>
      <c r="D47" s="1">
        <v>1013.1</v>
      </c>
      <c r="E47" s="1">
        <v>1013.1</v>
      </c>
      <c r="F47" s="1">
        <v>612</v>
      </c>
      <c r="G47" s="1">
        <v>561.9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53" t="s">
        <v>175</v>
      </c>
      <c r="X47" s="53"/>
    </row>
    <row r="48" spans="1:24" ht="52.5" customHeight="1" x14ac:dyDescent="0.25">
      <c r="A48" s="48"/>
      <c r="B48" s="49" t="s">
        <v>40</v>
      </c>
      <c r="C48" s="49" t="s">
        <v>27</v>
      </c>
      <c r="D48" s="1">
        <v>756</v>
      </c>
      <c r="E48" s="1">
        <v>756</v>
      </c>
      <c r="F48" s="1">
        <v>755.2</v>
      </c>
      <c r="G48" s="1">
        <v>755.2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53" t="s">
        <v>172</v>
      </c>
      <c r="X48" s="53"/>
    </row>
    <row r="49" spans="1:24" ht="48.75" customHeight="1" x14ac:dyDescent="0.25">
      <c r="A49" s="48"/>
      <c r="B49" s="49" t="s">
        <v>41</v>
      </c>
      <c r="C49" s="49" t="s">
        <v>27</v>
      </c>
      <c r="D49" s="1">
        <v>9428</v>
      </c>
      <c r="E49" s="1">
        <v>9428</v>
      </c>
      <c r="F49" s="1">
        <v>7988.1</v>
      </c>
      <c r="G49" s="1">
        <v>7576.9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53" t="s">
        <v>176</v>
      </c>
      <c r="X49" s="53"/>
    </row>
    <row r="50" spans="1:24" ht="87" customHeight="1" x14ac:dyDescent="0.25">
      <c r="A50" s="27"/>
      <c r="B50" s="28" t="s">
        <v>42</v>
      </c>
      <c r="C50" s="49" t="s">
        <v>12</v>
      </c>
      <c r="D50" s="1">
        <v>1209.5999999999999</v>
      </c>
      <c r="E50" s="1">
        <v>1209.5999999999999</v>
      </c>
      <c r="F50" s="1">
        <v>605</v>
      </c>
      <c r="G50" s="1">
        <v>605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53" t="s">
        <v>177</v>
      </c>
      <c r="X50" s="53"/>
    </row>
    <row r="51" spans="1:24" ht="131.25" customHeight="1" x14ac:dyDescent="0.25">
      <c r="A51" s="27"/>
      <c r="B51" s="28" t="s">
        <v>100</v>
      </c>
      <c r="C51" s="49" t="s">
        <v>123</v>
      </c>
      <c r="D51" s="1">
        <v>965.2</v>
      </c>
      <c r="E51" s="1">
        <v>965.2</v>
      </c>
      <c r="F51" s="1">
        <v>510.2</v>
      </c>
      <c r="G51" s="1">
        <v>510.2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53" t="s">
        <v>178</v>
      </c>
      <c r="X51" s="53"/>
    </row>
    <row r="52" spans="1:24" ht="68.25" customHeight="1" x14ac:dyDescent="0.25">
      <c r="A52" s="27"/>
      <c r="B52" s="28" t="s">
        <v>120</v>
      </c>
      <c r="C52" s="49" t="s">
        <v>27</v>
      </c>
      <c r="D52" s="1">
        <v>2488.6</v>
      </c>
      <c r="E52" s="1">
        <v>2488.6</v>
      </c>
      <c r="F52" s="1">
        <v>2486.6999999999998</v>
      </c>
      <c r="G52" s="1">
        <v>2486.6999999999998</v>
      </c>
      <c r="H52" s="1">
        <v>2486.6999999999998</v>
      </c>
      <c r="I52" s="1">
        <v>2486.6999999999998</v>
      </c>
      <c r="J52" s="1">
        <v>2486.6999999999998</v>
      </c>
      <c r="K52" s="1">
        <v>2486.6999999999998</v>
      </c>
      <c r="L52" s="1">
        <v>2486.6999999999998</v>
      </c>
      <c r="M52" s="1">
        <v>2486.6999999999998</v>
      </c>
      <c r="N52" s="1">
        <v>2486.6999999999998</v>
      </c>
      <c r="O52" s="1">
        <v>2486.6999999999998</v>
      </c>
      <c r="P52" s="1">
        <v>2486.6999999999998</v>
      </c>
      <c r="Q52" s="1">
        <v>2486.6999999999998</v>
      </c>
      <c r="R52" s="1">
        <v>2486.6999999999998</v>
      </c>
      <c r="S52" s="1">
        <v>2486.6999999999998</v>
      </c>
      <c r="T52" s="1">
        <v>2486.6999999999998</v>
      </c>
      <c r="U52" s="1">
        <v>2486.6999999999998</v>
      </c>
      <c r="V52" s="1">
        <v>2486.6999999999998</v>
      </c>
      <c r="W52" s="53" t="s">
        <v>172</v>
      </c>
      <c r="X52" s="53"/>
    </row>
    <row r="53" spans="1:24" ht="68.25" customHeight="1" x14ac:dyDescent="0.25">
      <c r="A53" s="27"/>
      <c r="B53" s="28" t="s">
        <v>171</v>
      </c>
      <c r="C53" s="49" t="s">
        <v>27</v>
      </c>
      <c r="D53" s="1">
        <v>600</v>
      </c>
      <c r="E53" s="1">
        <v>600</v>
      </c>
      <c r="F53" s="1">
        <v>0</v>
      </c>
      <c r="G53" s="1">
        <v>0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53" t="s">
        <v>21</v>
      </c>
      <c r="X53" s="53"/>
    </row>
    <row r="54" spans="1:24" ht="36" customHeight="1" x14ac:dyDescent="0.25">
      <c r="A54" s="60"/>
      <c r="B54" s="52" t="s">
        <v>14</v>
      </c>
      <c r="C54" s="41" t="s">
        <v>13</v>
      </c>
      <c r="D54" s="29">
        <f>D55+D57+D56</f>
        <v>37404.1</v>
      </c>
      <c r="E54" s="29">
        <f t="shared" ref="E54:G54" si="8">E55+E57+E56</f>
        <v>37404.1</v>
      </c>
      <c r="F54" s="29">
        <f t="shared" si="8"/>
        <v>26940.700000000004</v>
      </c>
      <c r="G54" s="29">
        <f t="shared" si="8"/>
        <v>25843.9</v>
      </c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8" t="s">
        <v>179</v>
      </c>
      <c r="X54" s="53"/>
    </row>
    <row r="55" spans="1:24" ht="39" customHeight="1" x14ac:dyDescent="0.25">
      <c r="A55" s="61"/>
      <c r="B55" s="59"/>
      <c r="C55" s="49" t="s">
        <v>27</v>
      </c>
      <c r="D55" s="1">
        <f>D43+D44+D45+D46+D47+D48+D49+D52+D53</f>
        <v>35229.300000000003</v>
      </c>
      <c r="E55" s="1">
        <f t="shared" ref="E55:F55" si="9">E43+E44+E45+E46+E47+E48+E49+E52+E53</f>
        <v>35229.300000000003</v>
      </c>
      <c r="F55" s="1">
        <f t="shared" si="9"/>
        <v>25825.500000000004</v>
      </c>
      <c r="G55" s="1">
        <f>G43+G44+G45+G46+G47+G48+G49+G52+G53-0.1</f>
        <v>24728.7</v>
      </c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3" t="s">
        <v>180</v>
      </c>
      <c r="X55" s="53"/>
    </row>
    <row r="56" spans="1:24" ht="39" customHeight="1" x14ac:dyDescent="0.25">
      <c r="A56" s="61"/>
      <c r="B56" s="59"/>
      <c r="C56" s="49" t="s">
        <v>101</v>
      </c>
      <c r="D56" s="1">
        <f>D51</f>
        <v>965.2</v>
      </c>
      <c r="E56" s="1">
        <f t="shared" ref="E56:G56" si="10">E51</f>
        <v>965.2</v>
      </c>
      <c r="F56" s="1">
        <f t="shared" si="10"/>
        <v>510.2</v>
      </c>
      <c r="G56" s="1">
        <f t="shared" si="10"/>
        <v>510.2</v>
      </c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3" t="s">
        <v>178</v>
      </c>
      <c r="X56" s="53"/>
    </row>
    <row r="57" spans="1:24" ht="47.25" x14ac:dyDescent="0.25">
      <c r="A57" s="61"/>
      <c r="B57" s="59"/>
      <c r="C57" s="49" t="s">
        <v>12</v>
      </c>
      <c r="D57" s="1">
        <f>D50</f>
        <v>1209.5999999999999</v>
      </c>
      <c r="E57" s="1">
        <f>E50</f>
        <v>1209.5999999999999</v>
      </c>
      <c r="F57" s="1">
        <f>F50</f>
        <v>605</v>
      </c>
      <c r="G57" s="1">
        <f>G50</f>
        <v>605</v>
      </c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3" t="s">
        <v>177</v>
      </c>
      <c r="X57" s="53"/>
    </row>
    <row r="58" spans="1:24" ht="32.25" customHeight="1" x14ac:dyDescent="0.25">
      <c r="A58" s="62" t="s">
        <v>96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</row>
    <row r="59" spans="1:24" ht="66.75" customHeight="1" x14ac:dyDescent="0.25">
      <c r="A59" s="41"/>
      <c r="B59" s="49" t="s">
        <v>92</v>
      </c>
      <c r="C59" s="49" t="s">
        <v>27</v>
      </c>
      <c r="D59" s="1">
        <v>309</v>
      </c>
      <c r="E59" s="1">
        <v>309</v>
      </c>
      <c r="F59" s="1">
        <v>0</v>
      </c>
      <c r="G59" s="1">
        <v>0</v>
      </c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53" t="s">
        <v>21</v>
      </c>
      <c r="X59" s="53"/>
    </row>
    <row r="60" spans="1:24" ht="64.5" customHeight="1" x14ac:dyDescent="0.25">
      <c r="A60" s="51"/>
      <c r="B60" s="49" t="s">
        <v>43</v>
      </c>
      <c r="C60" s="49" t="s">
        <v>27</v>
      </c>
      <c r="D60" s="1">
        <v>12946.8</v>
      </c>
      <c r="E60" s="1">
        <v>12946.8</v>
      </c>
      <c r="F60" s="1">
        <v>7291.3</v>
      </c>
      <c r="G60" s="1">
        <v>6846.3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3" t="s">
        <v>178</v>
      </c>
      <c r="X60" s="53"/>
    </row>
    <row r="61" spans="1:24" ht="63" customHeight="1" x14ac:dyDescent="0.25">
      <c r="A61" s="51"/>
      <c r="B61" s="49" t="s">
        <v>44</v>
      </c>
      <c r="C61" s="49" t="s">
        <v>27</v>
      </c>
      <c r="D61" s="1">
        <v>738</v>
      </c>
      <c r="E61" s="1">
        <v>738</v>
      </c>
      <c r="F61" s="1">
        <v>178.6</v>
      </c>
      <c r="G61" s="1">
        <v>178.6</v>
      </c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3" t="s">
        <v>183</v>
      </c>
      <c r="X61" s="53"/>
    </row>
    <row r="62" spans="1:24" ht="44.25" customHeight="1" x14ac:dyDescent="0.25">
      <c r="A62" s="51"/>
      <c r="B62" s="49" t="s">
        <v>45</v>
      </c>
      <c r="C62" s="49" t="s">
        <v>27</v>
      </c>
      <c r="D62" s="1">
        <v>248</v>
      </c>
      <c r="E62" s="1">
        <v>248</v>
      </c>
      <c r="F62" s="1">
        <v>181.5</v>
      </c>
      <c r="G62" s="1">
        <v>181.4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3" t="s">
        <v>184</v>
      </c>
      <c r="X62" s="53"/>
    </row>
    <row r="63" spans="1:24" ht="48.75" customHeight="1" x14ac:dyDescent="0.25">
      <c r="A63" s="51"/>
      <c r="B63" s="41" t="s">
        <v>46</v>
      </c>
      <c r="C63" s="49"/>
      <c r="D63" s="29">
        <f>D64+D65</f>
        <v>66513.100000000006</v>
      </c>
      <c r="E63" s="29">
        <f>E64+E65</f>
        <v>66513.100000000006</v>
      </c>
      <c r="F63" s="29">
        <f>F64+F65</f>
        <v>66513.100000000006</v>
      </c>
      <c r="G63" s="29">
        <f>G64+G65</f>
        <v>66513.100000000006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8" t="s">
        <v>138</v>
      </c>
      <c r="X63" s="58"/>
    </row>
    <row r="64" spans="1:24" ht="91.5" customHeight="1" x14ac:dyDescent="0.25">
      <c r="A64" s="51"/>
      <c r="B64" s="49" t="s">
        <v>47</v>
      </c>
      <c r="C64" s="49" t="s">
        <v>27</v>
      </c>
      <c r="D64" s="1">
        <v>6513.1</v>
      </c>
      <c r="E64" s="1">
        <v>6513.1</v>
      </c>
      <c r="F64" s="1">
        <v>6513.1</v>
      </c>
      <c r="G64" s="1">
        <v>6513.1</v>
      </c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71" t="s">
        <v>138</v>
      </c>
      <c r="X64" s="72"/>
    </row>
    <row r="65" spans="1:24" ht="72.75" customHeight="1" x14ac:dyDescent="0.25">
      <c r="A65" s="44"/>
      <c r="B65" s="28" t="s">
        <v>48</v>
      </c>
      <c r="C65" s="49" t="s">
        <v>12</v>
      </c>
      <c r="D65" s="1">
        <v>60000</v>
      </c>
      <c r="E65" s="1">
        <v>60000</v>
      </c>
      <c r="F65" s="1">
        <v>60000</v>
      </c>
      <c r="G65" s="1">
        <v>60000</v>
      </c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71" t="s">
        <v>138</v>
      </c>
      <c r="X65" s="72"/>
    </row>
    <row r="66" spans="1:24" ht="72.75" customHeight="1" x14ac:dyDescent="0.25">
      <c r="A66" s="44"/>
      <c r="B66" s="28" t="s">
        <v>181</v>
      </c>
      <c r="C66" s="49" t="s">
        <v>182</v>
      </c>
      <c r="D66" s="1">
        <v>19302.3</v>
      </c>
      <c r="E66" s="1">
        <v>19302.3</v>
      </c>
      <c r="F66" s="1">
        <v>0</v>
      </c>
      <c r="G66" s="1">
        <v>0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71" t="s">
        <v>21</v>
      </c>
      <c r="X66" s="72"/>
    </row>
    <row r="67" spans="1:24" ht="41.25" customHeight="1" x14ac:dyDescent="0.25">
      <c r="A67" s="60"/>
      <c r="B67" s="52" t="s">
        <v>14</v>
      </c>
      <c r="C67" s="41" t="s">
        <v>13</v>
      </c>
      <c r="D67" s="29">
        <f>D68+D70+D69</f>
        <v>100057.2</v>
      </c>
      <c r="E67" s="29">
        <f t="shared" ref="E67:G67" si="11">E68+E70+E69</f>
        <v>100057.2</v>
      </c>
      <c r="F67" s="29">
        <f t="shared" si="11"/>
        <v>74164.5</v>
      </c>
      <c r="G67" s="29">
        <f t="shared" si="11"/>
        <v>73719.399999999994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8" t="s">
        <v>185</v>
      </c>
      <c r="X67" s="53"/>
    </row>
    <row r="68" spans="1:24" ht="51" customHeight="1" x14ac:dyDescent="0.25">
      <c r="A68" s="61"/>
      <c r="B68" s="59"/>
      <c r="C68" s="49" t="s">
        <v>27</v>
      </c>
      <c r="D68" s="1">
        <f>D59+D60+D61+D62+D64</f>
        <v>20754.900000000001</v>
      </c>
      <c r="E68" s="1">
        <f>E59+E60+E61+E62+E64</f>
        <v>20754.900000000001</v>
      </c>
      <c r="F68" s="1">
        <f>F59+F60+F61+F62+F64</f>
        <v>14164.5</v>
      </c>
      <c r="G68" s="1">
        <f>G59+G60+G61+G62+G64</f>
        <v>13719.400000000001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3" t="s">
        <v>186</v>
      </c>
      <c r="X68" s="53"/>
    </row>
    <row r="69" spans="1:24" ht="51" customHeight="1" x14ac:dyDescent="0.25">
      <c r="A69" s="61"/>
      <c r="B69" s="59"/>
      <c r="C69" s="49" t="s">
        <v>182</v>
      </c>
      <c r="D69" s="1">
        <f>D66</f>
        <v>19302.3</v>
      </c>
      <c r="E69" s="1">
        <f t="shared" ref="E69:G69" si="12">E66</f>
        <v>19302.3</v>
      </c>
      <c r="F69" s="1">
        <f t="shared" si="12"/>
        <v>0</v>
      </c>
      <c r="G69" s="1">
        <f t="shared" si="12"/>
        <v>0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71" t="s">
        <v>21</v>
      </c>
      <c r="X69" s="72"/>
    </row>
    <row r="70" spans="1:24" ht="48.75" customHeight="1" x14ac:dyDescent="0.25">
      <c r="A70" s="61"/>
      <c r="B70" s="59"/>
      <c r="C70" s="49" t="s">
        <v>12</v>
      </c>
      <c r="D70" s="1">
        <f>D65</f>
        <v>60000</v>
      </c>
      <c r="E70" s="1">
        <f t="shared" ref="E70:G70" si="13">E65</f>
        <v>60000</v>
      </c>
      <c r="F70" s="1">
        <f t="shared" si="13"/>
        <v>60000</v>
      </c>
      <c r="G70" s="1">
        <f t="shared" si="13"/>
        <v>60000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71" t="s">
        <v>138</v>
      </c>
      <c r="X70" s="72"/>
    </row>
    <row r="71" spans="1:24" ht="28.5" customHeight="1" x14ac:dyDescent="0.25">
      <c r="A71" s="62" t="s">
        <v>103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</row>
    <row r="72" spans="1:24" ht="48.75" customHeight="1" x14ac:dyDescent="0.25">
      <c r="A72" s="51"/>
      <c r="B72" s="49" t="s">
        <v>104</v>
      </c>
      <c r="C72" s="49" t="s">
        <v>27</v>
      </c>
      <c r="D72" s="1">
        <v>980</v>
      </c>
      <c r="E72" s="1">
        <v>980</v>
      </c>
      <c r="F72" s="1">
        <v>577.9</v>
      </c>
      <c r="G72" s="1">
        <v>577.9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3" t="s">
        <v>187</v>
      </c>
      <c r="X72" s="53"/>
    </row>
    <row r="73" spans="1:24" ht="37.5" customHeight="1" x14ac:dyDescent="0.25">
      <c r="A73" s="60"/>
      <c r="B73" s="52" t="s">
        <v>14</v>
      </c>
      <c r="C73" s="41" t="s">
        <v>13</v>
      </c>
      <c r="D73" s="29">
        <f>D74</f>
        <v>980</v>
      </c>
      <c r="E73" s="29">
        <f t="shared" ref="E73" si="14">E74</f>
        <v>980</v>
      </c>
      <c r="F73" s="29">
        <f t="shared" ref="F73" si="15">F74</f>
        <v>577.9</v>
      </c>
      <c r="G73" s="29">
        <f t="shared" ref="G73" si="16">G74</f>
        <v>577.9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3" t="s">
        <v>187</v>
      </c>
      <c r="X73" s="53"/>
    </row>
    <row r="74" spans="1:24" ht="34.5" customHeight="1" x14ac:dyDescent="0.25">
      <c r="A74" s="61"/>
      <c r="B74" s="73"/>
      <c r="C74" s="49" t="s">
        <v>27</v>
      </c>
      <c r="D74" s="1">
        <f>D72</f>
        <v>980</v>
      </c>
      <c r="E74" s="1">
        <f t="shared" ref="E74:G74" si="17">E72</f>
        <v>980</v>
      </c>
      <c r="F74" s="1">
        <f t="shared" si="17"/>
        <v>577.9</v>
      </c>
      <c r="G74" s="1">
        <f t="shared" si="17"/>
        <v>577.9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3" t="s">
        <v>187</v>
      </c>
      <c r="X74" s="53"/>
    </row>
    <row r="75" spans="1:24" ht="28.5" customHeight="1" x14ac:dyDescent="0.25">
      <c r="A75" s="62" t="s">
        <v>49</v>
      </c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</row>
    <row r="76" spans="1:24" ht="37.5" customHeight="1" x14ac:dyDescent="0.25">
      <c r="A76" s="41"/>
      <c r="B76" s="49" t="s">
        <v>50</v>
      </c>
      <c r="C76" s="49" t="s">
        <v>27</v>
      </c>
      <c r="D76" s="30">
        <v>6139.9</v>
      </c>
      <c r="E76" s="30">
        <v>6139.9</v>
      </c>
      <c r="F76" s="30">
        <v>4078.7</v>
      </c>
      <c r="G76" s="30">
        <v>4078.7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53" t="s">
        <v>190</v>
      </c>
      <c r="X76" s="53"/>
    </row>
    <row r="77" spans="1:24" ht="69.75" customHeight="1" x14ac:dyDescent="0.25">
      <c r="A77" s="41"/>
      <c r="B77" s="49" t="s">
        <v>124</v>
      </c>
      <c r="C77" s="49" t="s">
        <v>27</v>
      </c>
      <c r="D77" s="30">
        <v>1200</v>
      </c>
      <c r="E77" s="30">
        <v>1200</v>
      </c>
      <c r="F77" s="30">
        <v>600</v>
      </c>
      <c r="G77" s="30">
        <v>600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53" t="s">
        <v>177</v>
      </c>
      <c r="X77" s="53"/>
    </row>
    <row r="78" spans="1:24" ht="143.25" customHeight="1" x14ac:dyDescent="0.25">
      <c r="A78" s="41"/>
      <c r="B78" s="49" t="s">
        <v>188</v>
      </c>
      <c r="C78" s="49" t="s">
        <v>101</v>
      </c>
      <c r="D78" s="30">
        <v>2994</v>
      </c>
      <c r="E78" s="30">
        <v>2994</v>
      </c>
      <c r="F78" s="30">
        <v>0</v>
      </c>
      <c r="G78" s="30">
        <v>0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53" t="s">
        <v>21</v>
      </c>
      <c r="X78" s="53"/>
    </row>
    <row r="79" spans="1:24" ht="118.5" customHeight="1" x14ac:dyDescent="0.25">
      <c r="A79" s="41"/>
      <c r="B79" s="49" t="s">
        <v>189</v>
      </c>
      <c r="C79" s="49" t="s">
        <v>101</v>
      </c>
      <c r="D79" s="30">
        <v>17324.400000000001</v>
      </c>
      <c r="E79" s="30">
        <v>17324.400000000001</v>
      </c>
      <c r="F79" s="30">
        <v>6361.4</v>
      </c>
      <c r="G79" s="30">
        <v>6361.4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53" t="s">
        <v>145</v>
      </c>
      <c r="X79" s="53"/>
    </row>
    <row r="80" spans="1:24" ht="65.25" customHeight="1" x14ac:dyDescent="0.25">
      <c r="A80" s="41"/>
      <c r="B80" s="41" t="s">
        <v>51</v>
      </c>
      <c r="C80" s="49"/>
      <c r="D80" s="31">
        <f>D81+D82+D83+D84</f>
        <v>174877.49999999997</v>
      </c>
      <c r="E80" s="31">
        <f>E81+E82+E83+E84</f>
        <v>174877.49999999997</v>
      </c>
      <c r="F80" s="31">
        <f t="shared" ref="F80" si="18">F81+F82+F83+F84</f>
        <v>44291.4</v>
      </c>
      <c r="G80" s="31">
        <f>G81+G82+G83+G84-0.1</f>
        <v>42332.500000000007</v>
      </c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58" t="s">
        <v>205</v>
      </c>
      <c r="X80" s="58"/>
    </row>
    <row r="81" spans="1:73" ht="102.75" customHeight="1" x14ac:dyDescent="0.25">
      <c r="A81" s="41"/>
      <c r="B81" s="49" t="s">
        <v>125</v>
      </c>
      <c r="C81" s="49" t="s">
        <v>12</v>
      </c>
      <c r="D81" s="30">
        <v>79416.800000000003</v>
      </c>
      <c r="E81" s="30">
        <v>79416.800000000003</v>
      </c>
      <c r="F81" s="30">
        <v>12451.3</v>
      </c>
      <c r="G81" s="30">
        <v>11890.1</v>
      </c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53" t="s">
        <v>204</v>
      </c>
      <c r="X81" s="53"/>
    </row>
    <row r="82" spans="1:73" ht="102.75" customHeight="1" x14ac:dyDescent="0.25">
      <c r="A82" s="41"/>
      <c r="B82" s="49" t="s">
        <v>125</v>
      </c>
      <c r="C82" s="49" t="s">
        <v>123</v>
      </c>
      <c r="D82" s="30">
        <v>62092.5</v>
      </c>
      <c r="E82" s="30">
        <v>62092.5</v>
      </c>
      <c r="F82" s="30">
        <v>10473.700000000001</v>
      </c>
      <c r="G82" s="30">
        <v>9296.7999999999993</v>
      </c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53" t="s">
        <v>204</v>
      </c>
      <c r="X82" s="53"/>
    </row>
    <row r="83" spans="1:73" ht="122.25" customHeight="1" x14ac:dyDescent="0.25">
      <c r="A83" s="41"/>
      <c r="B83" s="49" t="s">
        <v>126</v>
      </c>
      <c r="C83" s="49" t="s">
        <v>12</v>
      </c>
      <c r="D83" s="30">
        <v>31699.8</v>
      </c>
      <c r="E83" s="30">
        <v>31699.8</v>
      </c>
      <c r="F83" s="30">
        <v>20088.400000000001</v>
      </c>
      <c r="G83" s="30">
        <v>20088.400000000001</v>
      </c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53" t="s">
        <v>191</v>
      </c>
      <c r="X83" s="53"/>
    </row>
    <row r="84" spans="1:73" ht="104.25" customHeight="1" x14ac:dyDescent="0.25">
      <c r="A84" s="41"/>
      <c r="B84" s="49" t="s">
        <v>52</v>
      </c>
      <c r="C84" s="49" t="s">
        <v>27</v>
      </c>
      <c r="D84" s="30">
        <v>1668.4</v>
      </c>
      <c r="E84" s="30">
        <v>1668.4</v>
      </c>
      <c r="F84" s="30">
        <v>1278</v>
      </c>
      <c r="G84" s="30">
        <v>1057.3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53" t="s">
        <v>191</v>
      </c>
      <c r="X84" s="53"/>
    </row>
    <row r="85" spans="1:73" ht="37.5" customHeight="1" x14ac:dyDescent="0.25">
      <c r="A85" s="60"/>
      <c r="B85" s="52" t="s">
        <v>14</v>
      </c>
      <c r="C85" s="41" t="s">
        <v>13</v>
      </c>
      <c r="D85" s="29">
        <f>D88+D87+D86</f>
        <v>202535.8</v>
      </c>
      <c r="E85" s="29">
        <f t="shared" ref="E85:G85" si="19">E88+E87+E86</f>
        <v>202535.8</v>
      </c>
      <c r="F85" s="29">
        <f t="shared" si="19"/>
        <v>55331.5</v>
      </c>
      <c r="G85" s="29">
        <f t="shared" si="19"/>
        <v>53372.7</v>
      </c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75" t="s">
        <v>206</v>
      </c>
      <c r="X85" s="76"/>
    </row>
    <row r="86" spans="1:73" ht="45" customHeight="1" x14ac:dyDescent="0.25">
      <c r="A86" s="61"/>
      <c r="B86" s="73"/>
      <c r="C86" s="49" t="s">
        <v>123</v>
      </c>
      <c r="D86" s="1">
        <f>D78+D79+D82</f>
        <v>82410.899999999994</v>
      </c>
      <c r="E86" s="1">
        <f t="shared" ref="E86:G86" si="20">E78+E79+E82</f>
        <v>82410.899999999994</v>
      </c>
      <c r="F86" s="1">
        <f t="shared" si="20"/>
        <v>16835.099999999999</v>
      </c>
      <c r="G86" s="1">
        <f t="shared" si="20"/>
        <v>15658.199999999999</v>
      </c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71" t="s">
        <v>207</v>
      </c>
      <c r="X86" s="72"/>
    </row>
    <row r="87" spans="1:73" ht="58.5" customHeight="1" x14ac:dyDescent="0.25">
      <c r="A87" s="61"/>
      <c r="B87" s="73"/>
      <c r="C87" s="49" t="s">
        <v>12</v>
      </c>
      <c r="D87" s="1">
        <f>D81+D83</f>
        <v>111116.6</v>
      </c>
      <c r="E87" s="1">
        <f t="shared" ref="E87:G87" si="21">E81+E83</f>
        <v>111116.6</v>
      </c>
      <c r="F87" s="1">
        <f t="shared" si="21"/>
        <v>32539.7</v>
      </c>
      <c r="G87" s="1">
        <f t="shared" si="21"/>
        <v>31978.5</v>
      </c>
      <c r="H87" s="29">
        <f t="shared" ref="H87:V87" si="22">H81+H83</f>
        <v>0</v>
      </c>
      <c r="I87" s="29">
        <f t="shared" si="22"/>
        <v>0</v>
      </c>
      <c r="J87" s="29">
        <f t="shared" si="22"/>
        <v>0</v>
      </c>
      <c r="K87" s="29">
        <f t="shared" si="22"/>
        <v>0</v>
      </c>
      <c r="L87" s="29">
        <f t="shared" si="22"/>
        <v>0</v>
      </c>
      <c r="M87" s="29">
        <f t="shared" si="22"/>
        <v>0</v>
      </c>
      <c r="N87" s="29">
        <f t="shared" si="22"/>
        <v>0</v>
      </c>
      <c r="O87" s="29">
        <f t="shared" si="22"/>
        <v>0</v>
      </c>
      <c r="P87" s="29">
        <f t="shared" si="22"/>
        <v>0</v>
      </c>
      <c r="Q87" s="29">
        <f t="shared" si="22"/>
        <v>0</v>
      </c>
      <c r="R87" s="29">
        <f t="shared" si="22"/>
        <v>0</v>
      </c>
      <c r="S87" s="29">
        <f t="shared" si="22"/>
        <v>0</v>
      </c>
      <c r="T87" s="29">
        <f t="shared" si="22"/>
        <v>0</v>
      </c>
      <c r="U87" s="29">
        <f t="shared" si="22"/>
        <v>0</v>
      </c>
      <c r="V87" s="29">
        <f t="shared" si="22"/>
        <v>0</v>
      </c>
      <c r="W87" s="53" t="s">
        <v>208</v>
      </c>
      <c r="X87" s="53"/>
    </row>
    <row r="88" spans="1:73" ht="34.5" customHeight="1" x14ac:dyDescent="0.25">
      <c r="A88" s="61"/>
      <c r="B88" s="73"/>
      <c r="C88" s="49" t="s">
        <v>27</v>
      </c>
      <c r="D88" s="1">
        <f>D76+D77+D84</f>
        <v>9008.2999999999993</v>
      </c>
      <c r="E88" s="1">
        <f t="shared" ref="E88:G88" si="23">E76+E77+E84</f>
        <v>9008.2999999999993</v>
      </c>
      <c r="F88" s="1">
        <f t="shared" si="23"/>
        <v>5956.7</v>
      </c>
      <c r="G88" s="1">
        <f t="shared" si="23"/>
        <v>5736</v>
      </c>
      <c r="H88" s="1" t="e">
        <f>H76+H77+#REF!+H82+H84</f>
        <v>#REF!</v>
      </c>
      <c r="I88" s="1" t="e">
        <f>I76+I77+#REF!+I82+I84</f>
        <v>#REF!</v>
      </c>
      <c r="J88" s="1" t="e">
        <f>J76+J77+#REF!+J82+J84</f>
        <v>#REF!</v>
      </c>
      <c r="K88" s="1" t="e">
        <f>K76+K77+#REF!+K82+K84</f>
        <v>#REF!</v>
      </c>
      <c r="L88" s="1" t="e">
        <f>L76+L77+#REF!+L82+L84</f>
        <v>#REF!</v>
      </c>
      <c r="M88" s="1" t="e">
        <f>M76+M77+#REF!+M82+M84</f>
        <v>#REF!</v>
      </c>
      <c r="N88" s="1" t="e">
        <f>N76+N77+#REF!+N82+N84</f>
        <v>#REF!</v>
      </c>
      <c r="O88" s="1" t="e">
        <f>O76+O77+#REF!+O82+O84</f>
        <v>#REF!</v>
      </c>
      <c r="P88" s="1" t="e">
        <f>P76+P77+#REF!+P82+P84</f>
        <v>#REF!</v>
      </c>
      <c r="Q88" s="1" t="e">
        <f>Q76+Q77+#REF!+Q82+Q84</f>
        <v>#REF!</v>
      </c>
      <c r="R88" s="1" t="e">
        <f>R76+R77+#REF!+R82+R84</f>
        <v>#REF!</v>
      </c>
      <c r="S88" s="1" t="e">
        <f>S76+S77+#REF!+S82+S84</f>
        <v>#REF!</v>
      </c>
      <c r="T88" s="1" t="e">
        <f>T76+T77+#REF!+T82+T84</f>
        <v>#REF!</v>
      </c>
      <c r="U88" s="1" t="e">
        <f>U76+U77+#REF!+U82+U84</f>
        <v>#REF!</v>
      </c>
      <c r="V88" s="1" t="e">
        <f>V76+V77+#REF!+V82+V84</f>
        <v>#REF!</v>
      </c>
      <c r="W88" s="71" t="s">
        <v>209</v>
      </c>
      <c r="X88" s="72"/>
    </row>
    <row r="89" spans="1:73" ht="33.75" customHeight="1" x14ac:dyDescent="0.25">
      <c r="A89" s="62" t="s">
        <v>57</v>
      </c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</row>
    <row r="90" spans="1:73" ht="203.25" customHeight="1" x14ac:dyDescent="0.25">
      <c r="A90" s="41"/>
      <c r="B90" s="49" t="s">
        <v>102</v>
      </c>
      <c r="C90" s="49" t="s">
        <v>27</v>
      </c>
      <c r="D90" s="1">
        <v>2950.3</v>
      </c>
      <c r="E90" s="1">
        <v>2950.3</v>
      </c>
      <c r="F90" s="1">
        <v>2950.3</v>
      </c>
      <c r="G90" s="1">
        <v>2950.3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53" t="s">
        <v>127</v>
      </c>
      <c r="X90" s="53"/>
    </row>
    <row r="91" spans="1:73" ht="44.25" customHeight="1" x14ac:dyDescent="0.25">
      <c r="A91" s="41"/>
      <c r="B91" s="49" t="s">
        <v>58</v>
      </c>
      <c r="C91" s="49" t="s">
        <v>27</v>
      </c>
      <c r="D91" s="30">
        <v>543</v>
      </c>
      <c r="E91" s="30">
        <v>543</v>
      </c>
      <c r="F91" s="30">
        <v>362</v>
      </c>
      <c r="G91" s="30">
        <v>323.89999999999998</v>
      </c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53" t="s">
        <v>192</v>
      </c>
      <c r="X91" s="53"/>
    </row>
    <row r="92" spans="1:73" ht="44.25" customHeight="1" x14ac:dyDescent="0.25">
      <c r="A92" s="41"/>
      <c r="B92" s="49" t="s">
        <v>128</v>
      </c>
      <c r="C92" s="49" t="s">
        <v>27</v>
      </c>
      <c r="D92" s="30">
        <v>5489.8</v>
      </c>
      <c r="E92" s="30">
        <v>5489.8</v>
      </c>
      <c r="F92" s="30">
        <v>5332.9</v>
      </c>
      <c r="G92" s="30">
        <v>5332.9</v>
      </c>
      <c r="H92" s="30">
        <v>5332.9</v>
      </c>
      <c r="I92" s="30">
        <v>5332.9</v>
      </c>
      <c r="J92" s="30">
        <v>5332.9</v>
      </c>
      <c r="K92" s="30">
        <v>5332.9</v>
      </c>
      <c r="L92" s="30">
        <v>5332.9</v>
      </c>
      <c r="M92" s="30">
        <v>5332.9</v>
      </c>
      <c r="N92" s="30">
        <v>5332.9</v>
      </c>
      <c r="O92" s="30">
        <v>5332.9</v>
      </c>
      <c r="P92" s="30">
        <v>5332.9</v>
      </c>
      <c r="Q92" s="30">
        <v>5332.9</v>
      </c>
      <c r="R92" s="30">
        <v>5332.9</v>
      </c>
      <c r="S92" s="30">
        <v>5332.9</v>
      </c>
      <c r="T92" s="30">
        <v>5332.9</v>
      </c>
      <c r="U92" s="30">
        <v>5332.9</v>
      </c>
      <c r="V92" s="30">
        <v>5332.9</v>
      </c>
      <c r="W92" s="53" t="s">
        <v>193</v>
      </c>
      <c r="X92" s="53"/>
    </row>
    <row r="93" spans="1:73" ht="162.75" customHeight="1" x14ac:dyDescent="0.25">
      <c r="A93" s="41"/>
      <c r="B93" s="49" t="s">
        <v>59</v>
      </c>
      <c r="C93" s="49" t="s">
        <v>27</v>
      </c>
      <c r="D93" s="30">
        <v>2063</v>
      </c>
      <c r="E93" s="30">
        <v>2063</v>
      </c>
      <c r="F93" s="30">
        <v>1705.8</v>
      </c>
      <c r="G93" s="30">
        <v>1705.8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53" t="s">
        <v>129</v>
      </c>
      <c r="X93" s="53"/>
    </row>
    <row r="94" spans="1:73" ht="81.75" customHeight="1" x14ac:dyDescent="0.25">
      <c r="A94" s="41"/>
      <c r="B94" s="49" t="s">
        <v>60</v>
      </c>
      <c r="C94" s="49" t="s">
        <v>12</v>
      </c>
      <c r="D94" s="30">
        <v>480.8</v>
      </c>
      <c r="E94" s="30">
        <v>480.8</v>
      </c>
      <c r="F94" s="30">
        <v>307.2</v>
      </c>
      <c r="G94" s="30">
        <v>268.89999999999998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53" t="s">
        <v>148</v>
      </c>
      <c r="X94" s="53"/>
      <c r="BU94" s="2" t="s">
        <v>53</v>
      </c>
    </row>
    <row r="95" spans="1:73" ht="61.5" customHeight="1" x14ac:dyDescent="0.25">
      <c r="A95" s="41"/>
      <c r="B95" s="49" t="s">
        <v>61</v>
      </c>
      <c r="C95" s="49" t="s">
        <v>27</v>
      </c>
      <c r="D95" s="30">
        <v>677.3</v>
      </c>
      <c r="E95" s="30">
        <v>677.3</v>
      </c>
      <c r="F95" s="30">
        <v>430.9</v>
      </c>
      <c r="G95" s="30">
        <v>377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53" t="s">
        <v>194</v>
      </c>
      <c r="X95" s="53"/>
      <c r="AB95" s="2" t="s">
        <v>54</v>
      </c>
    </row>
    <row r="96" spans="1:73" ht="84.75" customHeight="1" x14ac:dyDescent="0.25">
      <c r="A96" s="41"/>
      <c r="B96" s="49" t="s">
        <v>135</v>
      </c>
      <c r="C96" s="49" t="s">
        <v>27</v>
      </c>
      <c r="D96" s="30">
        <v>372.6</v>
      </c>
      <c r="E96" s="30">
        <v>372.6</v>
      </c>
      <c r="F96" s="30">
        <v>371.7</v>
      </c>
      <c r="G96" s="30">
        <v>371.7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53" t="s">
        <v>136</v>
      </c>
      <c r="X96" s="53"/>
    </row>
    <row r="97" spans="1:24" ht="84.75" customHeight="1" x14ac:dyDescent="0.25">
      <c r="A97" s="41"/>
      <c r="B97" s="49" t="s">
        <v>137</v>
      </c>
      <c r="C97" s="49" t="s">
        <v>27</v>
      </c>
      <c r="D97" s="30">
        <v>344</v>
      </c>
      <c r="E97" s="30">
        <v>344</v>
      </c>
      <c r="F97" s="30">
        <v>344</v>
      </c>
      <c r="G97" s="30">
        <v>344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53" t="s">
        <v>138</v>
      </c>
      <c r="X97" s="53"/>
    </row>
    <row r="98" spans="1:24" ht="108.75" customHeight="1" x14ac:dyDescent="0.25">
      <c r="A98" s="41"/>
      <c r="B98" s="49" t="s">
        <v>139</v>
      </c>
      <c r="C98" s="49" t="s">
        <v>27</v>
      </c>
      <c r="D98" s="30">
        <v>607.9</v>
      </c>
      <c r="E98" s="30">
        <v>607.9</v>
      </c>
      <c r="F98" s="30">
        <v>607.9</v>
      </c>
      <c r="G98" s="30">
        <v>607.9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53" t="s">
        <v>138</v>
      </c>
      <c r="X98" s="53"/>
    </row>
    <row r="99" spans="1:24" ht="108.75" customHeight="1" x14ac:dyDescent="0.25">
      <c r="A99" s="41"/>
      <c r="B99" s="49" t="s">
        <v>140</v>
      </c>
      <c r="C99" s="49" t="s">
        <v>27</v>
      </c>
      <c r="D99" s="30">
        <v>1140</v>
      </c>
      <c r="E99" s="30">
        <v>1140</v>
      </c>
      <c r="F99" s="30">
        <v>1139.3</v>
      </c>
      <c r="G99" s="30">
        <v>1139.3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53" t="s">
        <v>172</v>
      </c>
      <c r="X99" s="53"/>
    </row>
    <row r="100" spans="1:24" ht="99.75" customHeight="1" x14ac:dyDescent="0.25">
      <c r="A100" s="41"/>
      <c r="B100" s="28" t="s">
        <v>130</v>
      </c>
      <c r="C100" s="49" t="s">
        <v>12</v>
      </c>
      <c r="D100" s="30">
        <v>440</v>
      </c>
      <c r="E100" s="30">
        <v>440</v>
      </c>
      <c r="F100" s="30">
        <v>132</v>
      </c>
      <c r="G100" s="30">
        <v>132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53" t="s">
        <v>131</v>
      </c>
      <c r="X100" s="53"/>
    </row>
    <row r="101" spans="1:24" ht="99.75" customHeight="1" x14ac:dyDescent="0.25">
      <c r="A101" s="43"/>
      <c r="B101" s="28" t="s">
        <v>132</v>
      </c>
      <c r="C101" s="49" t="s">
        <v>12</v>
      </c>
      <c r="D101" s="30">
        <v>220</v>
      </c>
      <c r="E101" s="30">
        <v>220</v>
      </c>
      <c r="F101" s="30">
        <v>66</v>
      </c>
      <c r="G101" s="30">
        <v>66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53" t="s">
        <v>131</v>
      </c>
      <c r="X101" s="53"/>
    </row>
    <row r="102" spans="1:24" ht="99.75" customHeight="1" x14ac:dyDescent="0.25">
      <c r="A102" s="43"/>
      <c r="B102" s="28" t="s">
        <v>133</v>
      </c>
      <c r="C102" s="49" t="s">
        <v>12</v>
      </c>
      <c r="D102" s="30">
        <v>220</v>
      </c>
      <c r="E102" s="30">
        <v>220</v>
      </c>
      <c r="F102" s="30">
        <v>66</v>
      </c>
      <c r="G102" s="30">
        <v>66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53" t="s">
        <v>131</v>
      </c>
      <c r="X102" s="53"/>
    </row>
    <row r="103" spans="1:24" ht="99.75" customHeight="1" x14ac:dyDescent="0.25">
      <c r="A103" s="43"/>
      <c r="B103" s="28" t="s">
        <v>134</v>
      </c>
      <c r="C103" s="49" t="s">
        <v>12</v>
      </c>
      <c r="D103" s="30">
        <v>1000</v>
      </c>
      <c r="E103" s="30">
        <v>1000</v>
      </c>
      <c r="F103" s="30">
        <v>300</v>
      </c>
      <c r="G103" s="30">
        <v>300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53" t="s">
        <v>131</v>
      </c>
      <c r="X103" s="53"/>
    </row>
    <row r="104" spans="1:24" ht="37.5" customHeight="1" x14ac:dyDescent="0.25">
      <c r="A104" s="52"/>
      <c r="B104" s="52" t="s">
        <v>14</v>
      </c>
      <c r="C104" s="41" t="s">
        <v>13</v>
      </c>
      <c r="D104" s="29">
        <f>D105+D106</f>
        <v>16548.7</v>
      </c>
      <c r="E104" s="29">
        <f t="shared" ref="E104:G104" si="24">E105+E106</f>
        <v>16548.7</v>
      </c>
      <c r="F104" s="29">
        <f>F105+F106-0.1</f>
        <v>14116</v>
      </c>
      <c r="G104" s="29">
        <f t="shared" si="24"/>
        <v>13985.499999999998</v>
      </c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75" t="s">
        <v>195</v>
      </c>
      <c r="X104" s="76"/>
    </row>
    <row r="105" spans="1:24" ht="34.5" customHeight="1" x14ac:dyDescent="0.25">
      <c r="A105" s="74"/>
      <c r="B105" s="73"/>
      <c r="C105" s="49" t="s">
        <v>27</v>
      </c>
      <c r="D105" s="1">
        <f>D90+D91+D92+D93+D95+D96+D97+D98+D99</f>
        <v>14187.9</v>
      </c>
      <c r="E105" s="1">
        <f t="shared" ref="E105" si="25">E90+E91+E92+E93+E95+E96+E97+E98+E99</f>
        <v>14187.9</v>
      </c>
      <c r="F105" s="1">
        <f>F90+F91+F92+F93+F95+F96+F97+F98+F99+0.1</f>
        <v>13244.9</v>
      </c>
      <c r="G105" s="1">
        <f>G90+G91+G92+G93+G95+G96+G97+G98+G99-0.2</f>
        <v>13152.599999999999</v>
      </c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71" t="s">
        <v>196</v>
      </c>
      <c r="X105" s="72"/>
    </row>
    <row r="106" spans="1:24" ht="48.75" customHeight="1" x14ac:dyDescent="0.25">
      <c r="A106" s="77"/>
      <c r="B106" s="74"/>
      <c r="C106" s="49" t="s">
        <v>12</v>
      </c>
      <c r="D106" s="1">
        <f>D94+D100+D101+D102+D103</f>
        <v>2360.8000000000002</v>
      </c>
      <c r="E106" s="1">
        <f t="shared" ref="E106:G106" si="26">E94+E100+E101+E102+E103</f>
        <v>2360.8000000000002</v>
      </c>
      <c r="F106" s="1">
        <f t="shared" si="26"/>
        <v>871.2</v>
      </c>
      <c r="G106" s="1">
        <f t="shared" si="26"/>
        <v>832.9</v>
      </c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71" t="s">
        <v>197</v>
      </c>
      <c r="X106" s="72"/>
    </row>
    <row r="107" spans="1:24" ht="36" customHeight="1" x14ac:dyDescent="0.25">
      <c r="A107" s="98"/>
      <c r="B107" s="52" t="s">
        <v>11</v>
      </c>
      <c r="C107" s="41" t="s">
        <v>13</v>
      </c>
      <c r="D107" s="29">
        <f>D108+D109+D110+D111</f>
        <v>357525.69999999995</v>
      </c>
      <c r="E107" s="29">
        <f t="shared" ref="E107:G107" si="27">E108+E109+E110+E111</f>
        <v>357525.69999999995</v>
      </c>
      <c r="F107" s="29">
        <f t="shared" si="27"/>
        <v>171130.5</v>
      </c>
      <c r="G107" s="29">
        <f t="shared" si="27"/>
        <v>167499.4</v>
      </c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75" t="s">
        <v>210</v>
      </c>
      <c r="X107" s="76"/>
    </row>
    <row r="108" spans="1:24" ht="33.75" customHeight="1" x14ac:dyDescent="0.25">
      <c r="A108" s="74"/>
      <c r="B108" s="59"/>
      <c r="C108" s="49" t="s">
        <v>27</v>
      </c>
      <c r="D108" s="1">
        <f>D55+D68+D74+D88+D105-0.1</f>
        <v>80160.299999999988</v>
      </c>
      <c r="E108" s="1">
        <f t="shared" ref="E108" si="28">E55+E68+E74+E88+E105-0.1</f>
        <v>80160.299999999988</v>
      </c>
      <c r="F108" s="1">
        <f>F55+F68+F74+F88+F105-0</f>
        <v>59769.5</v>
      </c>
      <c r="G108" s="1">
        <f>G55+G68+G74+G88+G105</f>
        <v>57914.600000000006</v>
      </c>
      <c r="H108" s="1" t="e">
        <f t="shared" ref="H108:V108" si="29">H55+H68+H88+H105+H74</f>
        <v>#REF!</v>
      </c>
      <c r="I108" s="1" t="e">
        <f t="shared" si="29"/>
        <v>#REF!</v>
      </c>
      <c r="J108" s="1" t="e">
        <f t="shared" si="29"/>
        <v>#REF!</v>
      </c>
      <c r="K108" s="1" t="e">
        <f t="shared" si="29"/>
        <v>#REF!</v>
      </c>
      <c r="L108" s="1" t="e">
        <f t="shared" si="29"/>
        <v>#REF!</v>
      </c>
      <c r="M108" s="1" t="e">
        <f t="shared" si="29"/>
        <v>#REF!</v>
      </c>
      <c r="N108" s="1" t="e">
        <f t="shared" si="29"/>
        <v>#REF!</v>
      </c>
      <c r="O108" s="1" t="e">
        <f t="shared" si="29"/>
        <v>#REF!</v>
      </c>
      <c r="P108" s="1" t="e">
        <f t="shared" si="29"/>
        <v>#REF!</v>
      </c>
      <c r="Q108" s="1" t="e">
        <f t="shared" si="29"/>
        <v>#REF!</v>
      </c>
      <c r="R108" s="1" t="e">
        <f t="shared" si="29"/>
        <v>#REF!</v>
      </c>
      <c r="S108" s="1" t="e">
        <f t="shared" si="29"/>
        <v>#REF!</v>
      </c>
      <c r="T108" s="1" t="e">
        <f t="shared" si="29"/>
        <v>#REF!</v>
      </c>
      <c r="U108" s="1" t="e">
        <f t="shared" si="29"/>
        <v>#REF!</v>
      </c>
      <c r="V108" s="1" t="e">
        <f t="shared" si="29"/>
        <v>#REF!</v>
      </c>
      <c r="W108" s="53" t="s">
        <v>211</v>
      </c>
      <c r="X108" s="53"/>
    </row>
    <row r="109" spans="1:24" ht="65.25" customHeight="1" x14ac:dyDescent="0.25">
      <c r="A109" s="74"/>
      <c r="B109" s="59"/>
      <c r="C109" s="49" t="s">
        <v>12</v>
      </c>
      <c r="D109" s="1">
        <f>D57+D70+D87+D106</f>
        <v>174687</v>
      </c>
      <c r="E109" s="1">
        <f t="shared" ref="E109:G109" si="30">E57+E70+E87+E106</f>
        <v>174687</v>
      </c>
      <c r="F109" s="1">
        <f>F57+F70+F87+F106-0.2</f>
        <v>94015.7</v>
      </c>
      <c r="G109" s="1">
        <f t="shared" si="30"/>
        <v>93416.4</v>
      </c>
      <c r="H109" s="1" t="e">
        <f>H84+#REF!</f>
        <v>#REF!</v>
      </c>
      <c r="I109" s="1" t="e">
        <f>I84+#REF!</f>
        <v>#REF!</v>
      </c>
      <c r="J109" s="1" t="e">
        <f>J84+#REF!</f>
        <v>#REF!</v>
      </c>
      <c r="K109" s="1" t="e">
        <f>K84+#REF!</f>
        <v>#REF!</v>
      </c>
      <c r="L109" s="1" t="e">
        <f>L84+#REF!</f>
        <v>#REF!</v>
      </c>
      <c r="M109" s="1" t="e">
        <f>M84+#REF!</f>
        <v>#REF!</v>
      </c>
      <c r="N109" s="1" t="e">
        <f>N84+#REF!</f>
        <v>#REF!</v>
      </c>
      <c r="O109" s="1" t="e">
        <f>O84+#REF!</f>
        <v>#REF!</v>
      </c>
      <c r="P109" s="1" t="e">
        <f>P84+#REF!</f>
        <v>#REF!</v>
      </c>
      <c r="Q109" s="1" t="e">
        <f>Q84+#REF!</f>
        <v>#REF!</v>
      </c>
      <c r="R109" s="1" t="e">
        <f>R84+#REF!</f>
        <v>#REF!</v>
      </c>
      <c r="S109" s="1" t="e">
        <f>S84+#REF!</f>
        <v>#REF!</v>
      </c>
      <c r="T109" s="1" t="e">
        <f>T84+#REF!</f>
        <v>#REF!</v>
      </c>
      <c r="U109" s="1" t="e">
        <f>U84+#REF!</f>
        <v>#REF!</v>
      </c>
      <c r="V109" s="1" t="e">
        <f>V84+#REF!</f>
        <v>#REF!</v>
      </c>
      <c r="W109" s="53" t="s">
        <v>212</v>
      </c>
      <c r="X109" s="53"/>
    </row>
    <row r="110" spans="1:24" ht="65.25" customHeight="1" x14ac:dyDescent="0.25">
      <c r="A110" s="74"/>
      <c r="B110" s="74"/>
      <c r="C110" s="49" t="s">
        <v>101</v>
      </c>
      <c r="D110" s="1">
        <f>D56+D86</f>
        <v>83376.099999999991</v>
      </c>
      <c r="E110" s="1">
        <f t="shared" ref="E110:G110" si="31">E56+E86</f>
        <v>83376.099999999991</v>
      </c>
      <c r="F110" s="1">
        <f t="shared" si="31"/>
        <v>17345.3</v>
      </c>
      <c r="G110" s="1">
        <f t="shared" si="31"/>
        <v>16168.4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53" t="s">
        <v>213</v>
      </c>
      <c r="X110" s="53"/>
    </row>
    <row r="111" spans="1:24" ht="65.25" customHeight="1" x14ac:dyDescent="0.25">
      <c r="A111" s="77"/>
      <c r="B111" s="77"/>
      <c r="C111" s="49" t="s">
        <v>182</v>
      </c>
      <c r="D111" s="1">
        <f>D69</f>
        <v>19302.3</v>
      </c>
      <c r="E111" s="1">
        <f t="shared" ref="E111:G111" si="32">E69</f>
        <v>19302.3</v>
      </c>
      <c r="F111" s="1">
        <f t="shared" si="32"/>
        <v>0</v>
      </c>
      <c r="G111" s="1">
        <f t="shared" si="32"/>
        <v>0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53" t="s">
        <v>20</v>
      </c>
      <c r="X111" s="53"/>
    </row>
    <row r="112" spans="1:24" ht="15.75" customHeight="1" x14ac:dyDescent="0.25">
      <c r="A112" s="45"/>
      <c r="B112" s="62" t="s">
        <v>62</v>
      </c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</row>
    <row r="113" spans="1:24" ht="28.5" customHeight="1" x14ac:dyDescent="0.25">
      <c r="A113" s="48">
        <v>4</v>
      </c>
      <c r="B113" s="54" t="s">
        <v>63</v>
      </c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6"/>
    </row>
    <row r="114" spans="1:24" ht="57.75" customHeight="1" x14ac:dyDescent="0.25">
      <c r="B114" s="49" t="s">
        <v>64</v>
      </c>
      <c r="C114" s="49" t="s">
        <v>27</v>
      </c>
      <c r="D114" s="1">
        <v>366.3</v>
      </c>
      <c r="E114" s="1">
        <v>366.3</v>
      </c>
      <c r="F114" s="1">
        <v>0</v>
      </c>
      <c r="G114" s="1">
        <v>0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53" t="s">
        <v>20</v>
      </c>
      <c r="X114" s="53"/>
    </row>
    <row r="115" spans="1:24" ht="48.75" customHeight="1" x14ac:dyDescent="0.25">
      <c r="A115" s="7"/>
      <c r="B115" s="49" t="s">
        <v>65</v>
      </c>
      <c r="C115" s="49" t="s">
        <v>27</v>
      </c>
      <c r="D115" s="1">
        <v>800</v>
      </c>
      <c r="E115" s="1">
        <v>800</v>
      </c>
      <c r="F115" s="1">
        <v>718.8</v>
      </c>
      <c r="G115" s="1">
        <v>718.8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53" t="s">
        <v>198</v>
      </c>
      <c r="X115" s="53"/>
    </row>
    <row r="116" spans="1:24" ht="48.75" customHeight="1" x14ac:dyDescent="0.25">
      <c r="A116" s="7"/>
      <c r="B116" s="28" t="s">
        <v>105</v>
      </c>
      <c r="C116" s="49" t="s">
        <v>27</v>
      </c>
      <c r="D116" s="1">
        <v>4000</v>
      </c>
      <c r="E116" s="1">
        <v>4000</v>
      </c>
      <c r="F116" s="1">
        <v>2606.4</v>
      </c>
      <c r="G116" s="1">
        <v>2606.4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53" t="s">
        <v>199</v>
      </c>
      <c r="X116" s="53"/>
    </row>
    <row r="117" spans="1:24" ht="127.5" customHeight="1" x14ac:dyDescent="0.25">
      <c r="A117" s="8"/>
      <c r="B117" s="28" t="s">
        <v>141</v>
      </c>
      <c r="C117" s="49" t="s">
        <v>12</v>
      </c>
      <c r="D117" s="1">
        <v>6299.9</v>
      </c>
      <c r="E117" s="1">
        <v>6299.9</v>
      </c>
      <c r="F117" s="1">
        <v>5440.4</v>
      </c>
      <c r="G117" s="1">
        <v>5440.4</v>
      </c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53" t="s">
        <v>200</v>
      </c>
      <c r="X117" s="53"/>
    </row>
    <row r="118" spans="1:24" ht="131.25" customHeight="1" x14ac:dyDescent="0.25">
      <c r="A118" s="8"/>
      <c r="B118" s="28" t="s">
        <v>143</v>
      </c>
      <c r="C118" s="49" t="s">
        <v>27</v>
      </c>
      <c r="D118" s="1">
        <v>331.6</v>
      </c>
      <c r="E118" s="1">
        <v>331.6</v>
      </c>
      <c r="F118" s="1">
        <v>286.3</v>
      </c>
      <c r="G118" s="1">
        <v>286.3</v>
      </c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53" t="s">
        <v>201</v>
      </c>
      <c r="X118" s="53"/>
    </row>
    <row r="119" spans="1:24" ht="33" customHeight="1" x14ac:dyDescent="0.25">
      <c r="A119" s="90"/>
      <c r="B119" s="52" t="s">
        <v>14</v>
      </c>
      <c r="C119" s="41" t="s">
        <v>13</v>
      </c>
      <c r="D119" s="29">
        <f>D120+D121</f>
        <v>11797.8</v>
      </c>
      <c r="E119" s="29">
        <f t="shared" ref="E119" si="33">E120+E121</f>
        <v>11797.8</v>
      </c>
      <c r="F119" s="29">
        <f>F120+F121+0.1</f>
        <v>9052</v>
      </c>
      <c r="G119" s="29">
        <f>G120+G121</f>
        <v>9051.9</v>
      </c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58" t="s">
        <v>202</v>
      </c>
      <c r="X119" s="53"/>
    </row>
    <row r="120" spans="1:24" ht="48.75" customHeight="1" x14ac:dyDescent="0.25">
      <c r="A120" s="88"/>
      <c r="B120" s="73"/>
      <c r="C120" s="49" t="s">
        <v>12</v>
      </c>
      <c r="D120" s="1">
        <f>D117</f>
        <v>6299.9</v>
      </c>
      <c r="E120" s="1">
        <f t="shared" ref="E120:G120" si="34">E117</f>
        <v>6299.9</v>
      </c>
      <c r="F120" s="1">
        <f t="shared" si="34"/>
        <v>5440.4</v>
      </c>
      <c r="G120" s="1">
        <f t="shared" si="34"/>
        <v>5440.4</v>
      </c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53" t="s">
        <v>200</v>
      </c>
      <c r="X120" s="53"/>
    </row>
    <row r="121" spans="1:24" ht="51" customHeight="1" x14ac:dyDescent="0.25">
      <c r="A121" s="88"/>
      <c r="B121" s="77"/>
      <c r="C121" s="49" t="s">
        <v>27</v>
      </c>
      <c r="D121" s="1">
        <f>D114+D115+D116+D118</f>
        <v>5497.9000000000005</v>
      </c>
      <c r="E121" s="1">
        <f t="shared" ref="E121:G121" si="35">E114+E115+E116+E118</f>
        <v>5497.9000000000005</v>
      </c>
      <c r="F121" s="1">
        <f t="shared" si="35"/>
        <v>3611.5</v>
      </c>
      <c r="G121" s="1">
        <f t="shared" si="35"/>
        <v>3611.5</v>
      </c>
      <c r="H121" s="34">
        <f t="shared" ref="H121:V121" si="36">H114</f>
        <v>0</v>
      </c>
      <c r="I121" s="34">
        <f t="shared" si="36"/>
        <v>0</v>
      </c>
      <c r="J121" s="34">
        <f t="shared" si="36"/>
        <v>0</v>
      </c>
      <c r="K121" s="34">
        <f t="shared" si="36"/>
        <v>0</v>
      </c>
      <c r="L121" s="34">
        <f t="shared" si="36"/>
        <v>0</v>
      </c>
      <c r="M121" s="34">
        <f t="shared" si="36"/>
        <v>0</v>
      </c>
      <c r="N121" s="34">
        <f t="shared" si="36"/>
        <v>0</v>
      </c>
      <c r="O121" s="34">
        <f t="shared" si="36"/>
        <v>0</v>
      </c>
      <c r="P121" s="34">
        <f t="shared" si="36"/>
        <v>0</v>
      </c>
      <c r="Q121" s="34">
        <f t="shared" si="36"/>
        <v>0</v>
      </c>
      <c r="R121" s="34">
        <f t="shared" si="36"/>
        <v>0</v>
      </c>
      <c r="S121" s="34">
        <f t="shared" si="36"/>
        <v>0</v>
      </c>
      <c r="T121" s="34">
        <f t="shared" si="36"/>
        <v>0</v>
      </c>
      <c r="U121" s="34">
        <f t="shared" si="36"/>
        <v>0</v>
      </c>
      <c r="V121" s="34">
        <f t="shared" si="36"/>
        <v>0</v>
      </c>
      <c r="W121" s="53" t="s">
        <v>203</v>
      </c>
      <c r="X121" s="53"/>
    </row>
    <row r="122" spans="1:24" ht="42" customHeight="1" x14ac:dyDescent="0.25">
      <c r="A122" s="82"/>
      <c r="B122" s="57" t="s">
        <v>66</v>
      </c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6"/>
    </row>
    <row r="123" spans="1:24" ht="91.5" customHeight="1" x14ac:dyDescent="0.25">
      <c r="B123" s="49" t="s">
        <v>67</v>
      </c>
      <c r="C123" s="49" t="s">
        <v>27</v>
      </c>
      <c r="D123" s="1">
        <v>28</v>
      </c>
      <c r="E123" s="1">
        <v>28</v>
      </c>
      <c r="F123" s="1">
        <v>28</v>
      </c>
      <c r="G123" s="1">
        <v>28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53" t="s">
        <v>142</v>
      </c>
      <c r="X123" s="53"/>
    </row>
    <row r="124" spans="1:24" ht="61.5" customHeight="1" x14ac:dyDescent="0.25">
      <c r="A124" s="26"/>
      <c r="B124" s="49" t="s">
        <v>68</v>
      </c>
      <c r="C124" s="49" t="s">
        <v>27</v>
      </c>
      <c r="D124" s="1">
        <v>3943.1</v>
      </c>
      <c r="E124" s="1">
        <v>3943.1</v>
      </c>
      <c r="F124" s="1">
        <v>2062.4</v>
      </c>
      <c r="G124" s="1">
        <v>2062.4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53" t="s">
        <v>214</v>
      </c>
      <c r="X124" s="53"/>
    </row>
    <row r="125" spans="1:24" ht="102" customHeight="1" x14ac:dyDescent="0.25">
      <c r="A125" s="26"/>
      <c r="B125" s="49" t="s">
        <v>69</v>
      </c>
      <c r="C125" s="49" t="s">
        <v>27</v>
      </c>
      <c r="D125" s="1">
        <v>1098</v>
      </c>
      <c r="E125" s="1">
        <v>1098</v>
      </c>
      <c r="F125" s="1">
        <v>1097.8</v>
      </c>
      <c r="G125" s="1">
        <v>1097.8</v>
      </c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53" t="s">
        <v>142</v>
      </c>
      <c r="X125" s="53"/>
    </row>
    <row r="126" spans="1:24" ht="102" customHeight="1" x14ac:dyDescent="0.25">
      <c r="A126" s="26"/>
      <c r="B126" s="49" t="s">
        <v>93</v>
      </c>
      <c r="C126" s="49" t="s">
        <v>27</v>
      </c>
      <c r="D126" s="1">
        <v>1077</v>
      </c>
      <c r="E126" s="1">
        <v>1077</v>
      </c>
      <c r="F126" s="1">
        <v>0</v>
      </c>
      <c r="G126" s="1">
        <v>0</v>
      </c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53" t="s">
        <v>20</v>
      </c>
      <c r="X126" s="53"/>
    </row>
    <row r="127" spans="1:24" ht="70.5" customHeight="1" x14ac:dyDescent="0.25">
      <c r="A127" s="26"/>
      <c r="B127" s="28" t="s">
        <v>144</v>
      </c>
      <c r="C127" s="49" t="s">
        <v>12</v>
      </c>
      <c r="D127" s="1">
        <v>2702.9</v>
      </c>
      <c r="E127" s="1">
        <v>2702.9</v>
      </c>
      <c r="F127" s="1">
        <v>0</v>
      </c>
      <c r="G127" s="1">
        <v>0</v>
      </c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53" t="s">
        <v>20</v>
      </c>
      <c r="X127" s="53"/>
    </row>
    <row r="128" spans="1:24" ht="32.25" customHeight="1" x14ac:dyDescent="0.25">
      <c r="A128" s="81"/>
      <c r="B128" s="52" t="s">
        <v>14</v>
      </c>
      <c r="C128" s="41" t="s">
        <v>94</v>
      </c>
      <c r="D128" s="29">
        <f>D129+D130</f>
        <v>8849</v>
      </c>
      <c r="E128" s="29">
        <f t="shared" ref="E128:V128" si="37">E129+E130</f>
        <v>8849</v>
      </c>
      <c r="F128" s="29">
        <f t="shared" si="37"/>
        <v>3188.2</v>
      </c>
      <c r="G128" s="29">
        <f t="shared" si="37"/>
        <v>3188.2</v>
      </c>
      <c r="H128" s="29">
        <f t="shared" si="37"/>
        <v>0</v>
      </c>
      <c r="I128" s="29">
        <f t="shared" si="37"/>
        <v>0</v>
      </c>
      <c r="J128" s="29">
        <f t="shared" si="37"/>
        <v>0</v>
      </c>
      <c r="K128" s="29">
        <f t="shared" si="37"/>
        <v>0</v>
      </c>
      <c r="L128" s="29">
        <f t="shared" si="37"/>
        <v>0</v>
      </c>
      <c r="M128" s="29">
        <f t="shared" si="37"/>
        <v>0</v>
      </c>
      <c r="N128" s="29">
        <f t="shared" si="37"/>
        <v>0</v>
      </c>
      <c r="O128" s="29">
        <f t="shared" si="37"/>
        <v>0</v>
      </c>
      <c r="P128" s="29">
        <f t="shared" si="37"/>
        <v>0</v>
      </c>
      <c r="Q128" s="29">
        <f t="shared" si="37"/>
        <v>0</v>
      </c>
      <c r="R128" s="29">
        <f t="shared" si="37"/>
        <v>0</v>
      </c>
      <c r="S128" s="29">
        <f t="shared" si="37"/>
        <v>0</v>
      </c>
      <c r="T128" s="29">
        <f t="shared" si="37"/>
        <v>0</v>
      </c>
      <c r="U128" s="29">
        <f t="shared" si="37"/>
        <v>0</v>
      </c>
      <c r="V128" s="29">
        <f t="shared" si="37"/>
        <v>0</v>
      </c>
      <c r="W128" s="58" t="s">
        <v>215</v>
      </c>
      <c r="X128" s="58"/>
    </row>
    <row r="129" spans="1:24" s="14" customFormat="1" ht="36.75" customHeight="1" x14ac:dyDescent="0.25">
      <c r="A129" s="88"/>
      <c r="B129" s="74"/>
      <c r="C129" s="49" t="s">
        <v>27</v>
      </c>
      <c r="D129" s="1">
        <f>D123+D124+D125+D126</f>
        <v>6146.1</v>
      </c>
      <c r="E129" s="1">
        <f t="shared" ref="E129:V129" si="38">E123+E124+E125+E126</f>
        <v>6146.1</v>
      </c>
      <c r="F129" s="1">
        <f t="shared" si="38"/>
        <v>3188.2</v>
      </c>
      <c r="G129" s="1">
        <f t="shared" si="38"/>
        <v>3188.2</v>
      </c>
      <c r="H129" s="1">
        <f t="shared" si="38"/>
        <v>0</v>
      </c>
      <c r="I129" s="1">
        <f t="shared" si="38"/>
        <v>0</v>
      </c>
      <c r="J129" s="1">
        <f t="shared" si="38"/>
        <v>0</v>
      </c>
      <c r="K129" s="1">
        <f t="shared" si="38"/>
        <v>0</v>
      </c>
      <c r="L129" s="1">
        <f t="shared" si="38"/>
        <v>0</v>
      </c>
      <c r="M129" s="1">
        <f t="shared" si="38"/>
        <v>0</v>
      </c>
      <c r="N129" s="1">
        <f t="shared" si="38"/>
        <v>0</v>
      </c>
      <c r="O129" s="1">
        <f t="shared" si="38"/>
        <v>0</v>
      </c>
      <c r="P129" s="1">
        <f t="shared" si="38"/>
        <v>0</v>
      </c>
      <c r="Q129" s="1">
        <f t="shared" si="38"/>
        <v>0</v>
      </c>
      <c r="R129" s="1">
        <f t="shared" si="38"/>
        <v>0</v>
      </c>
      <c r="S129" s="1">
        <f t="shared" si="38"/>
        <v>0</v>
      </c>
      <c r="T129" s="1">
        <f t="shared" si="38"/>
        <v>0</v>
      </c>
      <c r="U129" s="1">
        <f t="shared" si="38"/>
        <v>0</v>
      </c>
      <c r="V129" s="1">
        <f t="shared" si="38"/>
        <v>0</v>
      </c>
      <c r="W129" s="53" t="s">
        <v>216</v>
      </c>
      <c r="X129" s="53"/>
    </row>
    <row r="130" spans="1:24" s="14" customFormat="1" ht="48" customHeight="1" x14ac:dyDescent="0.25">
      <c r="A130" s="82"/>
      <c r="B130" s="77"/>
      <c r="C130" s="49" t="s">
        <v>12</v>
      </c>
      <c r="D130" s="1">
        <f>D127</f>
        <v>2702.9</v>
      </c>
      <c r="E130" s="1">
        <f t="shared" ref="E130:V130" si="39">E127</f>
        <v>2702.9</v>
      </c>
      <c r="F130" s="1">
        <f t="shared" si="39"/>
        <v>0</v>
      </c>
      <c r="G130" s="1">
        <f t="shared" si="39"/>
        <v>0</v>
      </c>
      <c r="H130" s="1">
        <f t="shared" si="39"/>
        <v>0</v>
      </c>
      <c r="I130" s="1">
        <f t="shared" si="39"/>
        <v>0</v>
      </c>
      <c r="J130" s="1">
        <f t="shared" si="39"/>
        <v>0</v>
      </c>
      <c r="K130" s="1">
        <f t="shared" si="39"/>
        <v>0</v>
      </c>
      <c r="L130" s="1">
        <f t="shared" si="39"/>
        <v>0</v>
      </c>
      <c r="M130" s="1">
        <f t="shared" si="39"/>
        <v>0</v>
      </c>
      <c r="N130" s="1">
        <f t="shared" si="39"/>
        <v>0</v>
      </c>
      <c r="O130" s="1">
        <f t="shared" si="39"/>
        <v>0</v>
      </c>
      <c r="P130" s="1">
        <f t="shared" si="39"/>
        <v>0</v>
      </c>
      <c r="Q130" s="1">
        <f t="shared" si="39"/>
        <v>0</v>
      </c>
      <c r="R130" s="1">
        <f t="shared" si="39"/>
        <v>0</v>
      </c>
      <c r="S130" s="1">
        <f t="shared" si="39"/>
        <v>0</v>
      </c>
      <c r="T130" s="1">
        <f t="shared" si="39"/>
        <v>0</v>
      </c>
      <c r="U130" s="1">
        <f t="shared" si="39"/>
        <v>0</v>
      </c>
      <c r="V130" s="1">
        <f t="shared" si="39"/>
        <v>0</v>
      </c>
      <c r="W130" s="53" t="s">
        <v>20</v>
      </c>
      <c r="X130" s="53"/>
    </row>
    <row r="131" spans="1:24" ht="18.75" customHeight="1" x14ac:dyDescent="0.25">
      <c r="A131" s="40"/>
      <c r="B131" s="57" t="s">
        <v>70</v>
      </c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4"/>
    </row>
    <row r="132" spans="1:24" s="14" customFormat="1" ht="99" customHeight="1" x14ac:dyDescent="0.25">
      <c r="A132" s="81"/>
      <c r="B132" s="15" t="s">
        <v>17</v>
      </c>
      <c r="C132" s="49" t="s">
        <v>27</v>
      </c>
      <c r="D132" s="1">
        <v>499</v>
      </c>
      <c r="E132" s="1">
        <v>499</v>
      </c>
      <c r="F132" s="1">
        <v>350.1</v>
      </c>
      <c r="G132" s="1">
        <v>350.1</v>
      </c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53" t="s">
        <v>180</v>
      </c>
      <c r="X132" s="53"/>
    </row>
    <row r="133" spans="1:24" s="14" customFormat="1" ht="54.75" customHeight="1" x14ac:dyDescent="0.25">
      <c r="A133" s="88"/>
      <c r="B133" s="15" t="s">
        <v>71</v>
      </c>
      <c r="C133" s="49" t="s">
        <v>27</v>
      </c>
      <c r="D133" s="1">
        <v>24418.7</v>
      </c>
      <c r="E133" s="1">
        <v>24418.7</v>
      </c>
      <c r="F133" s="1">
        <v>19224.3</v>
      </c>
      <c r="G133" s="1">
        <v>17546.7</v>
      </c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53" t="s">
        <v>218</v>
      </c>
      <c r="X133" s="53"/>
    </row>
    <row r="134" spans="1:24" s="14" customFormat="1" ht="118.5" customHeight="1" x14ac:dyDescent="0.25">
      <c r="A134" s="88"/>
      <c r="B134" s="99" t="s">
        <v>217</v>
      </c>
      <c r="C134" s="49" t="s">
        <v>123</v>
      </c>
      <c r="D134" s="1">
        <v>389</v>
      </c>
      <c r="E134" s="1">
        <v>389</v>
      </c>
      <c r="F134" s="1">
        <v>0</v>
      </c>
      <c r="G134" s="1">
        <v>0</v>
      </c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53" t="s">
        <v>21</v>
      </c>
      <c r="X134" s="53"/>
    </row>
    <row r="135" spans="1:24" s="14" customFormat="1" ht="35.25" customHeight="1" x14ac:dyDescent="0.25">
      <c r="A135" s="88"/>
      <c r="B135" s="52" t="s">
        <v>14</v>
      </c>
      <c r="C135" s="41" t="s">
        <v>23</v>
      </c>
      <c r="D135" s="29">
        <f>D136</f>
        <v>24917.7</v>
      </c>
      <c r="E135" s="29">
        <f t="shared" ref="E135:G135" si="40">E136</f>
        <v>24917.7</v>
      </c>
      <c r="F135" s="29">
        <f t="shared" si="40"/>
        <v>19574.399999999998</v>
      </c>
      <c r="G135" s="29">
        <f t="shared" si="40"/>
        <v>17896.8</v>
      </c>
      <c r="H135" s="29">
        <f t="shared" ref="H135:V135" si="41">H136</f>
        <v>0</v>
      </c>
      <c r="I135" s="29">
        <f t="shared" si="41"/>
        <v>0</v>
      </c>
      <c r="J135" s="29">
        <f t="shared" si="41"/>
        <v>0</v>
      </c>
      <c r="K135" s="29">
        <f t="shared" si="41"/>
        <v>0</v>
      </c>
      <c r="L135" s="29">
        <f t="shared" si="41"/>
        <v>0</v>
      </c>
      <c r="M135" s="29">
        <f t="shared" si="41"/>
        <v>0</v>
      </c>
      <c r="N135" s="29">
        <f t="shared" si="41"/>
        <v>0</v>
      </c>
      <c r="O135" s="29">
        <f t="shared" si="41"/>
        <v>0</v>
      </c>
      <c r="P135" s="29">
        <f t="shared" si="41"/>
        <v>0</v>
      </c>
      <c r="Q135" s="29">
        <f t="shared" si="41"/>
        <v>0</v>
      </c>
      <c r="R135" s="29">
        <f t="shared" si="41"/>
        <v>0</v>
      </c>
      <c r="S135" s="29">
        <f t="shared" si="41"/>
        <v>0</v>
      </c>
      <c r="T135" s="29">
        <f t="shared" si="41"/>
        <v>0</v>
      </c>
      <c r="U135" s="29">
        <f t="shared" si="41"/>
        <v>0</v>
      </c>
      <c r="V135" s="29">
        <f t="shared" si="41"/>
        <v>0</v>
      </c>
      <c r="W135" s="58" t="s">
        <v>219</v>
      </c>
      <c r="X135" s="58"/>
    </row>
    <row r="136" spans="1:24" s="14" customFormat="1" ht="36" customHeight="1" x14ac:dyDescent="0.25">
      <c r="A136" s="82"/>
      <c r="B136" s="78"/>
      <c r="C136" s="49" t="s">
        <v>27</v>
      </c>
      <c r="D136" s="1">
        <f>D133+D132</f>
        <v>24917.7</v>
      </c>
      <c r="E136" s="1">
        <f t="shared" ref="E136:G136" si="42">E133+E132</f>
        <v>24917.7</v>
      </c>
      <c r="F136" s="1">
        <f t="shared" si="42"/>
        <v>19574.399999999998</v>
      </c>
      <c r="G136" s="1">
        <f t="shared" si="42"/>
        <v>17896.8</v>
      </c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53" t="s">
        <v>219</v>
      </c>
      <c r="X136" s="53"/>
    </row>
    <row r="137" spans="1:24" s="14" customFormat="1" ht="35.25" customHeight="1" x14ac:dyDescent="0.25">
      <c r="A137" s="91"/>
      <c r="B137" s="52" t="s">
        <v>14</v>
      </c>
      <c r="C137" s="41" t="s">
        <v>23</v>
      </c>
      <c r="D137" s="29">
        <f>D138+D139+D140</f>
        <v>45953.599999999991</v>
      </c>
      <c r="E137" s="29">
        <f t="shared" ref="E137:G137" si="43">E138+E139+E140</f>
        <v>45953.599999999991</v>
      </c>
      <c r="F137" s="29">
        <f t="shared" si="43"/>
        <v>31814.6</v>
      </c>
      <c r="G137" s="29">
        <f t="shared" si="43"/>
        <v>30137</v>
      </c>
      <c r="H137" s="29">
        <f t="shared" ref="E137:V137" si="44">H138+H139</f>
        <v>0</v>
      </c>
      <c r="I137" s="29">
        <f t="shared" si="44"/>
        <v>0</v>
      </c>
      <c r="J137" s="29">
        <f t="shared" si="44"/>
        <v>0</v>
      </c>
      <c r="K137" s="29">
        <f t="shared" si="44"/>
        <v>0</v>
      </c>
      <c r="L137" s="29">
        <f t="shared" si="44"/>
        <v>0</v>
      </c>
      <c r="M137" s="29">
        <f t="shared" si="44"/>
        <v>0</v>
      </c>
      <c r="N137" s="29">
        <f t="shared" si="44"/>
        <v>0</v>
      </c>
      <c r="O137" s="29">
        <f t="shared" si="44"/>
        <v>0</v>
      </c>
      <c r="P137" s="29">
        <f t="shared" si="44"/>
        <v>0</v>
      </c>
      <c r="Q137" s="29">
        <f t="shared" si="44"/>
        <v>0</v>
      </c>
      <c r="R137" s="29">
        <f t="shared" si="44"/>
        <v>0</v>
      </c>
      <c r="S137" s="29">
        <f t="shared" si="44"/>
        <v>0</v>
      </c>
      <c r="T137" s="29">
        <f t="shared" si="44"/>
        <v>0</v>
      </c>
      <c r="U137" s="29">
        <f t="shared" si="44"/>
        <v>0</v>
      </c>
      <c r="V137" s="29">
        <f t="shared" si="44"/>
        <v>0</v>
      </c>
      <c r="W137" s="58" t="s">
        <v>238</v>
      </c>
      <c r="X137" s="58"/>
    </row>
    <row r="138" spans="1:24" s="14" customFormat="1" ht="36" customHeight="1" x14ac:dyDescent="0.25">
      <c r="A138" s="100"/>
      <c r="B138" s="101"/>
      <c r="C138" s="49" t="s">
        <v>27</v>
      </c>
      <c r="D138" s="1">
        <f>D121+D129+D136+0.1</f>
        <v>36561.799999999996</v>
      </c>
      <c r="E138" s="1">
        <f t="shared" ref="E138:G138" si="45">E121+E129+E136+0.1</f>
        <v>36561.799999999996</v>
      </c>
      <c r="F138" s="1">
        <f t="shared" si="45"/>
        <v>26374.199999999997</v>
      </c>
      <c r="G138" s="1">
        <f t="shared" si="45"/>
        <v>24696.6</v>
      </c>
      <c r="H138" s="1">
        <f t="shared" ref="H138:V138" si="46">H121+H129+H136</f>
        <v>0</v>
      </c>
      <c r="I138" s="1">
        <f t="shared" si="46"/>
        <v>0</v>
      </c>
      <c r="J138" s="1">
        <f t="shared" si="46"/>
        <v>0</v>
      </c>
      <c r="K138" s="1">
        <f t="shared" si="46"/>
        <v>0</v>
      </c>
      <c r="L138" s="1">
        <f t="shared" si="46"/>
        <v>0</v>
      </c>
      <c r="M138" s="1">
        <f t="shared" si="46"/>
        <v>0</v>
      </c>
      <c r="N138" s="1">
        <f t="shared" si="46"/>
        <v>0</v>
      </c>
      <c r="O138" s="1">
        <f t="shared" si="46"/>
        <v>0</v>
      </c>
      <c r="P138" s="1">
        <f t="shared" si="46"/>
        <v>0</v>
      </c>
      <c r="Q138" s="1">
        <f t="shared" si="46"/>
        <v>0</v>
      </c>
      <c r="R138" s="1">
        <f t="shared" si="46"/>
        <v>0</v>
      </c>
      <c r="S138" s="1">
        <f t="shared" si="46"/>
        <v>0</v>
      </c>
      <c r="T138" s="1">
        <f t="shared" si="46"/>
        <v>0</v>
      </c>
      <c r="U138" s="1">
        <f t="shared" si="46"/>
        <v>0</v>
      </c>
      <c r="V138" s="1">
        <f t="shared" si="46"/>
        <v>0</v>
      </c>
      <c r="W138" s="53" t="s">
        <v>220</v>
      </c>
      <c r="X138" s="53"/>
    </row>
    <row r="139" spans="1:24" s="14" customFormat="1" ht="58.5" customHeight="1" x14ac:dyDescent="0.25">
      <c r="A139" s="100"/>
      <c r="B139" s="101"/>
      <c r="C139" s="49" t="s">
        <v>12</v>
      </c>
      <c r="D139" s="1">
        <f>D120+D130</f>
        <v>9002.7999999999993</v>
      </c>
      <c r="E139" s="1">
        <f t="shared" ref="E139:G139" si="47">E120+E130</f>
        <v>9002.7999999999993</v>
      </c>
      <c r="F139" s="1">
        <f t="shared" si="47"/>
        <v>5440.4</v>
      </c>
      <c r="G139" s="1">
        <f t="shared" si="47"/>
        <v>5440.4</v>
      </c>
      <c r="H139" s="1">
        <f t="shared" ref="E139:V139" si="48">H120+H130</f>
        <v>0</v>
      </c>
      <c r="I139" s="1">
        <f t="shared" si="48"/>
        <v>0</v>
      </c>
      <c r="J139" s="1">
        <f t="shared" si="48"/>
        <v>0</v>
      </c>
      <c r="K139" s="1">
        <f t="shared" si="48"/>
        <v>0</v>
      </c>
      <c r="L139" s="1">
        <f t="shared" si="48"/>
        <v>0</v>
      </c>
      <c r="M139" s="1">
        <f t="shared" si="48"/>
        <v>0</v>
      </c>
      <c r="N139" s="1">
        <f t="shared" si="48"/>
        <v>0</v>
      </c>
      <c r="O139" s="1">
        <f t="shared" si="48"/>
        <v>0</v>
      </c>
      <c r="P139" s="1">
        <f t="shared" si="48"/>
        <v>0</v>
      </c>
      <c r="Q139" s="1">
        <f t="shared" si="48"/>
        <v>0</v>
      </c>
      <c r="R139" s="1">
        <f t="shared" si="48"/>
        <v>0</v>
      </c>
      <c r="S139" s="1">
        <f t="shared" si="48"/>
        <v>0</v>
      </c>
      <c r="T139" s="1">
        <f t="shared" si="48"/>
        <v>0</v>
      </c>
      <c r="U139" s="1">
        <f t="shared" si="48"/>
        <v>0</v>
      </c>
      <c r="V139" s="1">
        <f t="shared" si="48"/>
        <v>0</v>
      </c>
      <c r="W139" s="53" t="s">
        <v>221</v>
      </c>
      <c r="X139" s="53"/>
    </row>
    <row r="140" spans="1:24" s="14" customFormat="1" ht="58.5" customHeight="1" x14ac:dyDescent="0.25">
      <c r="A140" s="102"/>
      <c r="B140" s="78"/>
      <c r="C140" s="49" t="s">
        <v>101</v>
      </c>
      <c r="D140" s="1">
        <f>D134</f>
        <v>389</v>
      </c>
      <c r="E140" s="1">
        <f t="shared" ref="E140:G140" si="49">E134</f>
        <v>389</v>
      </c>
      <c r="F140" s="1">
        <f t="shared" si="49"/>
        <v>0</v>
      </c>
      <c r="G140" s="1">
        <f t="shared" si="49"/>
        <v>0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53" t="s">
        <v>21</v>
      </c>
      <c r="X140" s="53"/>
    </row>
    <row r="141" spans="1:24" ht="18.75" customHeight="1" x14ac:dyDescent="0.25">
      <c r="A141" s="48">
        <v>5</v>
      </c>
      <c r="B141" s="57" t="s">
        <v>151</v>
      </c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4"/>
    </row>
    <row r="142" spans="1:24" ht="76.5" customHeight="1" x14ac:dyDescent="0.25">
      <c r="B142" s="51" t="s">
        <v>146</v>
      </c>
      <c r="C142" s="49" t="s">
        <v>27</v>
      </c>
      <c r="D142" s="51" t="s">
        <v>106</v>
      </c>
      <c r="E142" s="51" t="s">
        <v>106</v>
      </c>
      <c r="F142" s="51" t="s">
        <v>106</v>
      </c>
      <c r="G142" s="51" t="s">
        <v>106</v>
      </c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53" t="s">
        <v>127</v>
      </c>
      <c r="X142" s="53"/>
    </row>
    <row r="143" spans="1:24" ht="46.5" customHeight="1" x14ac:dyDescent="0.25">
      <c r="A143" s="26"/>
      <c r="B143" s="51" t="s">
        <v>107</v>
      </c>
      <c r="C143" s="49" t="s">
        <v>27</v>
      </c>
      <c r="D143" s="51" t="s">
        <v>222</v>
      </c>
      <c r="E143" s="51" t="s">
        <v>222</v>
      </c>
      <c r="F143" s="51" t="s">
        <v>223</v>
      </c>
      <c r="G143" s="51" t="s">
        <v>224</v>
      </c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53" t="s">
        <v>227</v>
      </c>
      <c r="X143" s="53"/>
    </row>
    <row r="144" spans="1:24" ht="57.75" customHeight="1" x14ac:dyDescent="0.25">
      <c r="A144" s="26"/>
      <c r="B144" s="51" t="s">
        <v>72</v>
      </c>
      <c r="C144" s="49" t="s">
        <v>27</v>
      </c>
      <c r="D144" s="51" t="s">
        <v>108</v>
      </c>
      <c r="E144" s="51" t="s">
        <v>108</v>
      </c>
      <c r="F144" s="51" t="s">
        <v>147</v>
      </c>
      <c r="G144" s="51" t="s">
        <v>225</v>
      </c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53" t="s">
        <v>228</v>
      </c>
      <c r="X144" s="53"/>
    </row>
    <row r="145" spans="1:24" ht="69.75" customHeight="1" x14ac:dyDescent="0.25">
      <c r="A145" s="26"/>
      <c r="B145" s="51" t="s">
        <v>73</v>
      </c>
      <c r="C145" s="49" t="s">
        <v>27</v>
      </c>
      <c r="D145" s="1">
        <v>2650</v>
      </c>
      <c r="E145" s="1">
        <v>2650</v>
      </c>
      <c r="F145" s="1">
        <v>1669</v>
      </c>
      <c r="G145" s="1">
        <v>1525.1</v>
      </c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53" t="s">
        <v>229</v>
      </c>
      <c r="X145" s="53"/>
    </row>
    <row r="146" spans="1:24" s="14" customFormat="1" ht="46.5" customHeight="1" x14ac:dyDescent="0.25">
      <c r="A146" s="26"/>
      <c r="B146" s="51" t="s">
        <v>74</v>
      </c>
      <c r="C146" s="49" t="s">
        <v>27</v>
      </c>
      <c r="D146" s="1">
        <v>4803.6000000000004</v>
      </c>
      <c r="E146" s="1">
        <v>4803.6000000000004</v>
      </c>
      <c r="F146" s="1">
        <v>3367.8</v>
      </c>
      <c r="G146" s="1">
        <v>3348.1</v>
      </c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53" t="s">
        <v>230</v>
      </c>
      <c r="X146" s="53"/>
    </row>
    <row r="147" spans="1:24" s="14" customFormat="1" ht="68.25" customHeight="1" x14ac:dyDescent="0.25">
      <c r="A147" s="26"/>
      <c r="B147" s="35" t="s">
        <v>149</v>
      </c>
      <c r="C147" s="49" t="s">
        <v>27</v>
      </c>
      <c r="D147" s="1">
        <v>6194</v>
      </c>
      <c r="E147" s="1">
        <v>6194</v>
      </c>
      <c r="F147" s="1">
        <v>60</v>
      </c>
      <c r="G147" s="1">
        <v>60</v>
      </c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53" t="s">
        <v>150</v>
      </c>
      <c r="X147" s="53"/>
    </row>
    <row r="148" spans="1:24" s="14" customFormat="1" ht="118.5" customHeight="1" x14ac:dyDescent="0.25">
      <c r="A148" s="47"/>
      <c r="B148" s="35" t="s">
        <v>226</v>
      </c>
      <c r="C148" s="49" t="s">
        <v>101</v>
      </c>
      <c r="D148" s="1">
        <v>3000</v>
      </c>
      <c r="E148" s="1">
        <v>3000</v>
      </c>
      <c r="F148" s="1">
        <v>0</v>
      </c>
      <c r="G148" s="1">
        <v>0</v>
      </c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53" t="s">
        <v>21</v>
      </c>
      <c r="X148" s="53"/>
    </row>
    <row r="149" spans="1:24" ht="36" customHeight="1" x14ac:dyDescent="0.25">
      <c r="A149" s="103"/>
      <c r="B149" s="52" t="s">
        <v>11</v>
      </c>
      <c r="C149" s="41" t="s">
        <v>13</v>
      </c>
      <c r="D149" s="29">
        <f>D150+D151</f>
        <v>18947.900000000001</v>
      </c>
      <c r="E149" s="29">
        <f t="shared" ref="E149:G149" si="50">E150+E151</f>
        <v>18947.900000000001</v>
      </c>
      <c r="F149" s="29">
        <f t="shared" si="50"/>
        <v>6523.6</v>
      </c>
      <c r="G149" s="29">
        <f t="shared" si="50"/>
        <v>6321.4</v>
      </c>
      <c r="H149" s="29">
        <f t="shared" ref="H149:V149" si="51">H150</f>
        <v>0</v>
      </c>
      <c r="I149" s="29">
        <f t="shared" si="51"/>
        <v>0</v>
      </c>
      <c r="J149" s="29">
        <f t="shared" si="51"/>
        <v>0</v>
      </c>
      <c r="K149" s="29">
        <f t="shared" si="51"/>
        <v>0</v>
      </c>
      <c r="L149" s="29">
        <f t="shared" si="51"/>
        <v>0</v>
      </c>
      <c r="M149" s="29">
        <f t="shared" si="51"/>
        <v>0</v>
      </c>
      <c r="N149" s="29">
        <f t="shared" si="51"/>
        <v>0</v>
      </c>
      <c r="O149" s="29">
        <f t="shared" si="51"/>
        <v>0</v>
      </c>
      <c r="P149" s="29">
        <f t="shared" si="51"/>
        <v>0</v>
      </c>
      <c r="Q149" s="29">
        <f t="shared" si="51"/>
        <v>0</v>
      </c>
      <c r="R149" s="29">
        <f t="shared" si="51"/>
        <v>0</v>
      </c>
      <c r="S149" s="29">
        <f t="shared" si="51"/>
        <v>0</v>
      </c>
      <c r="T149" s="29">
        <f t="shared" si="51"/>
        <v>0</v>
      </c>
      <c r="U149" s="29">
        <f t="shared" si="51"/>
        <v>0</v>
      </c>
      <c r="V149" s="29">
        <f t="shared" si="51"/>
        <v>0</v>
      </c>
      <c r="W149" s="75" t="s">
        <v>231</v>
      </c>
      <c r="X149" s="76"/>
    </row>
    <row r="150" spans="1:24" ht="36.75" customHeight="1" x14ac:dyDescent="0.25">
      <c r="A150" s="88"/>
      <c r="B150" s="59"/>
      <c r="C150" s="49" t="s">
        <v>27</v>
      </c>
      <c r="D150" s="1">
        <f>D142+D143+D144+D145+D146+D147</f>
        <v>15947.900000000001</v>
      </c>
      <c r="E150" s="1">
        <f t="shared" ref="E150:G150" si="52">E142+E143+E144+E145+E146+E147</f>
        <v>15947.900000000001</v>
      </c>
      <c r="F150" s="1">
        <f t="shared" si="52"/>
        <v>6523.6</v>
      </c>
      <c r="G150" s="1">
        <f t="shared" si="52"/>
        <v>6321.4</v>
      </c>
      <c r="H150" s="1">
        <f t="shared" ref="H150:V150" si="53">H129+H136</f>
        <v>0</v>
      </c>
      <c r="I150" s="1">
        <f t="shared" si="53"/>
        <v>0</v>
      </c>
      <c r="J150" s="1">
        <f t="shared" si="53"/>
        <v>0</v>
      </c>
      <c r="K150" s="1">
        <f t="shared" si="53"/>
        <v>0</v>
      </c>
      <c r="L150" s="1">
        <f t="shared" si="53"/>
        <v>0</v>
      </c>
      <c r="M150" s="1">
        <f t="shared" si="53"/>
        <v>0</v>
      </c>
      <c r="N150" s="1">
        <f t="shared" si="53"/>
        <v>0</v>
      </c>
      <c r="O150" s="1">
        <f t="shared" si="53"/>
        <v>0</v>
      </c>
      <c r="P150" s="1">
        <f t="shared" si="53"/>
        <v>0</v>
      </c>
      <c r="Q150" s="1">
        <f t="shared" si="53"/>
        <v>0</v>
      </c>
      <c r="R150" s="1">
        <f t="shared" si="53"/>
        <v>0</v>
      </c>
      <c r="S150" s="1">
        <f t="shared" si="53"/>
        <v>0</v>
      </c>
      <c r="T150" s="1">
        <f t="shared" si="53"/>
        <v>0</v>
      </c>
      <c r="U150" s="1">
        <f t="shared" si="53"/>
        <v>0</v>
      </c>
      <c r="V150" s="1">
        <f t="shared" si="53"/>
        <v>0</v>
      </c>
      <c r="W150" s="53" t="s">
        <v>232</v>
      </c>
      <c r="X150" s="53"/>
    </row>
    <row r="151" spans="1:24" ht="36.75" customHeight="1" x14ac:dyDescent="0.25">
      <c r="A151" s="82"/>
      <c r="B151" s="77"/>
      <c r="C151" s="49" t="s">
        <v>101</v>
      </c>
      <c r="D151" s="1">
        <f>D148</f>
        <v>3000</v>
      </c>
      <c r="E151" s="1">
        <f t="shared" ref="E151:G151" si="54">E148</f>
        <v>3000</v>
      </c>
      <c r="F151" s="1">
        <f t="shared" si="54"/>
        <v>0</v>
      </c>
      <c r="G151" s="1">
        <f t="shared" si="54"/>
        <v>0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53" t="s">
        <v>21</v>
      </c>
      <c r="X151" s="53"/>
    </row>
    <row r="152" spans="1:24" ht="20.25" customHeight="1" x14ac:dyDescent="0.25">
      <c r="A152" s="48">
        <v>6</v>
      </c>
      <c r="B152" s="79" t="s">
        <v>75</v>
      </c>
      <c r="C152" s="79"/>
      <c r="D152" s="79"/>
      <c r="E152" s="79"/>
      <c r="F152" s="79"/>
      <c r="G152" s="79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</row>
    <row r="153" spans="1:24" ht="52.5" customHeight="1" x14ac:dyDescent="0.25">
      <c r="A153" s="6"/>
      <c r="B153" s="36" t="s">
        <v>76</v>
      </c>
      <c r="C153" s="49" t="s">
        <v>12</v>
      </c>
      <c r="D153" s="1">
        <f>3643.9</f>
        <v>3643.9</v>
      </c>
      <c r="E153" s="1">
        <f>3643.9</f>
        <v>3643.9</v>
      </c>
      <c r="F153" s="1">
        <v>3643.9</v>
      </c>
      <c r="G153" s="1">
        <v>3643.9</v>
      </c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53" t="s">
        <v>142</v>
      </c>
      <c r="X153" s="53"/>
    </row>
    <row r="154" spans="1:24" ht="52.5" customHeight="1" x14ac:dyDescent="0.25">
      <c r="A154" s="16"/>
      <c r="B154" s="36" t="s">
        <v>76</v>
      </c>
      <c r="C154" s="49" t="s">
        <v>27</v>
      </c>
      <c r="D154" s="1">
        <v>163.30000000000001</v>
      </c>
      <c r="E154" s="1">
        <v>163.30000000000001</v>
      </c>
      <c r="F154" s="1">
        <v>118.8</v>
      </c>
      <c r="G154" s="1">
        <v>0</v>
      </c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53" t="s">
        <v>20</v>
      </c>
      <c r="X154" s="53"/>
    </row>
    <row r="155" spans="1:24" ht="102.75" customHeight="1" x14ac:dyDescent="0.25">
      <c r="A155" s="16"/>
      <c r="B155" s="36" t="s">
        <v>77</v>
      </c>
      <c r="C155" s="49" t="s">
        <v>27</v>
      </c>
      <c r="D155" s="1">
        <v>51.9</v>
      </c>
      <c r="E155" s="1">
        <v>51.9</v>
      </c>
      <c r="F155" s="1">
        <v>0</v>
      </c>
      <c r="G155" s="1">
        <v>0</v>
      </c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53" t="s">
        <v>20</v>
      </c>
      <c r="X155" s="53"/>
    </row>
    <row r="156" spans="1:24" ht="117" customHeight="1" x14ac:dyDescent="0.25">
      <c r="A156" s="16"/>
      <c r="B156" s="36" t="s">
        <v>78</v>
      </c>
      <c r="C156" s="49" t="s">
        <v>27</v>
      </c>
      <c r="D156" s="1">
        <v>7.8</v>
      </c>
      <c r="E156" s="1">
        <v>7.8</v>
      </c>
      <c r="F156" s="1">
        <v>0</v>
      </c>
      <c r="G156" s="1">
        <v>0</v>
      </c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53" t="s">
        <v>20</v>
      </c>
      <c r="X156" s="53"/>
    </row>
    <row r="157" spans="1:24" ht="32.25" customHeight="1" x14ac:dyDescent="0.25">
      <c r="A157" s="104"/>
      <c r="B157" s="52" t="s">
        <v>11</v>
      </c>
      <c r="C157" s="41" t="s">
        <v>13</v>
      </c>
      <c r="D157" s="29">
        <f>D158+D159</f>
        <v>3866.9</v>
      </c>
      <c r="E157" s="29">
        <f t="shared" ref="E157:V157" si="55">E158+E159</f>
        <v>3866.9</v>
      </c>
      <c r="F157" s="29">
        <f t="shared" si="55"/>
        <v>3762.7000000000003</v>
      </c>
      <c r="G157" s="29">
        <f t="shared" si="55"/>
        <v>3643.9</v>
      </c>
      <c r="H157" s="29">
        <f t="shared" si="55"/>
        <v>0</v>
      </c>
      <c r="I157" s="29">
        <f t="shared" si="55"/>
        <v>0</v>
      </c>
      <c r="J157" s="29">
        <f t="shared" si="55"/>
        <v>0</v>
      </c>
      <c r="K157" s="29">
        <f t="shared" si="55"/>
        <v>0</v>
      </c>
      <c r="L157" s="29">
        <f t="shared" si="55"/>
        <v>0</v>
      </c>
      <c r="M157" s="29">
        <f t="shared" si="55"/>
        <v>0</v>
      </c>
      <c r="N157" s="29">
        <f t="shared" si="55"/>
        <v>0</v>
      </c>
      <c r="O157" s="29">
        <f t="shared" si="55"/>
        <v>0</v>
      </c>
      <c r="P157" s="29">
        <f t="shared" si="55"/>
        <v>0</v>
      </c>
      <c r="Q157" s="29">
        <f t="shared" si="55"/>
        <v>0</v>
      </c>
      <c r="R157" s="29">
        <f t="shared" si="55"/>
        <v>0</v>
      </c>
      <c r="S157" s="29">
        <f t="shared" si="55"/>
        <v>0</v>
      </c>
      <c r="T157" s="29">
        <f t="shared" si="55"/>
        <v>0</v>
      </c>
      <c r="U157" s="29">
        <f t="shared" si="55"/>
        <v>0</v>
      </c>
      <c r="V157" s="29">
        <f t="shared" si="55"/>
        <v>0</v>
      </c>
      <c r="W157" s="58" t="s">
        <v>152</v>
      </c>
      <c r="X157" s="53"/>
    </row>
    <row r="158" spans="1:24" ht="43.5" customHeight="1" x14ac:dyDescent="0.25">
      <c r="A158" s="88"/>
      <c r="B158" s="59"/>
      <c r="C158" s="49" t="s">
        <v>27</v>
      </c>
      <c r="D158" s="1">
        <f>D154+D155+D156</f>
        <v>223.00000000000003</v>
      </c>
      <c r="E158" s="1">
        <f t="shared" ref="E158:V158" si="56">E154+E155+E156</f>
        <v>223.00000000000003</v>
      </c>
      <c r="F158" s="1">
        <f t="shared" si="56"/>
        <v>118.8</v>
      </c>
      <c r="G158" s="1">
        <f t="shared" si="56"/>
        <v>0</v>
      </c>
      <c r="H158" s="1">
        <f t="shared" si="56"/>
        <v>0</v>
      </c>
      <c r="I158" s="1">
        <f t="shared" si="56"/>
        <v>0</v>
      </c>
      <c r="J158" s="1">
        <f t="shared" si="56"/>
        <v>0</v>
      </c>
      <c r="K158" s="1">
        <f t="shared" si="56"/>
        <v>0</v>
      </c>
      <c r="L158" s="1">
        <f t="shared" si="56"/>
        <v>0</v>
      </c>
      <c r="M158" s="1">
        <f t="shared" si="56"/>
        <v>0</v>
      </c>
      <c r="N158" s="1">
        <f t="shared" si="56"/>
        <v>0</v>
      </c>
      <c r="O158" s="1">
        <f t="shared" si="56"/>
        <v>0</v>
      </c>
      <c r="P158" s="1">
        <f t="shared" si="56"/>
        <v>0</v>
      </c>
      <c r="Q158" s="1">
        <f t="shared" si="56"/>
        <v>0</v>
      </c>
      <c r="R158" s="1">
        <f t="shared" si="56"/>
        <v>0</v>
      </c>
      <c r="S158" s="1">
        <f t="shared" si="56"/>
        <v>0</v>
      </c>
      <c r="T158" s="1">
        <f t="shared" si="56"/>
        <v>0</v>
      </c>
      <c r="U158" s="1">
        <f t="shared" si="56"/>
        <v>0</v>
      </c>
      <c r="V158" s="1">
        <f t="shared" si="56"/>
        <v>0</v>
      </c>
      <c r="W158" s="53" t="s">
        <v>21</v>
      </c>
      <c r="X158" s="53"/>
    </row>
    <row r="159" spans="1:24" ht="57.75" customHeight="1" x14ac:dyDescent="0.25">
      <c r="A159" s="82"/>
      <c r="B159" s="59"/>
      <c r="C159" s="49" t="s">
        <v>12</v>
      </c>
      <c r="D159" s="1">
        <f>D153</f>
        <v>3643.9</v>
      </c>
      <c r="E159" s="1">
        <f t="shared" ref="E159:V159" si="57">E153</f>
        <v>3643.9</v>
      </c>
      <c r="F159" s="1">
        <f t="shared" si="57"/>
        <v>3643.9</v>
      </c>
      <c r="G159" s="1">
        <f t="shared" si="57"/>
        <v>3643.9</v>
      </c>
      <c r="H159" s="1">
        <f t="shared" si="57"/>
        <v>0</v>
      </c>
      <c r="I159" s="1">
        <f t="shared" si="57"/>
        <v>0</v>
      </c>
      <c r="J159" s="1">
        <f t="shared" si="57"/>
        <v>0</v>
      </c>
      <c r="K159" s="1">
        <f t="shared" si="57"/>
        <v>0</v>
      </c>
      <c r="L159" s="1">
        <f t="shared" si="57"/>
        <v>0</v>
      </c>
      <c r="M159" s="1">
        <f t="shared" si="57"/>
        <v>0</v>
      </c>
      <c r="N159" s="1">
        <f t="shared" si="57"/>
        <v>0</v>
      </c>
      <c r="O159" s="1">
        <f t="shared" si="57"/>
        <v>0</v>
      </c>
      <c r="P159" s="1">
        <f t="shared" si="57"/>
        <v>0</v>
      </c>
      <c r="Q159" s="1">
        <f t="shared" si="57"/>
        <v>0</v>
      </c>
      <c r="R159" s="1">
        <f t="shared" si="57"/>
        <v>0</v>
      </c>
      <c r="S159" s="1">
        <f t="shared" si="57"/>
        <v>0</v>
      </c>
      <c r="T159" s="1">
        <f t="shared" si="57"/>
        <v>0</v>
      </c>
      <c r="U159" s="1">
        <f t="shared" si="57"/>
        <v>0</v>
      </c>
      <c r="V159" s="1">
        <f t="shared" si="57"/>
        <v>0</v>
      </c>
      <c r="W159" s="71" t="s">
        <v>142</v>
      </c>
      <c r="X159" s="72"/>
    </row>
    <row r="160" spans="1:24" ht="21.75" customHeight="1" x14ac:dyDescent="0.25">
      <c r="A160" s="41">
        <v>7</v>
      </c>
      <c r="B160" s="62" t="s">
        <v>79</v>
      </c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</row>
    <row r="161" spans="1:24" ht="37.5" customHeight="1" x14ac:dyDescent="0.25">
      <c r="A161" s="104"/>
      <c r="B161" s="15" t="s">
        <v>80</v>
      </c>
      <c r="C161" s="49" t="s">
        <v>27</v>
      </c>
      <c r="D161" s="1">
        <v>500</v>
      </c>
      <c r="E161" s="1">
        <v>500</v>
      </c>
      <c r="F161" s="1">
        <v>15</v>
      </c>
      <c r="G161" s="1">
        <v>15</v>
      </c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53" t="s">
        <v>233</v>
      </c>
      <c r="X161" s="53"/>
    </row>
    <row r="162" spans="1:24" ht="32.25" customHeight="1" x14ac:dyDescent="0.25">
      <c r="A162" s="88"/>
      <c r="B162" s="52" t="s">
        <v>11</v>
      </c>
      <c r="C162" s="41" t="s">
        <v>13</v>
      </c>
      <c r="D162" s="29">
        <f>D163</f>
        <v>500</v>
      </c>
      <c r="E162" s="29">
        <f t="shared" ref="E162:V162" si="58">E163</f>
        <v>500</v>
      </c>
      <c r="F162" s="29">
        <f t="shared" si="58"/>
        <v>15</v>
      </c>
      <c r="G162" s="29">
        <f t="shared" si="58"/>
        <v>15</v>
      </c>
      <c r="H162" s="29">
        <f t="shared" si="58"/>
        <v>0</v>
      </c>
      <c r="I162" s="29">
        <f t="shared" si="58"/>
        <v>0</v>
      </c>
      <c r="J162" s="29">
        <f t="shared" si="58"/>
        <v>0</v>
      </c>
      <c r="K162" s="29">
        <f t="shared" si="58"/>
        <v>0</v>
      </c>
      <c r="L162" s="29">
        <f t="shared" si="58"/>
        <v>0</v>
      </c>
      <c r="M162" s="29">
        <f t="shared" si="58"/>
        <v>0</v>
      </c>
      <c r="N162" s="29">
        <f t="shared" si="58"/>
        <v>0</v>
      </c>
      <c r="O162" s="29">
        <f t="shared" si="58"/>
        <v>0</v>
      </c>
      <c r="P162" s="29">
        <f t="shared" si="58"/>
        <v>0</v>
      </c>
      <c r="Q162" s="29">
        <f t="shared" si="58"/>
        <v>0</v>
      </c>
      <c r="R162" s="29">
        <f t="shared" si="58"/>
        <v>0</v>
      </c>
      <c r="S162" s="29">
        <f t="shared" si="58"/>
        <v>0</v>
      </c>
      <c r="T162" s="29">
        <f t="shared" si="58"/>
        <v>0</v>
      </c>
      <c r="U162" s="29">
        <f t="shared" si="58"/>
        <v>0</v>
      </c>
      <c r="V162" s="29">
        <f t="shared" si="58"/>
        <v>0</v>
      </c>
      <c r="W162" s="58" t="s">
        <v>234</v>
      </c>
      <c r="X162" s="53"/>
    </row>
    <row r="163" spans="1:24" s="17" customFormat="1" ht="45.75" customHeight="1" x14ac:dyDescent="0.25">
      <c r="A163" s="82"/>
      <c r="B163" s="89"/>
      <c r="C163" s="49" t="s">
        <v>27</v>
      </c>
      <c r="D163" s="1">
        <f>D161</f>
        <v>500</v>
      </c>
      <c r="E163" s="1">
        <f t="shared" ref="E163:G163" si="59">E161</f>
        <v>500</v>
      </c>
      <c r="F163" s="1">
        <f t="shared" si="59"/>
        <v>15</v>
      </c>
      <c r="G163" s="1">
        <f t="shared" si="59"/>
        <v>15</v>
      </c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53" t="s">
        <v>234</v>
      </c>
      <c r="X163" s="53"/>
    </row>
    <row r="164" spans="1:24" ht="33" customHeight="1" x14ac:dyDescent="0.25">
      <c r="A164" s="41">
        <v>8</v>
      </c>
      <c r="B164" s="62" t="s">
        <v>81</v>
      </c>
      <c r="C164" s="62"/>
      <c r="D164" s="62"/>
      <c r="E164" s="62"/>
      <c r="F164" s="62"/>
      <c r="G164" s="62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</row>
    <row r="165" spans="1:24" ht="49.5" customHeight="1" x14ac:dyDescent="0.25">
      <c r="B165" s="15" t="s">
        <v>10</v>
      </c>
      <c r="C165" s="49" t="s">
        <v>27</v>
      </c>
      <c r="D165" s="1">
        <v>1455.6</v>
      </c>
      <c r="E165" s="1">
        <v>1455.6</v>
      </c>
      <c r="F165" s="1">
        <v>21</v>
      </c>
      <c r="G165" s="1">
        <v>21</v>
      </c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71" t="s">
        <v>235</v>
      </c>
      <c r="X165" s="72"/>
    </row>
    <row r="166" spans="1:24" ht="52.5" customHeight="1" x14ac:dyDescent="0.25">
      <c r="A166" s="105"/>
      <c r="B166" s="52" t="s">
        <v>11</v>
      </c>
      <c r="C166" s="41" t="s">
        <v>13</v>
      </c>
      <c r="D166" s="29">
        <f>D167</f>
        <v>1455.6</v>
      </c>
      <c r="E166" s="29">
        <f t="shared" ref="E166:G166" si="60">E167</f>
        <v>1455.6</v>
      </c>
      <c r="F166" s="29">
        <f t="shared" si="60"/>
        <v>21</v>
      </c>
      <c r="G166" s="29">
        <f t="shared" si="60"/>
        <v>21</v>
      </c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75" t="s">
        <v>235</v>
      </c>
      <c r="X166" s="76"/>
    </row>
    <row r="167" spans="1:24" ht="50.25" customHeight="1" x14ac:dyDescent="0.25">
      <c r="A167" s="106"/>
      <c r="B167" s="73"/>
      <c r="C167" s="49" t="s">
        <v>27</v>
      </c>
      <c r="D167" s="1">
        <f>D165</f>
        <v>1455.6</v>
      </c>
      <c r="E167" s="1">
        <f t="shared" ref="E167:G167" si="61">E165</f>
        <v>1455.6</v>
      </c>
      <c r="F167" s="1">
        <f t="shared" si="61"/>
        <v>21</v>
      </c>
      <c r="G167" s="1">
        <f t="shared" si="61"/>
        <v>21</v>
      </c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71" t="s">
        <v>235</v>
      </c>
      <c r="X167" s="72"/>
    </row>
    <row r="168" spans="1:24" ht="40.5" hidden="1" customHeight="1" x14ac:dyDescent="0.25">
      <c r="A168" s="107"/>
      <c r="B168" s="108"/>
      <c r="C168" s="49"/>
      <c r="D168" s="1"/>
      <c r="E168" s="1"/>
      <c r="F168" s="1"/>
      <c r="G168" s="1"/>
      <c r="H168" s="1" t="e">
        <f>#REF!+#REF!+#REF!+#REF!+#REF!</f>
        <v>#REF!</v>
      </c>
      <c r="I168" s="1" t="e">
        <f>#REF!+#REF!+#REF!+#REF!+#REF!</f>
        <v>#REF!</v>
      </c>
      <c r="J168" s="1" t="e">
        <f>#REF!+#REF!+#REF!+#REF!+#REF!</f>
        <v>#REF!</v>
      </c>
      <c r="K168" s="1" t="e">
        <f>#REF!+#REF!+#REF!+#REF!+#REF!</f>
        <v>#REF!</v>
      </c>
      <c r="L168" s="1" t="e">
        <f>#REF!+#REF!+#REF!+#REF!+#REF!</f>
        <v>#REF!</v>
      </c>
      <c r="M168" s="1" t="e">
        <f>#REF!+#REF!+#REF!+#REF!+#REF!</f>
        <v>#REF!</v>
      </c>
      <c r="N168" s="1" t="e">
        <f>#REF!+#REF!+#REF!+#REF!+#REF!</f>
        <v>#REF!</v>
      </c>
      <c r="O168" s="1" t="e">
        <f>#REF!+#REF!+#REF!+#REF!+#REF!</f>
        <v>#REF!</v>
      </c>
      <c r="P168" s="1" t="e">
        <f>#REF!+#REF!+#REF!+#REF!+#REF!</f>
        <v>#REF!</v>
      </c>
      <c r="Q168" s="1" t="e">
        <f>#REF!+#REF!+#REF!+#REF!+#REF!</f>
        <v>#REF!</v>
      </c>
      <c r="R168" s="1" t="e">
        <f>#REF!+#REF!+#REF!+#REF!+#REF!</f>
        <v>#REF!</v>
      </c>
      <c r="S168" s="1" t="e">
        <f>#REF!+#REF!+#REF!+#REF!+#REF!</f>
        <v>#REF!</v>
      </c>
      <c r="T168" s="1" t="e">
        <f>#REF!+#REF!+#REF!+#REF!+#REF!</f>
        <v>#REF!</v>
      </c>
      <c r="U168" s="1" t="e">
        <f>#REF!+#REF!+#REF!+#REF!+#REF!</f>
        <v>#REF!</v>
      </c>
      <c r="V168" s="1" t="e">
        <f>#REF!+#REF!+#REF!+#REF!+#REF!</f>
        <v>#REF!</v>
      </c>
      <c r="W168" s="109"/>
      <c r="X168" s="109"/>
    </row>
    <row r="169" spans="1:24" ht="51.75" hidden="1" customHeight="1" x14ac:dyDescent="0.25">
      <c r="A169" s="107"/>
      <c r="B169" s="110"/>
      <c r="C169" s="49" t="s">
        <v>12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71" t="s">
        <v>20</v>
      </c>
      <c r="X169" s="72"/>
    </row>
    <row r="170" spans="1:24" ht="20.25" customHeight="1" x14ac:dyDescent="0.25">
      <c r="A170" s="46"/>
      <c r="B170" s="54" t="s">
        <v>82</v>
      </c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6"/>
    </row>
    <row r="171" spans="1:24" ht="80.25" customHeight="1" x14ac:dyDescent="0.25">
      <c r="A171" s="48">
        <v>9</v>
      </c>
      <c r="B171" s="15" t="s">
        <v>83</v>
      </c>
      <c r="C171" s="49" t="s">
        <v>27</v>
      </c>
      <c r="D171" s="18">
        <v>1595.1</v>
      </c>
      <c r="E171" s="18">
        <v>1595.1</v>
      </c>
      <c r="F171" s="18">
        <v>1073.8</v>
      </c>
      <c r="G171" s="18">
        <v>1073.8</v>
      </c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53" t="s">
        <v>236</v>
      </c>
      <c r="X171" s="53"/>
    </row>
    <row r="172" spans="1:24" ht="81" customHeight="1" x14ac:dyDescent="0.25">
      <c r="A172" s="48"/>
      <c r="B172" s="15" t="s">
        <v>84</v>
      </c>
      <c r="C172" s="49" t="s">
        <v>27</v>
      </c>
      <c r="D172" s="18">
        <v>27.2</v>
      </c>
      <c r="E172" s="18">
        <v>27.2</v>
      </c>
      <c r="F172" s="18">
        <v>26.4</v>
      </c>
      <c r="G172" s="18">
        <v>13.2</v>
      </c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53" t="s">
        <v>237</v>
      </c>
      <c r="X172" s="53"/>
    </row>
    <row r="173" spans="1:24" ht="35.25" customHeight="1" x14ac:dyDescent="0.25">
      <c r="A173" s="48"/>
      <c r="B173" s="15" t="s">
        <v>85</v>
      </c>
      <c r="C173" s="49" t="s">
        <v>27</v>
      </c>
      <c r="D173" s="18">
        <v>50</v>
      </c>
      <c r="E173" s="18">
        <v>50</v>
      </c>
      <c r="F173" s="18">
        <v>0</v>
      </c>
      <c r="G173" s="18">
        <v>0</v>
      </c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53" t="s">
        <v>20</v>
      </c>
      <c r="X173" s="53"/>
    </row>
    <row r="174" spans="1:24" ht="97.5" customHeight="1" x14ac:dyDescent="0.25">
      <c r="A174" s="48"/>
      <c r="B174" s="15" t="s">
        <v>86</v>
      </c>
      <c r="C174" s="49" t="s">
        <v>12</v>
      </c>
      <c r="D174" s="18">
        <v>29.2</v>
      </c>
      <c r="E174" s="18">
        <v>29.2</v>
      </c>
      <c r="F174" s="18">
        <v>29.2</v>
      </c>
      <c r="G174" s="18">
        <v>0</v>
      </c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53" t="s">
        <v>20</v>
      </c>
      <c r="X174" s="53"/>
    </row>
    <row r="175" spans="1:24" ht="174" customHeight="1" x14ac:dyDescent="0.25">
      <c r="A175" s="48"/>
      <c r="B175" s="15" t="s">
        <v>87</v>
      </c>
      <c r="C175" s="49" t="s">
        <v>12</v>
      </c>
      <c r="D175" s="18">
        <v>4</v>
      </c>
      <c r="E175" s="18">
        <v>4</v>
      </c>
      <c r="F175" s="18">
        <v>4</v>
      </c>
      <c r="G175" s="18">
        <v>0</v>
      </c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53" t="s">
        <v>20</v>
      </c>
      <c r="X175" s="53"/>
    </row>
    <row r="176" spans="1:24" ht="88.5" customHeight="1" x14ac:dyDescent="0.25">
      <c r="A176" s="48"/>
      <c r="B176" s="15" t="s">
        <v>88</v>
      </c>
      <c r="C176" s="49" t="s">
        <v>27</v>
      </c>
      <c r="D176" s="18">
        <v>1.5</v>
      </c>
      <c r="E176" s="18">
        <v>1.5</v>
      </c>
      <c r="F176" s="18">
        <v>0</v>
      </c>
      <c r="G176" s="18">
        <v>0</v>
      </c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53" t="s">
        <v>20</v>
      </c>
      <c r="X176" s="53"/>
    </row>
    <row r="177" spans="1:28" ht="88.5" customHeight="1" x14ac:dyDescent="0.25">
      <c r="A177" s="48"/>
      <c r="B177" s="15" t="s">
        <v>110</v>
      </c>
      <c r="C177" s="49" t="s">
        <v>27</v>
      </c>
      <c r="D177" s="18">
        <v>120</v>
      </c>
      <c r="E177" s="18">
        <v>120</v>
      </c>
      <c r="F177" s="18">
        <v>0</v>
      </c>
      <c r="G177" s="18">
        <v>0</v>
      </c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53" t="s">
        <v>20</v>
      </c>
      <c r="X177" s="53"/>
    </row>
    <row r="178" spans="1:28" ht="85.5" customHeight="1" x14ac:dyDescent="0.25">
      <c r="A178" s="48"/>
      <c r="B178" s="15" t="s">
        <v>89</v>
      </c>
      <c r="C178" s="49" t="s">
        <v>27</v>
      </c>
      <c r="D178" s="18">
        <v>100</v>
      </c>
      <c r="E178" s="18">
        <v>100</v>
      </c>
      <c r="F178" s="18">
        <v>0</v>
      </c>
      <c r="G178" s="18">
        <v>0</v>
      </c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53" t="s">
        <v>20</v>
      </c>
      <c r="X178" s="53"/>
    </row>
    <row r="179" spans="1:28" ht="38.25" customHeight="1" x14ac:dyDescent="0.25">
      <c r="A179" s="104"/>
      <c r="B179" s="52" t="s">
        <v>11</v>
      </c>
      <c r="C179" s="41" t="s">
        <v>13</v>
      </c>
      <c r="D179" s="29">
        <f>D180+D181</f>
        <v>1927</v>
      </c>
      <c r="E179" s="29">
        <f t="shared" ref="E179:G179" si="62">E180+E181</f>
        <v>1927</v>
      </c>
      <c r="F179" s="29">
        <f t="shared" si="62"/>
        <v>1133.4000000000001</v>
      </c>
      <c r="G179" s="29">
        <f t="shared" si="62"/>
        <v>1087</v>
      </c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58" t="s">
        <v>153</v>
      </c>
      <c r="X179" s="58"/>
    </row>
    <row r="180" spans="1:28" ht="37.5" customHeight="1" x14ac:dyDescent="0.25">
      <c r="A180" s="100"/>
      <c r="B180" s="101"/>
      <c r="C180" s="49" t="s">
        <v>27</v>
      </c>
      <c r="D180" s="1">
        <f>D171+D172+D173+D176+D177+D178</f>
        <v>1893.8</v>
      </c>
      <c r="E180" s="1">
        <f>E171+E172+E173+E176+E177+E178</f>
        <v>1893.8</v>
      </c>
      <c r="F180" s="1">
        <f>F171+F172+F173+F176+F177+F178</f>
        <v>1100.2</v>
      </c>
      <c r="G180" s="1">
        <f>G171+G172+G173+G176+G177+G178</f>
        <v>1087</v>
      </c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85" t="s">
        <v>154</v>
      </c>
      <c r="X180" s="86"/>
    </row>
    <row r="181" spans="1:28" ht="57.75" customHeight="1" x14ac:dyDescent="0.25">
      <c r="A181" s="102"/>
      <c r="B181" s="78"/>
      <c r="C181" s="49" t="s">
        <v>12</v>
      </c>
      <c r="D181" s="1">
        <f>D174+D175</f>
        <v>33.200000000000003</v>
      </c>
      <c r="E181" s="1">
        <f>E174+E175</f>
        <v>33.200000000000003</v>
      </c>
      <c r="F181" s="1">
        <f>F174+F175</f>
        <v>33.200000000000003</v>
      </c>
      <c r="G181" s="1">
        <f>G174+G175</f>
        <v>0</v>
      </c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53" t="s">
        <v>20</v>
      </c>
      <c r="X181" s="53"/>
    </row>
    <row r="182" spans="1:28" ht="46.5" customHeight="1" x14ac:dyDescent="0.25">
      <c r="A182" s="41">
        <v>10</v>
      </c>
      <c r="B182" s="62" t="s">
        <v>111</v>
      </c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</row>
    <row r="183" spans="1:28" ht="52.5" customHeight="1" x14ac:dyDescent="0.25">
      <c r="B183" s="15" t="s">
        <v>112</v>
      </c>
      <c r="C183" s="49" t="s">
        <v>27</v>
      </c>
      <c r="D183" s="1">
        <v>266.89999999999998</v>
      </c>
      <c r="E183" s="1">
        <v>266.89999999999998</v>
      </c>
      <c r="F183" s="1">
        <v>0</v>
      </c>
      <c r="G183" s="1">
        <v>0</v>
      </c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53" t="s">
        <v>109</v>
      </c>
      <c r="X183" s="53"/>
    </row>
    <row r="184" spans="1:28" ht="32.25" customHeight="1" x14ac:dyDescent="0.25">
      <c r="A184" s="87"/>
      <c r="B184" s="52" t="s">
        <v>11</v>
      </c>
      <c r="C184" s="41" t="s">
        <v>13</v>
      </c>
      <c r="D184" s="29">
        <f>D185</f>
        <v>266.89999999999998</v>
      </c>
      <c r="E184" s="29">
        <f t="shared" ref="E184:V184" si="63">E185</f>
        <v>266.89999999999998</v>
      </c>
      <c r="F184" s="29">
        <f t="shared" si="63"/>
        <v>0</v>
      </c>
      <c r="G184" s="29">
        <f t="shared" si="63"/>
        <v>0</v>
      </c>
      <c r="H184" s="29">
        <f t="shared" si="63"/>
        <v>0</v>
      </c>
      <c r="I184" s="29">
        <f t="shared" si="63"/>
        <v>0</v>
      </c>
      <c r="J184" s="29">
        <f t="shared" si="63"/>
        <v>0</v>
      </c>
      <c r="K184" s="29">
        <f t="shared" si="63"/>
        <v>0</v>
      </c>
      <c r="L184" s="29">
        <f t="shared" si="63"/>
        <v>0</v>
      </c>
      <c r="M184" s="29">
        <f t="shared" si="63"/>
        <v>0</v>
      </c>
      <c r="N184" s="29">
        <f t="shared" si="63"/>
        <v>0</v>
      </c>
      <c r="O184" s="29">
        <f t="shared" si="63"/>
        <v>0</v>
      </c>
      <c r="P184" s="29">
        <f t="shared" si="63"/>
        <v>0</v>
      </c>
      <c r="Q184" s="29">
        <f t="shared" si="63"/>
        <v>0</v>
      </c>
      <c r="R184" s="29">
        <f t="shared" si="63"/>
        <v>0</v>
      </c>
      <c r="S184" s="29">
        <f t="shared" si="63"/>
        <v>0</v>
      </c>
      <c r="T184" s="29">
        <f t="shared" si="63"/>
        <v>0</v>
      </c>
      <c r="U184" s="29">
        <f t="shared" si="63"/>
        <v>0</v>
      </c>
      <c r="V184" s="29">
        <f t="shared" si="63"/>
        <v>0</v>
      </c>
      <c r="W184" s="58" t="s">
        <v>21</v>
      </c>
      <c r="X184" s="53"/>
    </row>
    <row r="185" spans="1:28" s="17" customFormat="1" ht="45.75" customHeight="1" x14ac:dyDescent="0.25">
      <c r="A185" s="88"/>
      <c r="B185" s="89"/>
      <c r="C185" s="49" t="s">
        <v>27</v>
      </c>
      <c r="D185" s="1">
        <f>D183</f>
        <v>266.89999999999998</v>
      </c>
      <c r="E185" s="1">
        <f t="shared" ref="E185:G185" si="64">E183</f>
        <v>266.89999999999998</v>
      </c>
      <c r="F185" s="1">
        <f t="shared" si="64"/>
        <v>0</v>
      </c>
      <c r="G185" s="1">
        <f t="shared" si="64"/>
        <v>0</v>
      </c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53" t="s">
        <v>21</v>
      </c>
      <c r="X185" s="53"/>
    </row>
    <row r="186" spans="1:28" s="11" customFormat="1" ht="43.5" customHeight="1" x14ac:dyDescent="0.25">
      <c r="A186" s="97"/>
      <c r="B186" s="94" t="s">
        <v>18</v>
      </c>
      <c r="C186" s="92" t="s">
        <v>13</v>
      </c>
      <c r="D186" s="31">
        <f>D187+D188+D189+D190</f>
        <v>449090.49999999994</v>
      </c>
      <c r="E186" s="31">
        <f t="shared" ref="E186:G186" si="65">E187+E188+E189+E190</f>
        <v>449090.49999999994</v>
      </c>
      <c r="F186" s="31">
        <f t="shared" si="65"/>
        <v>226875.69999999998</v>
      </c>
      <c r="G186" s="31">
        <f t="shared" si="65"/>
        <v>220969.4</v>
      </c>
      <c r="H186" s="31" t="e">
        <f>H187+H188+#REF!</f>
        <v>#REF!</v>
      </c>
      <c r="I186" s="31" t="e">
        <f>I187+I188+#REF!</f>
        <v>#REF!</v>
      </c>
      <c r="J186" s="31" t="e">
        <f>J187+J188+#REF!</f>
        <v>#REF!</v>
      </c>
      <c r="K186" s="31" t="e">
        <f>K187+K188+#REF!</f>
        <v>#REF!</v>
      </c>
      <c r="L186" s="31" t="e">
        <f>L187+L188+#REF!</f>
        <v>#REF!</v>
      </c>
      <c r="M186" s="31" t="e">
        <f>M187+M188+#REF!</f>
        <v>#REF!</v>
      </c>
      <c r="N186" s="31" t="e">
        <f>N187+N188+#REF!</f>
        <v>#REF!</v>
      </c>
      <c r="O186" s="31" t="e">
        <f>O187+O188+#REF!</f>
        <v>#REF!</v>
      </c>
      <c r="P186" s="31" t="e">
        <f>P187+P188+#REF!</f>
        <v>#REF!</v>
      </c>
      <c r="Q186" s="31" t="e">
        <f>Q187+Q188+#REF!</f>
        <v>#REF!</v>
      </c>
      <c r="R186" s="31" t="e">
        <f>R187+R188+#REF!</f>
        <v>#REF!</v>
      </c>
      <c r="S186" s="31" t="e">
        <f>S187+S188+#REF!</f>
        <v>#REF!</v>
      </c>
      <c r="T186" s="31" t="e">
        <f>T187+T188+#REF!</f>
        <v>#REF!</v>
      </c>
      <c r="U186" s="31" t="e">
        <f>U187+U188+#REF!</f>
        <v>#REF!</v>
      </c>
      <c r="V186" s="31" t="e">
        <f>V187+V188+#REF!</f>
        <v>#REF!</v>
      </c>
      <c r="W186" s="75" t="s">
        <v>239</v>
      </c>
      <c r="X186" s="76"/>
      <c r="Y186" s="19"/>
      <c r="Z186" s="19"/>
      <c r="AA186" s="19"/>
      <c r="AB186" s="19"/>
    </row>
    <row r="187" spans="1:28" s="11" customFormat="1" ht="46.5" customHeight="1" x14ac:dyDescent="0.25">
      <c r="A187" s="97"/>
      <c r="B187" s="95"/>
      <c r="C187" s="93" t="s">
        <v>27</v>
      </c>
      <c r="D187" s="1">
        <f>D34+D40+D108+D138+D150+D158+D163+D167+D180+D185</f>
        <v>154677.09999999998</v>
      </c>
      <c r="E187" s="1">
        <f t="shared" ref="E187:G187" si="66">E34+E40+E108+E138+E150+E158+E163+E167+E180+E185</f>
        <v>154677.09999999998</v>
      </c>
      <c r="F187" s="1">
        <f t="shared" si="66"/>
        <v>105826.1</v>
      </c>
      <c r="G187" s="1">
        <f t="shared" si="66"/>
        <v>101729.20000000001</v>
      </c>
      <c r="H187" s="1" t="e">
        <f>H34+H40+H108+H150+#REF!+H158+H163+H167+H180</f>
        <v>#REF!</v>
      </c>
      <c r="I187" s="1" t="e">
        <f>I34+I40+I108+I150+#REF!+I158+I163+I167+I180</f>
        <v>#REF!</v>
      </c>
      <c r="J187" s="1" t="e">
        <f>J34+J40+J108+J150+#REF!+J158+J163+J167+J180</f>
        <v>#REF!</v>
      </c>
      <c r="K187" s="1" t="e">
        <f>K34+K40+K108+K150+#REF!+K158+K163+K167+K180</f>
        <v>#REF!</v>
      </c>
      <c r="L187" s="1" t="e">
        <f>L34+L40+L108+L150+#REF!+L158+L163+L167+L180</f>
        <v>#REF!</v>
      </c>
      <c r="M187" s="1" t="e">
        <f>M34+M40+M108+M150+#REF!+M158+M163+M167+M180</f>
        <v>#REF!</v>
      </c>
      <c r="N187" s="1" t="e">
        <f>N34+N40+N108+N150+#REF!+N158+N163+N167+N180</f>
        <v>#REF!</v>
      </c>
      <c r="O187" s="1" t="e">
        <f>O34+O40+O108+O150+#REF!+O158+O163+O167+O180</f>
        <v>#REF!</v>
      </c>
      <c r="P187" s="1" t="e">
        <f>P34+P40+P108+P150+#REF!+P158+P163+P167+P180</f>
        <v>#REF!</v>
      </c>
      <c r="Q187" s="1" t="e">
        <f>Q34+Q40+Q108+Q150+#REF!+Q158+Q163+Q167+Q180</f>
        <v>#REF!</v>
      </c>
      <c r="R187" s="1" t="e">
        <f>R34+R40+R108+R150+#REF!+R158+R163+R167+R180</f>
        <v>#REF!</v>
      </c>
      <c r="S187" s="1" t="e">
        <f>S34+S40+S108+S150+#REF!+S158+S163+S167+S180</f>
        <v>#REF!</v>
      </c>
      <c r="T187" s="1" t="e">
        <f>T34+T40+T108+T150+#REF!+T158+T163+T167+T180</f>
        <v>#REF!</v>
      </c>
      <c r="U187" s="1" t="e">
        <f>U34+U40+U108+U150+#REF!+U158+U163+U167+U180</f>
        <v>#REF!</v>
      </c>
      <c r="V187" s="1" t="e">
        <f>V34+V40+V108+V150+#REF!+V158+V163+V167+V180</f>
        <v>#REF!</v>
      </c>
      <c r="W187" s="85" t="s">
        <v>240</v>
      </c>
      <c r="X187" s="86"/>
    </row>
    <row r="188" spans="1:28" s="11" customFormat="1" ht="47.25" x14ac:dyDescent="0.25">
      <c r="A188" s="97"/>
      <c r="B188" s="95"/>
      <c r="C188" s="93" t="s">
        <v>12</v>
      </c>
      <c r="D188" s="1">
        <f>D35+D109+D139+D159+D181</f>
        <v>188346</v>
      </c>
      <c r="E188" s="1">
        <f t="shared" ref="E188:G188" si="67">E35+E109+E139+E159+E181</f>
        <v>188346</v>
      </c>
      <c r="F188" s="1">
        <f t="shared" si="67"/>
        <v>103704.29999999999</v>
      </c>
      <c r="G188" s="1">
        <f t="shared" si="67"/>
        <v>103071.79999999999</v>
      </c>
      <c r="H188" s="1" t="e">
        <f>H35+H109+#REF!+H159+H181</f>
        <v>#REF!</v>
      </c>
      <c r="I188" s="1" t="e">
        <f>I35+I109+#REF!+I159+I181</f>
        <v>#REF!</v>
      </c>
      <c r="J188" s="1" t="e">
        <f>J35+J109+#REF!+J159+J181</f>
        <v>#REF!</v>
      </c>
      <c r="K188" s="1" t="e">
        <f>K35+K109+#REF!+K159+K181</f>
        <v>#REF!</v>
      </c>
      <c r="L188" s="1" t="e">
        <f>L35+L109+#REF!+L159+L181</f>
        <v>#REF!</v>
      </c>
      <c r="M188" s="1" t="e">
        <f>M35+M109+#REF!+M159+M181</f>
        <v>#REF!</v>
      </c>
      <c r="N188" s="1" t="e">
        <f>N35+N109+#REF!+N159+N181</f>
        <v>#REF!</v>
      </c>
      <c r="O188" s="1" t="e">
        <f>O35+O109+#REF!+O159+O181</f>
        <v>#REF!</v>
      </c>
      <c r="P188" s="1" t="e">
        <f>P35+P109+#REF!+P159+P181</f>
        <v>#REF!</v>
      </c>
      <c r="Q188" s="1" t="e">
        <f>Q35+Q109+#REF!+Q159+Q181</f>
        <v>#REF!</v>
      </c>
      <c r="R188" s="1" t="e">
        <f>R35+R109+#REF!+R159+R181</f>
        <v>#REF!</v>
      </c>
      <c r="S188" s="1" t="e">
        <f>S35+S109+#REF!+S159+S181</f>
        <v>#REF!</v>
      </c>
      <c r="T188" s="1" t="e">
        <f>T35+T109+#REF!+T159+T181</f>
        <v>#REF!</v>
      </c>
      <c r="U188" s="1" t="e">
        <f>U35+U109+#REF!+U159+U181</f>
        <v>#REF!</v>
      </c>
      <c r="V188" s="1" t="e">
        <f>V35+V109+#REF!+V159+V181</f>
        <v>#REF!</v>
      </c>
      <c r="W188" s="85" t="s">
        <v>241</v>
      </c>
      <c r="X188" s="86"/>
    </row>
    <row r="189" spans="1:28" s="11" customFormat="1" ht="39.75" customHeight="1" x14ac:dyDescent="0.25">
      <c r="A189" s="97"/>
      <c r="B189" s="96"/>
      <c r="C189" s="93" t="s">
        <v>101</v>
      </c>
      <c r="D189" s="1">
        <f>D110+D151+D140</f>
        <v>86765.099999999991</v>
      </c>
      <c r="E189" s="1">
        <f t="shared" ref="E189:G189" si="68">E110+E151+E140</f>
        <v>86765.099999999991</v>
      </c>
      <c r="F189" s="1">
        <f t="shared" si="68"/>
        <v>17345.3</v>
      </c>
      <c r="G189" s="1">
        <f t="shared" si="68"/>
        <v>16168.4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53" t="s">
        <v>242</v>
      </c>
      <c r="X189" s="53"/>
    </row>
    <row r="190" spans="1:28" s="11" customFormat="1" ht="39.75" customHeight="1" x14ac:dyDescent="0.25">
      <c r="A190" s="97"/>
      <c r="B190" s="111"/>
      <c r="C190" s="49" t="s">
        <v>182</v>
      </c>
      <c r="D190" s="1">
        <f>D111</f>
        <v>19302.3</v>
      </c>
      <c r="E190" s="1">
        <f t="shared" ref="E190:G190" si="69">E111</f>
        <v>19302.3</v>
      </c>
      <c r="F190" s="1">
        <f t="shared" si="69"/>
        <v>0</v>
      </c>
      <c r="G190" s="1">
        <f t="shared" si="69"/>
        <v>0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53" t="s">
        <v>21</v>
      </c>
      <c r="X190" s="53"/>
    </row>
    <row r="191" spans="1:28" s="11" customFormat="1" x14ac:dyDescent="0.25">
      <c r="A191" s="39"/>
      <c r="B191" s="21"/>
      <c r="C191" s="22"/>
      <c r="D191" s="23"/>
      <c r="E191" s="23"/>
      <c r="F191" s="23"/>
      <c r="G191" s="23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5"/>
      <c r="X191" s="25"/>
    </row>
    <row r="192" spans="1:28" s="11" customFormat="1" x14ac:dyDescent="0.25">
      <c r="A192" s="20"/>
      <c r="B192" s="21"/>
      <c r="C192" s="22"/>
      <c r="D192" s="23"/>
      <c r="E192" s="23"/>
      <c r="F192" s="23"/>
      <c r="G192" s="23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5"/>
      <c r="X192" s="25"/>
    </row>
    <row r="193" spans="1:24" s="11" customFormat="1" x14ac:dyDescent="0.25">
      <c r="A193" s="20"/>
      <c r="B193" s="21"/>
      <c r="C193" s="22"/>
      <c r="D193" s="23"/>
      <c r="E193" s="23"/>
      <c r="F193" s="23"/>
      <c r="G193" s="23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5"/>
      <c r="X193" s="25"/>
    </row>
    <row r="194" spans="1:24" x14ac:dyDescent="0.25">
      <c r="A194" s="20"/>
      <c r="D194" s="11"/>
      <c r="E194" s="11"/>
      <c r="F194" s="11"/>
      <c r="G194" s="11"/>
    </row>
    <row r="226" spans="1:75" x14ac:dyDescent="0.25">
      <c r="BV226" s="2">
        <v>410</v>
      </c>
      <c r="BW226" s="2">
        <v>140</v>
      </c>
    </row>
    <row r="228" spans="1:75" x14ac:dyDescent="0.25">
      <c r="A228" s="2" t="s">
        <v>55</v>
      </c>
    </row>
    <row r="230" spans="1:75" x14ac:dyDescent="0.25">
      <c r="A230" s="2" t="s">
        <v>56</v>
      </c>
    </row>
  </sheetData>
  <mergeCells count="238">
    <mergeCell ref="A186:A190"/>
    <mergeCell ref="B186:B190"/>
    <mergeCell ref="W190:X190"/>
    <mergeCell ref="A137:A140"/>
    <mergeCell ref="B137:B140"/>
    <mergeCell ref="W140:X140"/>
    <mergeCell ref="W38:X38"/>
    <mergeCell ref="W53:X53"/>
    <mergeCell ref="W66:X66"/>
    <mergeCell ref="W69:X69"/>
    <mergeCell ref="W78:X78"/>
    <mergeCell ref="W79:X79"/>
    <mergeCell ref="A119:A122"/>
    <mergeCell ref="W86:X86"/>
    <mergeCell ref="A107:A111"/>
    <mergeCell ref="B107:B111"/>
    <mergeCell ref="W111:X111"/>
    <mergeCell ref="A184:A185"/>
    <mergeCell ref="A161:A163"/>
    <mergeCell ref="A166:A167"/>
    <mergeCell ref="A179:A181"/>
    <mergeCell ref="W46:X46"/>
    <mergeCell ref="W44:X44"/>
    <mergeCell ref="W52:X52"/>
    <mergeCell ref="W177:X177"/>
    <mergeCell ref="B182:X182"/>
    <mergeCell ref="W183:X183"/>
    <mergeCell ref="B184:B185"/>
    <mergeCell ref="W184:X184"/>
    <mergeCell ref="W185:X185"/>
    <mergeCell ref="W51:X51"/>
    <mergeCell ref="W56:X56"/>
    <mergeCell ref="W110:X110"/>
    <mergeCell ref="A71:X71"/>
    <mergeCell ref="W72:X72"/>
    <mergeCell ref="A73:A74"/>
    <mergeCell ref="B73:B74"/>
    <mergeCell ref="W73:X73"/>
    <mergeCell ref="B170:X170"/>
    <mergeCell ref="W178:X178"/>
    <mergeCell ref="W171:X171"/>
    <mergeCell ref="W176:X176"/>
    <mergeCell ref="W172:X172"/>
    <mergeCell ref="W173:X173"/>
    <mergeCell ref="W128:X128"/>
    <mergeCell ref="B131:X131"/>
    <mergeCell ref="W130:X130"/>
    <mergeCell ref="B128:B130"/>
    <mergeCell ref="W161:X161"/>
    <mergeCell ref="W162:X162"/>
    <mergeCell ref="W168:X168"/>
    <mergeCell ref="B164:X164"/>
    <mergeCell ref="W154:X154"/>
    <mergeCell ref="W175:X175"/>
    <mergeCell ref="W134:X134"/>
    <mergeCell ref="W148:X148"/>
    <mergeCell ref="B149:B151"/>
    <mergeCell ref="W151:X151"/>
    <mergeCell ref="B179:B181"/>
    <mergeCell ref="W179:X179"/>
    <mergeCell ref="W181:X181"/>
    <mergeCell ref="W189:X189"/>
    <mergeCell ref="W186:X186"/>
    <mergeCell ref="W187:X187"/>
    <mergeCell ref="W188:X188"/>
    <mergeCell ref="W180:X180"/>
    <mergeCell ref="W145:X145"/>
    <mergeCell ref="B166:B169"/>
    <mergeCell ref="W153:X153"/>
    <mergeCell ref="W137:X137"/>
    <mergeCell ref="W138:X138"/>
    <mergeCell ref="B157:B159"/>
    <mergeCell ref="W165:X165"/>
    <mergeCell ref="W163:X163"/>
    <mergeCell ref="W166:X166"/>
    <mergeCell ref="W167:X167"/>
    <mergeCell ref="W139:X139"/>
    <mergeCell ref="B141:X141"/>
    <mergeCell ref="B162:B163"/>
    <mergeCell ref="W159:X159"/>
    <mergeCell ref="W157:X157"/>
    <mergeCell ref="W158:X158"/>
    <mergeCell ref="W156:X156"/>
    <mergeCell ref="A128:A130"/>
    <mergeCell ref="A132:A136"/>
    <mergeCell ref="A149:A151"/>
    <mergeCell ref="A157:A159"/>
    <mergeCell ref="A85:A88"/>
    <mergeCell ref="A89:X89"/>
    <mergeCell ref="W123:X123"/>
    <mergeCell ref="W124:X124"/>
    <mergeCell ref="W102:X102"/>
    <mergeCell ref="W103:X103"/>
    <mergeCell ref="W97:X97"/>
    <mergeCell ref="W98:X98"/>
    <mergeCell ref="W105:X105"/>
    <mergeCell ref="W106:X106"/>
    <mergeCell ref="B135:B136"/>
    <mergeCell ref="W125:X125"/>
    <mergeCell ref="W126:X126"/>
    <mergeCell ref="W116:X116"/>
    <mergeCell ref="W127:X127"/>
    <mergeCell ref="W93:X93"/>
    <mergeCell ref="W107:X107"/>
    <mergeCell ref="W85:X85"/>
    <mergeCell ref="W84:X84"/>
    <mergeCell ref="B119:B121"/>
    <mergeCell ref="W94:X94"/>
    <mergeCell ref="W95:X95"/>
    <mergeCell ref="W96:X96"/>
    <mergeCell ref="W88:X88"/>
    <mergeCell ref="W108:X108"/>
    <mergeCell ref="W109:X109"/>
    <mergeCell ref="B85:B88"/>
    <mergeCell ref="W48:X48"/>
    <mergeCell ref="W47:X47"/>
    <mergeCell ref="W63:X63"/>
    <mergeCell ref="W121:X121"/>
    <mergeCell ref="A75:X75"/>
    <mergeCell ref="W76:X76"/>
    <mergeCell ref="W80:X80"/>
    <mergeCell ref="W91:X91"/>
    <mergeCell ref="W50:X50"/>
    <mergeCell ref="W60:X60"/>
    <mergeCell ref="W65:X65"/>
    <mergeCell ref="W55:X55"/>
    <mergeCell ref="W54:X54"/>
    <mergeCell ref="W64:X64"/>
    <mergeCell ref="B112:X112"/>
    <mergeCell ref="B104:B106"/>
    <mergeCell ref="W117:X117"/>
    <mergeCell ref="W120:X120"/>
    <mergeCell ref="W114:X114"/>
    <mergeCell ref="W104:X104"/>
    <mergeCell ref="W49:X49"/>
    <mergeCell ref="W62:X62"/>
    <mergeCell ref="W70:X70"/>
    <mergeCell ref="A54:A57"/>
    <mergeCell ref="B54:B57"/>
    <mergeCell ref="B67:B70"/>
    <mergeCell ref="A67:A70"/>
    <mergeCell ref="W133:X133"/>
    <mergeCell ref="W67:X67"/>
    <mergeCell ref="A58:X58"/>
    <mergeCell ref="W119:X119"/>
    <mergeCell ref="W59:X59"/>
    <mergeCell ref="W90:X90"/>
    <mergeCell ref="W100:X100"/>
    <mergeCell ref="W68:X68"/>
    <mergeCell ref="W115:X115"/>
    <mergeCell ref="W57:X57"/>
    <mergeCell ref="W61:X61"/>
    <mergeCell ref="W74:X74"/>
    <mergeCell ref="W77:X77"/>
    <mergeCell ref="W81:X81"/>
    <mergeCell ref="W82:X82"/>
    <mergeCell ref="W83:X83"/>
    <mergeCell ref="W87:X87"/>
    <mergeCell ref="W92:X92"/>
    <mergeCell ref="W101:X101"/>
    <mergeCell ref="A1:G1"/>
    <mergeCell ref="A2:G2"/>
    <mergeCell ref="A3:G3"/>
    <mergeCell ref="A4:G4"/>
    <mergeCell ref="A6:A7"/>
    <mergeCell ref="B6:B7"/>
    <mergeCell ref="C6:C7"/>
    <mergeCell ref="D6:D7"/>
    <mergeCell ref="E6:E7"/>
    <mergeCell ref="F6:G6"/>
    <mergeCell ref="W6:X7"/>
    <mergeCell ref="B31:B32"/>
    <mergeCell ref="W17:X17"/>
    <mergeCell ref="B27:X27"/>
    <mergeCell ref="B24:B26"/>
    <mergeCell ref="W24:X24"/>
    <mergeCell ref="W25:X25"/>
    <mergeCell ref="W26:X26"/>
    <mergeCell ref="B8:X8"/>
    <mergeCell ref="B9:X9"/>
    <mergeCell ref="W10:X10"/>
    <mergeCell ref="W12:X12"/>
    <mergeCell ref="B15:X15"/>
    <mergeCell ref="W16:X16"/>
    <mergeCell ref="W13:X13"/>
    <mergeCell ref="W14:X14"/>
    <mergeCell ref="W18:X18"/>
    <mergeCell ref="W20:X20"/>
    <mergeCell ref="W21:X21"/>
    <mergeCell ref="W22:X22"/>
    <mergeCell ref="W11:X11"/>
    <mergeCell ref="W19:X19"/>
    <mergeCell ref="W30:X30"/>
    <mergeCell ref="W33:X33"/>
    <mergeCell ref="B33:B35"/>
    <mergeCell ref="W31:X31"/>
    <mergeCell ref="W32:X32"/>
    <mergeCell ref="B13:B14"/>
    <mergeCell ref="A13:A14"/>
    <mergeCell ref="W45:X45"/>
    <mergeCell ref="A42:X42"/>
    <mergeCell ref="W34:X34"/>
    <mergeCell ref="W35:X35"/>
    <mergeCell ref="A24:A26"/>
    <mergeCell ref="B39:B40"/>
    <mergeCell ref="W39:X39"/>
    <mergeCell ref="W23:X23"/>
    <mergeCell ref="W29:X29"/>
    <mergeCell ref="W43:X43"/>
    <mergeCell ref="W28:X28"/>
    <mergeCell ref="A33:A35"/>
    <mergeCell ref="A31:A32"/>
    <mergeCell ref="A39:A40"/>
    <mergeCell ref="B36:X36"/>
    <mergeCell ref="W37:X37"/>
    <mergeCell ref="W40:X40"/>
    <mergeCell ref="B41:X41"/>
    <mergeCell ref="A104:A106"/>
    <mergeCell ref="W99:X99"/>
    <mergeCell ref="B113:X113"/>
    <mergeCell ref="B122:X122"/>
    <mergeCell ref="W118:X118"/>
    <mergeCell ref="W174:X174"/>
    <mergeCell ref="W129:X129"/>
    <mergeCell ref="W132:X132"/>
    <mergeCell ref="W136:X136"/>
    <mergeCell ref="W150:X150"/>
    <mergeCell ref="W149:X149"/>
    <mergeCell ref="W169:X169"/>
    <mergeCell ref="B160:X160"/>
    <mergeCell ref="W135:X135"/>
    <mergeCell ref="W155:X155"/>
    <mergeCell ref="B152:X152"/>
    <mergeCell ref="W146:X146"/>
    <mergeCell ref="W147:X147"/>
    <mergeCell ref="W142:X142"/>
    <mergeCell ref="W143:X143"/>
    <mergeCell ref="W144:X144"/>
  </mergeCells>
  <pageMargins left="0.78740157480314965" right="0.39370078740157483" top="0.59055118110236227" bottom="0.59055118110236227" header="0.31496062992125984" footer="0.31496062992125984"/>
  <pageSetup paperSize="9" scale="52" fitToHeight="10" orientation="portrait" r:id="rId1"/>
  <ignoredErrors>
    <ignoredError sqref="D142 H144:V144 X144 D144:E144 F144" numberStoredAsText="1"/>
    <ignoredError sqref="F1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2021-11-24T13:13:30Z</dcterms:modified>
</cp:coreProperties>
</file>