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705" windowWidth="15120" windowHeight="7410"/>
  </bookViews>
  <sheets>
    <sheet name="отчёт" sheetId="12" r:id="rId1"/>
  </sheets>
  <calcPr calcId="145621" calcOnSave="0"/>
</workbook>
</file>

<file path=xl/calcChain.xml><?xml version="1.0" encoding="utf-8"?>
<calcChain xmlns="http://schemas.openxmlformats.org/spreadsheetml/2006/main">
  <c r="F404" i="12" l="1"/>
  <c r="G404" i="12"/>
  <c r="E118" i="12"/>
  <c r="E117" i="12" s="1"/>
  <c r="F118" i="12"/>
  <c r="F117" i="12" s="1"/>
  <c r="G118" i="12"/>
  <c r="G117" i="12" s="1"/>
  <c r="E119" i="12"/>
  <c r="F119" i="12"/>
  <c r="G119" i="12"/>
  <c r="E120" i="12"/>
  <c r="F120" i="12"/>
  <c r="G120" i="12"/>
  <c r="E86" i="12"/>
  <c r="D86" i="12"/>
  <c r="E405" i="12"/>
  <c r="F405" i="12"/>
  <c r="G405" i="12"/>
  <c r="D405" i="12"/>
  <c r="E406" i="12"/>
  <c r="F406" i="12"/>
  <c r="G406" i="12"/>
  <c r="D406" i="12"/>
  <c r="E404" i="12"/>
  <c r="D404" i="12"/>
  <c r="E403" i="12"/>
  <c r="F403" i="12"/>
  <c r="G403" i="12"/>
  <c r="D403" i="12"/>
  <c r="G322" i="12"/>
  <c r="F322" i="12"/>
  <c r="E322" i="12"/>
  <c r="E314" i="12"/>
  <c r="F314" i="12"/>
  <c r="F313" i="12" s="1"/>
  <c r="G314" i="12"/>
  <c r="E315" i="12"/>
  <c r="E313" i="12" s="1"/>
  <c r="F315" i="12"/>
  <c r="G315" i="12"/>
  <c r="G313" i="12" s="1"/>
  <c r="E316" i="12"/>
  <c r="F316" i="12"/>
  <c r="G316" i="12"/>
  <c r="D315" i="12"/>
  <c r="D314" i="12"/>
  <c r="D301" i="12"/>
  <c r="G301" i="12"/>
  <c r="F301" i="12"/>
  <c r="E301" i="12"/>
  <c r="D397" i="12" l="1"/>
  <c r="E397" i="12"/>
  <c r="G397" i="12"/>
  <c r="E395" i="12"/>
  <c r="F395" i="12"/>
  <c r="G395" i="12"/>
  <c r="E396" i="12"/>
  <c r="F396" i="12"/>
  <c r="G396" i="12"/>
  <c r="F397" i="12"/>
  <c r="D395" i="12"/>
  <c r="E382" i="12"/>
  <c r="F382" i="12"/>
  <c r="G382" i="12"/>
  <c r="D382" i="12"/>
  <c r="E383" i="12"/>
  <c r="F383" i="12"/>
  <c r="G383" i="12"/>
  <c r="D383" i="12"/>
  <c r="G373" i="12"/>
  <c r="F373" i="12"/>
  <c r="E371" i="12"/>
  <c r="F371" i="12"/>
  <c r="G371" i="12"/>
  <c r="E372" i="12"/>
  <c r="F372" i="12"/>
  <c r="G372" i="12"/>
  <c r="E373" i="12"/>
  <c r="D373" i="12"/>
  <c r="D370" i="12" s="1"/>
  <c r="D372" i="12"/>
  <c r="D371" i="12"/>
  <c r="G354" i="12"/>
  <c r="F354" i="12"/>
  <c r="E353" i="12"/>
  <c r="F353" i="12"/>
  <c r="G353" i="12"/>
  <c r="G352" i="12"/>
  <c r="D354" i="12"/>
  <c r="D353" i="12"/>
  <c r="E350" i="12"/>
  <c r="E354" i="12" s="1"/>
  <c r="E352" i="12" s="1"/>
  <c r="D350" i="12"/>
  <c r="D352" i="12"/>
  <c r="E155" i="12"/>
  <c r="F155" i="12"/>
  <c r="G155" i="12"/>
  <c r="E156" i="12"/>
  <c r="F156" i="12"/>
  <c r="G156" i="12"/>
  <c r="D155" i="12"/>
  <c r="D120" i="12"/>
  <c r="D119" i="12"/>
  <c r="E111" i="12"/>
  <c r="D111" i="12"/>
  <c r="D118" i="12" s="1"/>
  <c r="F36" i="12"/>
  <c r="G36" i="12"/>
  <c r="F37" i="12"/>
  <c r="G37" i="12"/>
  <c r="F38" i="12"/>
  <c r="G38" i="12"/>
  <c r="E37" i="12"/>
  <c r="E36" i="12"/>
  <c r="F352" i="12" l="1"/>
  <c r="E370" i="12"/>
  <c r="F370" i="12"/>
  <c r="G370" i="12"/>
  <c r="D117" i="12"/>
  <c r="G35" i="12"/>
  <c r="F35" i="12"/>
  <c r="D37" i="12"/>
  <c r="D36" i="12"/>
  <c r="E20" i="12"/>
  <c r="F20" i="12"/>
  <c r="G20" i="12"/>
  <c r="E27" i="12"/>
  <c r="F27" i="12"/>
  <c r="G27" i="12"/>
  <c r="D27" i="12"/>
  <c r="D20" i="12"/>
  <c r="E359" i="12" l="1"/>
  <c r="F359" i="12"/>
  <c r="G359" i="12"/>
  <c r="D359" i="12"/>
  <c r="G31" i="12"/>
  <c r="F31" i="12"/>
  <c r="F294" i="12" l="1"/>
  <c r="E294" i="12"/>
  <c r="D294" i="12"/>
  <c r="G294" i="12"/>
  <c r="G290" i="12"/>
  <c r="F290" i="12"/>
  <c r="E290" i="12"/>
  <c r="D286" i="12"/>
  <c r="D290" i="12" s="1"/>
  <c r="D252" i="12"/>
  <c r="E252" i="12"/>
  <c r="F252" i="12"/>
  <c r="G252" i="12"/>
  <c r="E248" i="12"/>
  <c r="D248" i="12"/>
  <c r="G247" i="12"/>
  <c r="F247" i="12"/>
  <c r="E247" i="12"/>
  <c r="D247" i="12"/>
  <c r="G246" i="12"/>
  <c r="F246" i="12"/>
  <c r="E246" i="12"/>
  <c r="D246" i="12"/>
  <c r="G219" i="12"/>
  <c r="G218" i="12" s="1"/>
  <c r="F219" i="12"/>
  <c r="F218" i="12" s="1"/>
  <c r="E219" i="12"/>
  <c r="D219" i="12"/>
  <c r="F226" i="12"/>
  <c r="E226" i="12"/>
  <c r="G326" i="12"/>
  <c r="E331" i="12"/>
  <c r="D331" i="12"/>
  <c r="G330" i="12"/>
  <c r="F330" i="12"/>
  <c r="E330" i="12"/>
  <c r="D330" i="12"/>
  <c r="G329" i="12"/>
  <c r="F329" i="12"/>
  <c r="E329" i="12"/>
  <c r="D329" i="12"/>
  <c r="G328" i="12"/>
  <c r="F328" i="12"/>
  <c r="E328" i="12"/>
  <c r="D328" i="12"/>
  <c r="G327" i="12"/>
  <c r="F327" i="12"/>
  <c r="E327" i="12"/>
  <c r="D327" i="12"/>
  <c r="F326" i="12"/>
  <c r="E326" i="12"/>
  <c r="D326" i="12"/>
  <c r="E172" i="12"/>
  <c r="F172" i="12"/>
  <c r="G172" i="12"/>
  <c r="D172" i="12"/>
  <c r="G162" i="12"/>
  <c r="F162" i="12"/>
  <c r="E162" i="12"/>
  <c r="D162" i="12"/>
  <c r="G137" i="12"/>
  <c r="F137" i="12"/>
  <c r="E137" i="12"/>
  <c r="D137" i="12"/>
  <c r="G136" i="12"/>
  <c r="F136" i="12"/>
  <c r="E136" i="12"/>
  <c r="D136" i="12"/>
  <c r="G135" i="12"/>
  <c r="F135" i="12"/>
  <c r="E135" i="12"/>
  <c r="D135" i="12"/>
  <c r="G133" i="12"/>
  <c r="F133" i="12"/>
  <c r="E133" i="12"/>
  <c r="D133" i="12"/>
  <c r="G132" i="12"/>
  <c r="G144" i="12" s="1"/>
  <c r="F132" i="12"/>
  <c r="F144" i="12" s="1"/>
  <c r="E132" i="12"/>
  <c r="D132" i="12"/>
  <c r="G129" i="12"/>
  <c r="G158" i="12" s="1"/>
  <c r="F129" i="12"/>
  <c r="F158" i="12" s="1"/>
  <c r="G111" i="12"/>
  <c r="F111" i="12"/>
  <c r="G78" i="12"/>
  <c r="F78" i="12"/>
  <c r="E78" i="12"/>
  <c r="D78" i="12"/>
  <c r="G67" i="12"/>
  <c r="F67" i="12"/>
  <c r="F333" i="12" l="1"/>
  <c r="E333" i="12"/>
  <c r="D333" i="12"/>
  <c r="G333" i="12"/>
  <c r="H403" i="12"/>
  <c r="I403" i="12"/>
  <c r="J403" i="12"/>
  <c r="K403" i="12"/>
  <c r="L403" i="12"/>
  <c r="M403" i="12"/>
  <c r="N403" i="12"/>
  <c r="O403" i="12"/>
  <c r="P403" i="12"/>
  <c r="Q403" i="12"/>
  <c r="R403" i="12"/>
  <c r="S403" i="12"/>
  <c r="T403" i="12"/>
  <c r="U403" i="12"/>
  <c r="V403" i="12"/>
  <c r="H405" i="12"/>
  <c r="I405" i="12"/>
  <c r="J405" i="12"/>
  <c r="K405" i="12"/>
  <c r="L405" i="12"/>
  <c r="M405" i="12"/>
  <c r="N405" i="12"/>
  <c r="O405" i="12"/>
  <c r="P405" i="12"/>
  <c r="Q405" i="12"/>
  <c r="R405" i="12"/>
  <c r="S405" i="12"/>
  <c r="T405" i="12"/>
  <c r="U405" i="12"/>
  <c r="V405" i="12"/>
  <c r="D316" i="12" l="1"/>
  <c r="E291" i="12"/>
  <c r="F291" i="12"/>
  <c r="G291" i="12"/>
  <c r="E292" i="12"/>
  <c r="F292" i="12"/>
  <c r="G292" i="12"/>
  <c r="D292" i="12"/>
  <c r="D291" i="12"/>
  <c r="E183" i="12"/>
  <c r="F183" i="12"/>
  <c r="G183" i="12"/>
  <c r="H183" i="12"/>
  <c r="I183" i="12"/>
  <c r="J183" i="12"/>
  <c r="K183" i="12"/>
  <c r="L183" i="12"/>
  <c r="M183" i="12"/>
  <c r="N183" i="12"/>
  <c r="O183" i="12"/>
  <c r="P183" i="12"/>
  <c r="Q183" i="12"/>
  <c r="R183" i="12"/>
  <c r="S183" i="12"/>
  <c r="T183" i="12"/>
  <c r="U183" i="12"/>
  <c r="V183" i="12"/>
  <c r="D183" i="12"/>
  <c r="G393" i="12"/>
  <c r="F393" i="12"/>
  <c r="E393" i="12"/>
  <c r="D393" i="12"/>
  <c r="D322" i="12" l="1"/>
  <c r="D289" i="12"/>
  <c r="E258" i="12"/>
  <c r="F258" i="12"/>
  <c r="G258" i="12"/>
  <c r="D258" i="12"/>
  <c r="E145" i="12" l="1"/>
  <c r="F145" i="12"/>
  <c r="G145" i="12"/>
  <c r="D145" i="12"/>
  <c r="G146" i="12"/>
  <c r="F146" i="12"/>
  <c r="E146" i="12"/>
  <c r="D146" i="12"/>
  <c r="E144" i="12"/>
  <c r="D144" i="12"/>
  <c r="E401" i="12"/>
  <c r="E400" i="12" s="1"/>
  <c r="F401" i="12"/>
  <c r="F400" i="12" s="1"/>
  <c r="G401" i="12"/>
  <c r="G400" i="12" s="1"/>
  <c r="D401" i="12"/>
  <c r="D400" i="12" s="1"/>
  <c r="V400" i="12"/>
  <c r="U400" i="12"/>
  <c r="T400" i="12"/>
  <c r="S400" i="12"/>
  <c r="R400" i="12"/>
  <c r="Q400" i="12"/>
  <c r="P400" i="12"/>
  <c r="O400" i="12"/>
  <c r="N400" i="12"/>
  <c r="M400" i="12"/>
  <c r="L400" i="12"/>
  <c r="K400" i="12"/>
  <c r="J400" i="12"/>
  <c r="I400" i="12"/>
  <c r="H400" i="12"/>
  <c r="E243" i="12"/>
  <c r="F243" i="12"/>
  <c r="G243" i="12"/>
  <c r="D243" i="12"/>
  <c r="E241" i="12"/>
  <c r="F241" i="12"/>
  <c r="G241" i="12"/>
  <c r="E242" i="12"/>
  <c r="F242" i="12"/>
  <c r="G242" i="12"/>
  <c r="D242" i="12"/>
  <c r="E230" i="12"/>
  <c r="F230" i="12"/>
  <c r="G230" i="12"/>
  <c r="E231" i="12"/>
  <c r="F231" i="12"/>
  <c r="G231" i="12"/>
  <c r="D230" i="12"/>
  <c r="D231" i="12"/>
  <c r="D196" i="12"/>
  <c r="E202" i="12"/>
  <c r="F202" i="12"/>
  <c r="G202" i="12"/>
  <c r="D202" i="12"/>
  <c r="E191" i="12"/>
  <c r="F191" i="12"/>
  <c r="G191" i="12"/>
  <c r="D191" i="12"/>
  <c r="G84" i="12"/>
  <c r="F84" i="12"/>
  <c r="E84" i="12"/>
  <c r="D84" i="12"/>
  <c r="E67" i="12"/>
  <c r="D67" i="12"/>
  <c r="E68" i="12"/>
  <c r="F68" i="12"/>
  <c r="G68" i="12"/>
  <c r="D68" i="12"/>
  <c r="E54" i="12"/>
  <c r="F54" i="12"/>
  <c r="G54" i="12"/>
  <c r="D54" i="12"/>
  <c r="E88" i="12"/>
  <c r="G88" i="12"/>
  <c r="D88" i="12"/>
  <c r="E24" i="12"/>
  <c r="F24" i="12"/>
  <c r="G24" i="12"/>
  <c r="D24" i="12"/>
  <c r="E34" i="12"/>
  <c r="D34" i="12"/>
  <c r="E31" i="12" l="1"/>
  <c r="E38" i="12"/>
  <c r="D31" i="12"/>
  <c r="D38" i="12"/>
  <c r="D229" i="12"/>
  <c r="F229" i="12"/>
  <c r="G229" i="12"/>
  <c r="E229" i="12"/>
  <c r="F88" i="12"/>
  <c r="H84" i="12"/>
  <c r="I84" i="12"/>
  <c r="J84" i="12"/>
  <c r="K84" i="12"/>
  <c r="L84" i="12"/>
  <c r="M84" i="12"/>
  <c r="N84" i="12"/>
  <c r="O84" i="12"/>
  <c r="P84" i="12"/>
  <c r="Q84" i="12"/>
  <c r="R84" i="12"/>
  <c r="S84" i="12"/>
  <c r="T84" i="12"/>
  <c r="U84" i="12"/>
  <c r="V84" i="12"/>
  <c r="E35" i="12" l="1"/>
  <c r="D35" i="12"/>
  <c r="D396" i="12" l="1"/>
  <c r="G381" i="12"/>
  <c r="E381" i="12"/>
  <c r="F381" i="12"/>
  <c r="E171" i="12"/>
  <c r="F171" i="12"/>
  <c r="G171" i="12"/>
  <c r="D171" i="12"/>
  <c r="H172" i="12"/>
  <c r="I172" i="12"/>
  <c r="J172" i="12"/>
  <c r="K172" i="12"/>
  <c r="L172" i="12"/>
  <c r="M172" i="12"/>
  <c r="N172" i="12"/>
  <c r="O172" i="12"/>
  <c r="P172" i="12"/>
  <c r="Q172" i="12"/>
  <c r="R172" i="12"/>
  <c r="S172" i="12"/>
  <c r="T172" i="12"/>
  <c r="U172" i="12"/>
  <c r="V172" i="12"/>
  <c r="H242" i="12"/>
  <c r="I242" i="12"/>
  <c r="J242" i="12"/>
  <c r="K242" i="12"/>
  <c r="L242" i="12"/>
  <c r="M242" i="12"/>
  <c r="N242" i="12"/>
  <c r="O242" i="12"/>
  <c r="P242" i="12"/>
  <c r="Q242" i="12"/>
  <c r="R242" i="12"/>
  <c r="S242" i="12"/>
  <c r="T242" i="12"/>
  <c r="U242" i="12"/>
  <c r="V242" i="12"/>
  <c r="H243" i="12"/>
  <c r="I243" i="12"/>
  <c r="J243" i="12"/>
  <c r="K243" i="12"/>
  <c r="L243" i="12"/>
  <c r="M243" i="12"/>
  <c r="N243" i="12"/>
  <c r="O243" i="12"/>
  <c r="P243" i="12"/>
  <c r="Q243" i="12"/>
  <c r="R243" i="12"/>
  <c r="S243" i="12"/>
  <c r="T243" i="12"/>
  <c r="U243" i="12"/>
  <c r="V243" i="12"/>
  <c r="G170" i="12" l="1"/>
  <c r="E170" i="12"/>
  <c r="F170" i="12"/>
  <c r="D170" i="12"/>
  <c r="E190" i="12"/>
  <c r="F190" i="12"/>
  <c r="G190" i="12"/>
  <c r="D190" i="12"/>
  <c r="D203" i="12" s="1"/>
  <c r="D156" i="12" l="1"/>
  <c r="G332" i="12" l="1"/>
  <c r="F332" i="12"/>
  <c r="E332" i="12"/>
  <c r="D332" i="12"/>
  <c r="E215" i="12"/>
  <c r="F215" i="12"/>
  <c r="F223" i="12" s="1"/>
  <c r="G215" i="12"/>
  <c r="D215" i="12"/>
  <c r="E324" i="12" l="1"/>
  <c r="F324" i="12"/>
  <c r="G324" i="12"/>
  <c r="E197" i="12"/>
  <c r="F197" i="12"/>
  <c r="G197" i="12"/>
  <c r="D197" i="12"/>
  <c r="H314" i="12" l="1"/>
  <c r="I314" i="12"/>
  <c r="J314" i="12"/>
  <c r="K314" i="12"/>
  <c r="L314" i="12"/>
  <c r="M314" i="12"/>
  <c r="N314" i="12"/>
  <c r="O314" i="12"/>
  <c r="P314" i="12"/>
  <c r="Q314" i="12"/>
  <c r="R314" i="12"/>
  <c r="S314" i="12"/>
  <c r="T314" i="12"/>
  <c r="U314" i="12"/>
  <c r="V314" i="12"/>
  <c r="F249" i="12"/>
  <c r="D249" i="12"/>
  <c r="E240" i="12"/>
  <c r="F240" i="12"/>
  <c r="G240" i="12"/>
  <c r="D241" i="12"/>
  <c r="D240" i="12" s="1"/>
  <c r="E216" i="12"/>
  <c r="F216" i="12"/>
  <c r="G216" i="12"/>
  <c r="G143" i="12"/>
  <c r="G108" i="12"/>
  <c r="F108" i="12"/>
  <c r="D160" i="12" l="1"/>
  <c r="F143" i="12"/>
  <c r="E249" i="12"/>
  <c r="G249" i="12"/>
  <c r="G160" i="12"/>
  <c r="E160" i="12"/>
  <c r="D154" i="12"/>
  <c r="E143" i="12"/>
  <c r="D143" i="12"/>
  <c r="G154" i="12"/>
  <c r="E154" i="12"/>
  <c r="G214" i="12"/>
  <c r="F214" i="12"/>
  <c r="F160" i="12"/>
  <c r="F154" i="12"/>
  <c r="E214" i="12"/>
  <c r="D216" i="12"/>
  <c r="H395" i="12" l="1"/>
  <c r="I395" i="12"/>
  <c r="J395" i="12"/>
  <c r="K395" i="12"/>
  <c r="L395" i="12"/>
  <c r="M395" i="12"/>
  <c r="N395" i="12"/>
  <c r="O395" i="12"/>
  <c r="P395" i="12"/>
  <c r="Q395" i="12"/>
  <c r="R395" i="12"/>
  <c r="S395" i="12"/>
  <c r="T395" i="12"/>
  <c r="U395" i="12"/>
  <c r="V395" i="12"/>
  <c r="E390" i="12"/>
  <c r="F390" i="12"/>
  <c r="G390" i="12"/>
  <c r="H390" i="12"/>
  <c r="I390" i="12"/>
  <c r="J390" i="12"/>
  <c r="K390" i="12"/>
  <c r="L390" i="12"/>
  <c r="M390" i="12"/>
  <c r="N390" i="12"/>
  <c r="O390" i="12"/>
  <c r="P390" i="12"/>
  <c r="Q390" i="12"/>
  <c r="R390" i="12"/>
  <c r="S390" i="12"/>
  <c r="T390" i="12"/>
  <c r="U390" i="12"/>
  <c r="V390" i="12"/>
  <c r="D390" i="12"/>
  <c r="H185" i="12"/>
  <c r="I185" i="12"/>
  <c r="J185" i="12"/>
  <c r="K185" i="12"/>
  <c r="L185" i="12"/>
  <c r="M185" i="12"/>
  <c r="N185" i="12"/>
  <c r="O185" i="12"/>
  <c r="P185" i="12"/>
  <c r="Q185" i="12"/>
  <c r="R185" i="12"/>
  <c r="S185" i="12"/>
  <c r="T185" i="12"/>
  <c r="U185" i="12"/>
  <c r="V185" i="12"/>
  <c r="G254" i="12"/>
  <c r="G259" i="12" s="1"/>
  <c r="F254" i="12"/>
  <c r="F259" i="12" s="1"/>
  <c r="E254" i="12"/>
  <c r="E129" i="12"/>
  <c r="E158" i="12" s="1"/>
  <c r="D129" i="12"/>
  <c r="D158" i="12" s="1"/>
  <c r="G164" i="12"/>
  <c r="G163" i="12" s="1"/>
  <c r="F164" i="12"/>
  <c r="F163" i="12" s="1"/>
  <c r="H117" i="12"/>
  <c r="I117" i="12"/>
  <c r="J117" i="12"/>
  <c r="K117" i="12"/>
  <c r="L117" i="12"/>
  <c r="M117" i="12"/>
  <c r="N117" i="12"/>
  <c r="O117" i="12"/>
  <c r="P117" i="12"/>
  <c r="Q117" i="12"/>
  <c r="R117" i="12"/>
  <c r="S117" i="12"/>
  <c r="T117" i="12"/>
  <c r="U117" i="12"/>
  <c r="V117" i="12"/>
  <c r="E109" i="12"/>
  <c r="F109" i="12"/>
  <c r="G109" i="12"/>
  <c r="D109" i="12"/>
  <c r="H315" i="12" l="1"/>
  <c r="I315" i="12"/>
  <c r="J315" i="12"/>
  <c r="K315" i="12"/>
  <c r="L315" i="12"/>
  <c r="M315" i="12"/>
  <c r="N315" i="12"/>
  <c r="O315" i="12"/>
  <c r="P315" i="12"/>
  <c r="Q315" i="12"/>
  <c r="R315" i="12"/>
  <c r="S315" i="12"/>
  <c r="T315" i="12"/>
  <c r="U315" i="12"/>
  <c r="V315" i="12"/>
  <c r="E108" i="12" l="1"/>
  <c r="D108" i="12"/>
  <c r="G223" i="12" l="1"/>
  <c r="E218" i="12"/>
  <c r="D218" i="12"/>
  <c r="E130" i="12"/>
  <c r="F130" i="12"/>
  <c r="G130" i="12"/>
  <c r="E182" i="12"/>
  <c r="E186" i="12" s="1"/>
  <c r="F182" i="12"/>
  <c r="F186" i="12" s="1"/>
  <c r="G182" i="12"/>
  <c r="G186" i="12" s="1"/>
  <c r="D182" i="12"/>
  <c r="D186" i="12" s="1"/>
  <c r="H68" i="12"/>
  <c r="I68" i="12"/>
  <c r="J68" i="12"/>
  <c r="K68" i="12"/>
  <c r="L68" i="12"/>
  <c r="M68" i="12"/>
  <c r="N68" i="12"/>
  <c r="O68" i="12"/>
  <c r="P68" i="12"/>
  <c r="Q68" i="12"/>
  <c r="R68" i="12"/>
  <c r="S68" i="12"/>
  <c r="T68" i="12"/>
  <c r="U68" i="12"/>
  <c r="V68" i="12"/>
  <c r="F128" i="12" l="1"/>
  <c r="F159" i="12"/>
  <c r="F157" i="12" s="1"/>
  <c r="G128" i="12"/>
  <c r="G159" i="12"/>
  <c r="G157" i="12" s="1"/>
  <c r="E128" i="12"/>
  <c r="E159" i="12"/>
  <c r="E157" i="12" s="1"/>
  <c r="G358" i="12"/>
  <c r="E358" i="12"/>
  <c r="D358" i="12"/>
  <c r="F358" i="12"/>
  <c r="D224" i="12"/>
  <c r="D214" i="12"/>
  <c r="D223" i="12"/>
  <c r="G66" i="12"/>
  <c r="G44" i="12"/>
  <c r="G86" i="12" s="1"/>
  <c r="E223" i="12"/>
  <c r="D222" i="12" l="1"/>
  <c r="E387" i="12"/>
  <c r="F387" i="12"/>
  <c r="G387" i="12"/>
  <c r="D387" i="12"/>
  <c r="G394" i="12" l="1"/>
  <c r="E394" i="12"/>
  <c r="F394" i="12"/>
  <c r="G386" i="12"/>
  <c r="D386" i="12"/>
  <c r="F386" i="12"/>
  <c r="E386" i="12"/>
  <c r="F289" i="12"/>
  <c r="E289" i="12"/>
  <c r="G289" i="12"/>
  <c r="D324" i="12"/>
  <c r="D44" i="12" l="1"/>
  <c r="D45" i="12"/>
  <c r="E44" i="12"/>
  <c r="F44" i="12"/>
  <c r="F86" i="12" s="1"/>
  <c r="E45" i="12"/>
  <c r="F45" i="12"/>
  <c r="G45" i="12"/>
  <c r="E66" i="12" l="1"/>
  <c r="F66" i="12"/>
  <c r="G320" i="12"/>
  <c r="F320" i="12"/>
  <c r="V387" i="12" l="1"/>
  <c r="U387" i="12"/>
  <c r="T387" i="12"/>
  <c r="S387" i="12"/>
  <c r="R387" i="12"/>
  <c r="Q387" i="12"/>
  <c r="P387" i="12"/>
  <c r="O387" i="12"/>
  <c r="N387" i="12"/>
  <c r="M387" i="12"/>
  <c r="L387" i="12"/>
  <c r="K387" i="12"/>
  <c r="J387" i="12"/>
  <c r="I387" i="12"/>
  <c r="H387" i="12"/>
  <c r="F224" i="12" l="1"/>
  <c r="F222" i="12" s="1"/>
  <c r="E181" i="12" l="1"/>
  <c r="F181" i="12"/>
  <c r="G181" i="12"/>
  <c r="D181" i="12"/>
  <c r="E55" i="12" l="1"/>
  <c r="F55" i="12"/>
  <c r="G55" i="12"/>
  <c r="F53" i="12" l="1"/>
  <c r="G53" i="12"/>
  <c r="E53" i="12"/>
  <c r="H397" i="12" l="1"/>
  <c r="H404" i="12" s="1"/>
  <c r="I397" i="12"/>
  <c r="I404" i="12" s="1"/>
  <c r="J397" i="12"/>
  <c r="J404" i="12" s="1"/>
  <c r="K397" i="12"/>
  <c r="K404" i="12" s="1"/>
  <c r="L397" i="12"/>
  <c r="L404" i="12" s="1"/>
  <c r="M397" i="12"/>
  <c r="M404" i="12" s="1"/>
  <c r="N397" i="12"/>
  <c r="N404" i="12" s="1"/>
  <c r="O397" i="12"/>
  <c r="O404" i="12" s="1"/>
  <c r="P397" i="12"/>
  <c r="P404" i="12" s="1"/>
  <c r="Q397" i="12"/>
  <c r="Q404" i="12" s="1"/>
  <c r="R397" i="12"/>
  <c r="R404" i="12" s="1"/>
  <c r="S397" i="12"/>
  <c r="S404" i="12" s="1"/>
  <c r="T397" i="12"/>
  <c r="T404" i="12" s="1"/>
  <c r="U397" i="12"/>
  <c r="U404" i="12" s="1"/>
  <c r="V397" i="12"/>
  <c r="V404" i="12" s="1"/>
  <c r="H352" i="12"/>
  <c r="I352" i="12"/>
  <c r="J352" i="12"/>
  <c r="K352" i="12"/>
  <c r="L352" i="12"/>
  <c r="M352" i="12"/>
  <c r="N352" i="12"/>
  <c r="O352" i="12"/>
  <c r="P352" i="12"/>
  <c r="Q352" i="12"/>
  <c r="R352" i="12"/>
  <c r="S352" i="12"/>
  <c r="T352" i="12"/>
  <c r="U352" i="12"/>
  <c r="V352" i="12"/>
  <c r="D394" i="12" l="1"/>
  <c r="D381" i="12"/>
  <c r="G224" i="12"/>
  <c r="G222" i="12" s="1"/>
  <c r="H186" i="12"/>
  <c r="I186" i="12"/>
  <c r="J186" i="12"/>
  <c r="K186" i="12"/>
  <c r="L186" i="12"/>
  <c r="M186" i="12"/>
  <c r="N186" i="12"/>
  <c r="O186" i="12"/>
  <c r="P186" i="12"/>
  <c r="Q186" i="12"/>
  <c r="R186" i="12"/>
  <c r="S186" i="12"/>
  <c r="T186" i="12"/>
  <c r="U186" i="12"/>
  <c r="V186" i="12"/>
  <c r="T406" i="12" l="1"/>
  <c r="T402" i="12" s="1"/>
  <c r="R406" i="12"/>
  <c r="R402" i="12" s="1"/>
  <c r="P406" i="12"/>
  <c r="P402" i="12" s="1"/>
  <c r="N406" i="12"/>
  <c r="N402" i="12" s="1"/>
  <c r="L406" i="12"/>
  <c r="L402" i="12" s="1"/>
  <c r="J406" i="12"/>
  <c r="J402" i="12" s="1"/>
  <c r="H406" i="12"/>
  <c r="H402" i="12" s="1"/>
  <c r="V406" i="12"/>
  <c r="V402" i="12" s="1"/>
  <c r="U406" i="12"/>
  <c r="U402" i="12" s="1"/>
  <c r="S406" i="12"/>
  <c r="S402" i="12" s="1"/>
  <c r="Q406" i="12"/>
  <c r="Q402" i="12" s="1"/>
  <c r="O406" i="12"/>
  <c r="O402" i="12" s="1"/>
  <c r="M406" i="12"/>
  <c r="M402" i="12" s="1"/>
  <c r="K406" i="12"/>
  <c r="K402" i="12" s="1"/>
  <c r="I406" i="12"/>
  <c r="I402" i="12" s="1"/>
  <c r="E224" i="12"/>
  <c r="E222" i="12" s="1"/>
  <c r="D130" i="12" l="1"/>
  <c r="E97" i="12"/>
  <c r="F97" i="12"/>
  <c r="G97" i="12"/>
  <c r="D97" i="12"/>
  <c r="E79" i="12"/>
  <c r="E87" i="12" s="1"/>
  <c r="F79" i="12"/>
  <c r="F87" i="12" s="1"/>
  <c r="G79" i="12"/>
  <c r="G87" i="12" s="1"/>
  <c r="D79" i="12"/>
  <c r="D55" i="12"/>
  <c r="F85" i="12" l="1"/>
  <c r="G85" i="12"/>
  <c r="E85" i="12"/>
  <c r="D87" i="12"/>
  <c r="D128" i="12"/>
  <c r="D159" i="12"/>
  <c r="D157" i="12" s="1"/>
  <c r="D254" i="12"/>
  <c r="D85" i="12" l="1"/>
  <c r="H229" i="12"/>
  <c r="I229" i="12"/>
  <c r="J229" i="12"/>
  <c r="K229" i="12"/>
  <c r="L229" i="12"/>
  <c r="M229" i="12"/>
  <c r="N229" i="12"/>
  <c r="O229" i="12"/>
  <c r="P229" i="12"/>
  <c r="Q229" i="12"/>
  <c r="R229" i="12"/>
  <c r="S229" i="12"/>
  <c r="T229" i="12"/>
  <c r="U229" i="12"/>
  <c r="V229" i="12"/>
  <c r="D319" i="12" l="1"/>
  <c r="H55" i="12" l="1"/>
  <c r="I55" i="12"/>
  <c r="J55" i="12"/>
  <c r="K55" i="12"/>
  <c r="L55" i="12"/>
  <c r="M55" i="12"/>
  <c r="N55" i="12"/>
  <c r="O55" i="12"/>
  <c r="P55" i="12"/>
  <c r="Q55" i="12"/>
  <c r="R55" i="12"/>
  <c r="S55" i="12"/>
  <c r="T55" i="12"/>
  <c r="U55" i="12"/>
  <c r="V55" i="12"/>
  <c r="D323" i="12" l="1"/>
  <c r="F323" i="12" l="1"/>
  <c r="D313" i="12"/>
  <c r="G323" i="12"/>
  <c r="E323" i="12"/>
  <c r="E321" i="12" l="1"/>
  <c r="F321" i="12"/>
  <c r="G321" i="12"/>
  <c r="E196" i="12"/>
  <c r="E203" i="12" s="1"/>
  <c r="F196" i="12"/>
  <c r="F203" i="12" s="1"/>
  <c r="G196" i="12"/>
  <c r="G203" i="12" s="1"/>
  <c r="E320" i="12" l="1"/>
  <c r="D320" i="12"/>
  <c r="V290" i="12"/>
  <c r="U290" i="12"/>
  <c r="T290" i="12"/>
  <c r="S290" i="12"/>
  <c r="R290" i="12"/>
  <c r="Q290" i="12"/>
  <c r="P290" i="12"/>
  <c r="O290" i="12"/>
  <c r="N290" i="12"/>
  <c r="M290" i="12"/>
  <c r="L290" i="12"/>
  <c r="K290" i="12"/>
  <c r="J290" i="12"/>
  <c r="I290" i="12"/>
  <c r="H290" i="12"/>
  <c r="D321" i="12" l="1"/>
  <c r="F319" i="12"/>
  <c r="G319" i="12"/>
  <c r="E319" i="12"/>
  <c r="E83" i="12"/>
  <c r="D83" i="12"/>
  <c r="D53" i="12"/>
  <c r="G43" i="12"/>
  <c r="D43" i="12"/>
  <c r="H36" i="12"/>
  <c r="H44" i="12" s="1"/>
  <c r="I36" i="12"/>
  <c r="I44" i="12" s="1"/>
  <c r="J36" i="12"/>
  <c r="J44" i="12" s="1"/>
  <c r="K36" i="12"/>
  <c r="K44" i="12" s="1"/>
  <c r="L36" i="12"/>
  <c r="L44" i="12" s="1"/>
  <c r="M36" i="12"/>
  <c r="M44" i="12" s="1"/>
  <c r="N36" i="12"/>
  <c r="N44" i="12" s="1"/>
  <c r="O36" i="12"/>
  <c r="O44" i="12" s="1"/>
  <c r="P36" i="12"/>
  <c r="P44" i="12" s="1"/>
  <c r="Q36" i="12"/>
  <c r="Q44" i="12" s="1"/>
  <c r="R36" i="12"/>
  <c r="R44" i="12" s="1"/>
  <c r="S36" i="12"/>
  <c r="S44" i="12" s="1"/>
  <c r="T36" i="12"/>
  <c r="T44" i="12" s="1"/>
  <c r="U36" i="12"/>
  <c r="U44" i="12" s="1"/>
  <c r="V36" i="12"/>
  <c r="V44" i="12" s="1"/>
  <c r="E96" i="12"/>
  <c r="F96" i="12"/>
  <c r="G96" i="12"/>
  <c r="D96" i="12"/>
  <c r="D95" i="12" l="1"/>
  <c r="E95" i="12"/>
  <c r="G95" i="12"/>
  <c r="F95" i="12"/>
  <c r="F77" i="12"/>
  <c r="G77" i="12"/>
  <c r="F43" i="12"/>
  <c r="D66" i="12"/>
  <c r="E43" i="12"/>
  <c r="E107" i="12"/>
  <c r="F107" i="12"/>
  <c r="D107" i="12"/>
  <c r="G83" i="12"/>
  <c r="F83" i="12"/>
  <c r="D77" i="12"/>
  <c r="E77" i="12"/>
  <c r="G107" i="12"/>
  <c r="E259" i="12"/>
  <c r="D259" i="12"/>
  <c r="E164" i="12"/>
  <c r="E163" i="12" s="1"/>
  <c r="D164" i="12"/>
  <c r="D163" i="12" s="1"/>
  <c r="E175" i="12" l="1"/>
  <c r="E185" i="12" s="1"/>
  <c r="E184" i="12" s="1"/>
  <c r="F175" i="12"/>
  <c r="F185" i="12" s="1"/>
  <c r="G175" i="12"/>
  <c r="G185" i="12" s="1"/>
  <c r="D175" i="12"/>
  <c r="D185" i="12" s="1"/>
  <c r="E402" i="12" l="1"/>
  <c r="F184" i="12"/>
  <c r="F402" i="12"/>
  <c r="G184" i="12"/>
  <c r="G402" i="12"/>
  <c r="D402" i="12"/>
  <c r="D184" i="12"/>
</calcChain>
</file>

<file path=xl/sharedStrings.xml><?xml version="1.0" encoding="utf-8"?>
<sst xmlns="http://schemas.openxmlformats.org/spreadsheetml/2006/main" count="1036" uniqueCount="486">
  <si>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</si>
  <si>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</si>
  <si>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</si>
  <si>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</si>
  <si>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</si>
  <si>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</si>
  <si>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</si>
  <si>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</si>
  <si>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</si>
  <si>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</si>
  <si>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</si>
  <si>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</si>
  <si>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</si>
  <si>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Подпрограмма 3 "Повышение эффективности бюджетных расходов муниципального образования Кольский район"</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</si>
  <si>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</si>
  <si>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</si>
  <si>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</si>
  <si>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</si>
  <si>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</si>
  <si>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</si>
  <si>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</si>
  <si>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Реализация закона Мурманской области "О предоставлении льготного проезда на городском электрическом и автомобильным транспортом общего пользования обучающимся и студентам государственных областных и муниципальных образовательных учреждений Мурманской области"</t>
  </si>
  <si>
    <t>Подпрограмма 2 "Повышение безопасности дорожного движения и снижение дорожно-транспортного травматизма"</t>
  </si>
  <si>
    <t>Подпрограмма 1 "Организация транспортного обслуживания населения на территории Кольского муниципального района". "Развитие транспортной инфраструктуры"</t>
  </si>
  <si>
    <t>Муниципальная программа "Энергосбережение и повышение энергетической эффективности" на 2014-2020 годы</t>
  </si>
  <si>
    <t>Стимулирование энергосбережения и повышение энергетической эффективности муниципальных учреждений</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</si>
  <si>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</si>
  <si>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</si>
  <si>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</si>
  <si>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</si>
  <si>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</si>
  <si>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Обеспечение мер по информационной и материальной поддержке участников профилактической деятельности</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</si>
  <si>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</si>
  <si>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</si>
  <si>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</si>
  <si>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отдельным категориям граждан, работающих в сельских населённых пунктах или посёлках городского типа Мурманской области</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</si>
  <si>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</si>
  <si>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</si>
  <si>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</si>
  <si>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</si>
  <si>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</si>
  <si>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</si>
  <si>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</si>
  <si>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</si>
  <si>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</si>
  <si>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</si>
  <si>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Подпрограмма 2 "Обеспечение отдыха и оздоровления детей"</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</si>
  <si>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</si>
  <si>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</si>
  <si>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</si>
  <si>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</si>
  <si>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</si>
  <si>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</si>
  <si>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</si>
  <si>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</si>
  <si>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</si>
  <si>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</si>
  <si>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</si>
  <si>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</si>
  <si>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</si>
  <si>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</si>
  <si>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</si>
  <si>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</si>
  <si>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</si>
  <si>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</si>
  <si>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</si>
  <si>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</si>
  <si>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на государственную регистрацию актов гражданского состояния</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</si>
  <si>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</si>
  <si>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</si>
  <si>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</si>
  <si>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</si>
  <si>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МАУ "Редакция газеты"Кольское слово"</t>
  </si>
  <si>
    <t>Расходы на содержание МБУ "Централизованная бухгалтерия по обслуживанию муниципальных учреждений Кольского района"</t>
  </si>
  <si>
    <t>Содержание муниципального бюджетного учреждения "Единая дежурно-диспетчерская служба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</si>
  <si>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</si>
  <si>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</si>
  <si>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</si>
  <si>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</si>
  <si>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</si>
  <si>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Муниципальная программа "Социальная поддержка отдельных категорий граждан" на 2015-2020 годы</t>
  </si>
  <si>
    <t>Муниципальная программа "Управление муниципальными финансами" на  2015 -2020 годы</t>
  </si>
  <si>
    <t>Подпрограмма 1 "Управление муниципальными финансами"</t>
  </si>
  <si>
    <t>Всего по подпрограмме:</t>
  </si>
  <si>
    <t>Муниципальная программа "Развитие физической культуры и спорта" на 2015-2020 годы</t>
  </si>
  <si>
    <t>Муниципальная программа "Развитие культуры" на 2015-2020 годы</t>
  </si>
  <si>
    <t>Подпрограмма 1 "Сохранение и развитие дополнительного образования в сфере культуры и искусства" на 2015-2020 годы</t>
  </si>
  <si>
    <t>Муниципальная программа "Развитие образования в Кольском районе Мурманской области" на 2015-2020 годы</t>
  </si>
  <si>
    <t>Проведение мероприятий для детей и молодёжи</t>
  </si>
  <si>
    <t>Муниципальная программа "Развитие семейных форм устройства детей-сирот и детей, оставшихся без попечения родителей" на 2015-2020 годы</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</si>
  <si>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</si>
  <si>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</si>
  <si>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</si>
  <si>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</si>
  <si>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</si>
  <si>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</si>
  <si>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</si>
  <si>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</si>
  <si>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Муниципальная программа "Развитие муниципального управления" на 2015-2020 годы </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</si>
  <si>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</si>
  <si>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</si>
  <si>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</si>
  <si>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</si>
  <si>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</si>
  <si>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</si>
  <si>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</si>
  <si>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</si>
  <si>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</si>
  <si>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</si>
  <si>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</si>
  <si>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</si>
  <si>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</si>
  <si>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</si>
  <si>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Муниципальная программа "Развитие транспортной системы" на 2017-2020 годы</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</si>
  <si>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</si>
  <si>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</si>
  <si>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Муниципальная программа "Развитие экономического потенциала и формирование благоприятного предпринимательского климата в Кольском районе" на 2017-2021 годы</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</si>
  <si>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</si>
  <si>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субсидии на формирование районных фондов финансовой поддержки поселений из областного бюджета в местные бюджеты)</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</si>
  <si>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</si>
  <si>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Дотация на выравнивание бюджетной обеспеченности поселений (за счёт средств местного бюджета) из районного фонда финансовой поддержки</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</si>
  <si>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</si>
  <si>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</si>
  <si>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Профессиональная переподготовка и повышение квалификации муниципальных служащих</t>
  </si>
  <si>
    <t>Муниципальная программа "Охрана окружающей среды" на 2017-2020 годы</t>
  </si>
  <si>
    <t>Муниципальная программа "Развитие гражданского общества в Кольском районе Мурманской области" на 2017-2020 годы</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</si>
  <si>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</si>
  <si>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</si>
  <si>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</si>
  <si>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</si>
  <si>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</si>
  <si>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</si>
  <si>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</si>
  <si>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Муниципальная программа "Развитие коммунальной инфраструктуры" на 2017-2020 годы</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</si>
  <si>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</si>
  <si>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</si>
  <si>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</si>
  <si>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2 "Обеспечение полномочий учредителя муниципальных унитарных предприятий"</t>
  </si>
  <si>
    <t>Подпрограмма 3 "Модернизация объектов коммунальной инфраструктуры"</t>
  </si>
  <si>
    <t>Подпрограмма 4 "Подготовка объектов жилищно-коммунального хозяйства муниципального образования Кольский район к работе в отопительный период"</t>
  </si>
  <si>
    <t>Расходы бюджета Кольского района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t>
  </si>
  <si>
    <t>Содержание муниципального бюджетного учреждения "Единая дежурно-диспетчерская служба Кольского района" за счёт средств бюджета Кольского района</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</si>
  <si>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</si>
  <si>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</si>
  <si>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</si>
  <si>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</si>
  <si>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Проведение экспертизы и технического обследования на объектах тепло-, водо-, электроснабжения в сельских поселениях Кольского района</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</si>
  <si>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</si>
  <si>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</si>
  <si>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Текущий ремонт муниципального жилищного фонда (жилых домов, квартир, комнат)</t>
  </si>
  <si>
    <t>Всего:</t>
  </si>
  <si>
    <t>Муниципальная программа "Молодёжь Кольского района" на 2017-2020 годы</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</si>
  <si>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</si>
  <si>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</si>
  <si>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</si>
  <si>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 xml:space="preserve">Расходы бюджета Кольского района на обеспечение мероприятий по сносу аварийных расселённых жилых домов </t>
  </si>
  <si>
    <t>Расходы на выполнение работ по тушению лесных пожаров на землях сельских поселений, находящихся в границах территории муниципального образования Кольский район</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</si>
  <si>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</si>
  <si>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</si>
  <si>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Расходы на организацию мероприятий по обеспечению чистоты и порядка на территории муниципального образования</t>
  </si>
  <si>
    <t>Субсидия на проведение капитальных и текущих ремонтов муниципальных образовательных организаций</t>
  </si>
  <si>
    <t>Расходы бюджета Кольского района на проведение капитальных и текущих ремонтов муниципальных образовательных организаций</t>
  </si>
  <si>
    <t>Исполнено на 100%</t>
  </si>
  <si>
    <t>Информирование населения через средства массовой информации о культурно-массовых мероприятиях Кольского района</t>
  </si>
  <si>
    <t>Процентные платежи по муниципальному долгу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</si>
  <si>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</si>
  <si>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</si>
  <si>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</si>
  <si>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</si>
  <si>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</si>
  <si>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</si>
  <si>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</si>
  <si>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Субсидии на возмещение недополученных доходов перевозчикам, осуществляющим регулярные перевозк пассажиров и багажа на муниципальных маршрутах по регулируемым тарифам, не обеспечивающим возмещение понесённых затрат</t>
  </si>
  <si>
    <t>Возмещение расходов по приобретению и установке индивидуальных, общих (квартирных) и комнатных приборов учёта электрической энергии, газа, холодной и горячей воды в муниципальных жилых помещениях</t>
  </si>
  <si>
    <t>Возмещение расходов на оплату коммунальных услуг в размере, определённым повышающим коэффициентом, применяемым вследствие отсутствия индивидуальных приборов учёта в муниципальных жилых помещениях</t>
  </si>
  <si>
    <t xml:space="preserve">Подпрограмма 7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</si>
  <si>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Субвенция на организацию предоставления мер социальной поддержки по оплате жилого помещения и коммунальных усуг отдельным категориям граждан, работающих в сельских населённых пунктах или посёлках городского типа Мурманкой области</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</si>
  <si>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</si>
  <si>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реализацию проектов по поддержке местных инициатив</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</si>
  <si>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</si>
  <si>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</si>
  <si>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</si>
  <si>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</si>
  <si>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</si>
  <si>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социально ориентированным общественным некоммерческим организациям, созданным в форме общественных организаций, на реализацию социальных проектов</t>
  </si>
  <si>
    <t>Предоставление субсидий общественным организациям инвалидов</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</si>
  <si>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</si>
  <si>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</si>
  <si>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</si>
  <si>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Расходы на приобретение вещевого имущества и предметов первой необходимости для оснащения защитного сооружения</t>
  </si>
  <si>
    <t>Расходы на разработку проектно-сметной документации на строительство водозаборных сооружений в с.п. Териберка Кольского района</t>
  </si>
  <si>
    <t>Расходы на модернизацию и эксплуатацию муниципальных электрических сетей уличного освещения с. Тулома Кольского района</t>
  </si>
  <si>
    <t>Расходы бюджета Кольского района на софинансирование капитальных вложений в объекты муниципальной собственности</t>
  </si>
  <si>
    <t>Субсидии управляющим  организациям, которым предоставлена лицензия на осуществление деятельности по управлению многоквартирными домами, и товариществам собственников жилья на обеспечение затрат на проведение аварийных работ капитального ремонта общего имущества многоквартирных домов, расположенных на территории сельских поселений, входящих в состав муниципального образования Кольский район</t>
  </si>
  <si>
    <t xml:space="preserve">Подпрограмма 8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</si>
  <si>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</si>
  <si>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 xml:space="preserve">Исполнено на 100%. </t>
  </si>
  <si>
    <t>Обеспечение выполнения полномочий по созданию условий для организациии досуга жителей поселения услугами организаций культуры муниципального образования с.п.Териберка</t>
  </si>
  <si>
    <t>Обеспечение развития и укрепления материально-технической базы муниципальных домов культуры</t>
  </si>
  <si>
    <t>федеральный бюджет</t>
  </si>
  <si>
    <t>Выплата стипендии Главы администрации Кольского района одарённым детям, торжественное вручение первых стипендий</t>
  </si>
  <si>
    <t>Расходы бюджета Кольского района на создание и содержание мест (площадок) накопления ТКО на территории сельских поселений Кольского района</t>
  </si>
  <si>
    <t>Приобретение музыкальных инструментов</t>
  </si>
  <si>
    <t>Предоставление субсидий некоммерческим организациям, созданным в форме хуторских казачьих обществ, внесенным в государственный реестр казачьих обществ в Российской Федерации</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</si>
  <si>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</si>
  <si>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</si>
  <si>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</si>
  <si>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Строительство, реконструкция, модернизация муниципального жилищного фонда</t>
  </si>
  <si>
    <t xml:space="preserve">Исполнено на 0%. </t>
  </si>
  <si>
    <t>Расходы на разработку проектно-сметной документации объектов водоснабжения, и теплоснабжения в сельских поселениях Кольского района</t>
  </si>
  <si>
    <t>Организация и проведение культурно-массовых и праздничных мероприятий</t>
  </si>
  <si>
    <t>Подпрограмма 2 "Поддержка социально-ориентированных некоммерческих организаций"</t>
  </si>
  <si>
    <t>Подпрограмма 6 "Снос ветхого и аварийного жилищного фонда на территории сельского поселения Териберка Кольского района" на 2017-2020гг</t>
  </si>
  <si>
    <t>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</si>
  <si>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Региональный проект "Современная школа"</t>
  </si>
  <si>
    <t>Создание (ообновление)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</si>
  <si>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Региональный проект "Успех каждого ребёнка"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</si>
  <si>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</si>
  <si>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Региональный проект "Содействие занятости женщин-создание условий дошкольного бразования для детей в возрасте до трёх лет"</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</si>
  <si>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</si>
  <si>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местный бюджет</t>
  </si>
  <si>
    <t xml:space="preserve"> бюджет Мурманской области</t>
  </si>
  <si>
    <t xml:space="preserve">Компенсация расхдов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 </t>
  </si>
  <si>
    <t>Исполнено на 30,9%</t>
  </si>
  <si>
    <t>Исполнено на 19,5%</t>
  </si>
  <si>
    <t>Исполнено на 19,3%</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</si>
  <si>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</si>
  <si>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 xml:space="preserve">Исполнено на 75,0%. </t>
  </si>
  <si>
    <t>Подпрограмма 3 "Развитие торговли в Кольском районе"</t>
  </si>
  <si>
    <t>Субсидия на возмещение затрат по оплате коммунальных ресурсов и по оплате аренды помещений, понесённых субъектами малого предпринимательства при осуществлении розничной торговли социально значимыми прдовольственными товарами в оотдалённых и малонаселённых пунктах района</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</si>
  <si>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</si>
  <si>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</si>
  <si>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</si>
  <si>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Субвенция на осуществление государственных полномочий по представлению единовременной денежной выплаты многодетным семьям на улучшение жилищных условий</t>
  </si>
  <si>
    <t xml:space="preserve"> Исполнено на 0,0%. </t>
  </si>
  <si>
    <t>Муниципальная программа "Управление земельными ресурсами Кольского района" на 2020-2025 гг.</t>
  </si>
  <si>
    <t>Управление земельными участками, формирование, их учёт и сдержание</t>
  </si>
  <si>
    <t>Подготовка и проведение мероприятий, посвящённых празднованию 455-летия со дня бразования города Колы</t>
  </si>
  <si>
    <t xml:space="preserve"> </t>
  </si>
  <si>
    <t>Субсидия юридическим лицам и индивидуальным предпринимателям, осуществляющим деятельность по управлению МКД</t>
  </si>
  <si>
    <t xml:space="preserve">Исполнено на 16,4%. </t>
  </si>
  <si>
    <t xml:space="preserve">Исполнено на 18,4%. </t>
  </si>
  <si>
    <t>Обеспечение комплексного СЭР села Белокаменка в рамках соглашения о СЭС с ООО "НОВАТЭК-Мурманск"</t>
  </si>
  <si>
    <t>Актуализация схем тепло, водо, электроснабжения в сельских поселениях Кольского района</t>
  </si>
  <si>
    <t>Исполнено на 36,7%</t>
  </si>
  <si>
    <t xml:space="preserve">Исполнено на 22,7%. </t>
  </si>
  <si>
    <t>Исполнено на 9,5%</t>
  </si>
  <si>
    <t>Исполнено на 11,5%</t>
  </si>
  <si>
    <t xml:space="preserve">Исполнено на 3,8%. </t>
  </si>
  <si>
    <t>Иные межбюджетные трансферты на погашение просроченной кредиторской задолженности</t>
  </si>
  <si>
    <t>Исполнено на 54,4%</t>
  </si>
  <si>
    <t>Подготовка проектов изменений в Правила землепользования и застройки муниципальных образований: с.п. Ура-Губа, с.п. Пушной, с.п. Тулома, с.п. Териберка</t>
  </si>
  <si>
    <t>Исполнено на 96,9%</t>
  </si>
  <si>
    <t>Исполнено на 16,3%</t>
  </si>
  <si>
    <t>Исполнено на 8,2%</t>
  </si>
  <si>
    <t>Исполнено на 3,1%</t>
  </si>
  <si>
    <t>Исполнено на 20,9%</t>
  </si>
  <si>
    <t>Расхды на сдержание МКУ "Управление по ГОЧС и ПБ Кольского района"</t>
  </si>
  <si>
    <t>Расхды на сдержание МКУ "Управление по ГОЧС и ПБ Кольского района" за счёт поселений</t>
  </si>
  <si>
    <t xml:space="preserve">Исполнено на 63,9%. </t>
  </si>
  <si>
    <t xml:space="preserve">Исполнено на 0,4%. </t>
  </si>
  <si>
    <t xml:space="preserve">Исполнено на 45,4%. </t>
  </si>
  <si>
    <t xml:space="preserve">Исполнено на 14,4%. </t>
  </si>
  <si>
    <t>Исполнено на 38,8%</t>
  </si>
  <si>
    <t>Исполнено на 14,4%</t>
  </si>
  <si>
    <t>Исполнено на 57,3%</t>
  </si>
  <si>
    <t>Исполнено на 2,8%</t>
  </si>
  <si>
    <t>Исполнено на 60,1%</t>
  </si>
  <si>
    <t>Исполнено на 57,9%.</t>
  </si>
  <si>
    <t>Исполнено на 60,1%.</t>
  </si>
  <si>
    <t>Исполнено на 44,7%.</t>
  </si>
  <si>
    <t>Исполнено на 54,5%</t>
  </si>
  <si>
    <t>Исполнено на 48,8%</t>
  </si>
  <si>
    <t>Исполнено на 58,1%</t>
  </si>
  <si>
    <t>Исполнено на 62,2%</t>
  </si>
  <si>
    <t>Исполнено на 5,7%</t>
  </si>
  <si>
    <t xml:space="preserve">Исполнено на 46,3%. </t>
  </si>
  <si>
    <t>Исполнено на 64,1%</t>
  </si>
  <si>
    <t xml:space="preserve">Исполнено на 54,7% </t>
  </si>
  <si>
    <t xml:space="preserve">Исполнено на 23,0% </t>
  </si>
  <si>
    <t xml:space="preserve">Исполнено на 58,5% </t>
  </si>
  <si>
    <t>Исполнено на 62,6%</t>
  </si>
  <si>
    <t>Исполнено на 59,2%</t>
  </si>
  <si>
    <t>Исполнено на 63,5%</t>
  </si>
  <si>
    <t>Исполнено на 56,8%</t>
  </si>
  <si>
    <t>Исполнено на 3,9%</t>
  </si>
  <si>
    <t>Исполнено на 60%</t>
  </si>
  <si>
    <t>Исполнено на 53,5%</t>
  </si>
  <si>
    <t>Исполнено на 53,7%</t>
  </si>
  <si>
    <t>Исполнено на 52,1%</t>
  </si>
  <si>
    <t>Исполнено на 38,6%</t>
  </si>
  <si>
    <t>Исполнено на 38,0%</t>
  </si>
  <si>
    <t>Исполнено на 67,0%</t>
  </si>
  <si>
    <t>Исполнено на 55,4%</t>
  </si>
  <si>
    <t>Исполнено на 46,1%</t>
  </si>
  <si>
    <t>Исполнено на 35,5%</t>
  </si>
  <si>
    <t>Исполнено на 47,7%</t>
  </si>
  <si>
    <t xml:space="preserve">Исполнено на 49,4%. </t>
  </si>
  <si>
    <t xml:space="preserve">Исполнено на 43,2%. </t>
  </si>
  <si>
    <t xml:space="preserve">Исполнено на 44,8%. </t>
  </si>
  <si>
    <t xml:space="preserve">Исполнено на 36,5%. </t>
  </si>
  <si>
    <t xml:space="preserve">Исполнено на 36,5%.  </t>
  </si>
  <si>
    <t xml:space="preserve">Исполнено на 42,8%. </t>
  </si>
  <si>
    <t xml:space="preserve">Исполнено на 60%. </t>
  </si>
  <si>
    <t xml:space="preserve">Исполнено на 64,3%. </t>
  </si>
  <si>
    <t>Исполнено на 41,9%</t>
  </si>
  <si>
    <t>Исполнено на 43,4%</t>
  </si>
  <si>
    <t>Исполнено на 41,7%</t>
  </si>
  <si>
    <t xml:space="preserve">Исполнено на 24,4%. </t>
  </si>
  <si>
    <t xml:space="preserve">Исполнено на 0,2%. </t>
  </si>
  <si>
    <t>Исполнено на 48,1%</t>
  </si>
  <si>
    <t>Исполнено на 2,0%</t>
  </si>
  <si>
    <t>Исполнено на 60,0%</t>
  </si>
  <si>
    <t xml:space="preserve">                                                                                                                Исполнено на 53,0%</t>
  </si>
  <si>
    <t>Субсидия на реализацию проектов в области культуры и искусства</t>
  </si>
  <si>
    <t>Исполнено на 46,0%</t>
  </si>
  <si>
    <t xml:space="preserve">Исполнено на 2,3% </t>
  </si>
  <si>
    <t xml:space="preserve">Исполнено на 68,7% </t>
  </si>
  <si>
    <t>Исполнено на 51,3%</t>
  </si>
  <si>
    <t>Исполнено на 51,2%</t>
  </si>
  <si>
    <t>Исполнено на 49,3%</t>
  </si>
  <si>
    <t>Разработка проектно-сметной документации на капитальный ремонт здания муниципального учреждения культуры "Межпосленческая библиотека Кольского района"</t>
  </si>
  <si>
    <t>Исполнено на 53,2%</t>
  </si>
  <si>
    <t>Исполнено на 69,0%</t>
  </si>
  <si>
    <t>Исполнено на 14,2%</t>
  </si>
  <si>
    <t>Исполнено на 51,4%</t>
  </si>
  <si>
    <t>Исполнено на 49,4%</t>
  </si>
  <si>
    <t xml:space="preserve">Исполнено на 18,5%. </t>
  </si>
  <si>
    <t>Выполнение работ, связанных с осуществлением регулярных перевозок пассажиров и багажа автомобильным транспортом по реулируемым тарифам</t>
  </si>
  <si>
    <t xml:space="preserve">Исполнено на 83,3%. </t>
  </si>
  <si>
    <t xml:space="preserve">Исполнено на 24,3%. </t>
  </si>
  <si>
    <t>Исполнено на 41,2%</t>
  </si>
  <si>
    <t xml:space="preserve">Исполнено на 41,7%. </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</si>
  <si>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</si>
  <si>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Расходы бджета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</si>
  <si>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Исполнено на 15,9%</t>
  </si>
  <si>
    <t>Исполнено на 22,9%</t>
  </si>
  <si>
    <t>Исполнено на 27,7%</t>
  </si>
  <si>
    <t xml:space="preserve">Исполнено на 1,1%. </t>
  </si>
  <si>
    <t xml:space="preserve">Исполнено на 20%. </t>
  </si>
  <si>
    <t xml:space="preserve">Исполнено на 64,8%. </t>
  </si>
  <si>
    <t xml:space="preserve">Исполнено на 57,0%. </t>
  </si>
  <si>
    <t xml:space="preserve">Исполнено на 52,2%. </t>
  </si>
  <si>
    <t xml:space="preserve">Исполнено на 58,3%. </t>
  </si>
  <si>
    <t xml:space="preserve">Исполнено на 27,4%. </t>
  </si>
  <si>
    <t xml:space="preserve">Исполнено на 54,1%. </t>
  </si>
  <si>
    <t>Исполнено на 57,5%</t>
  </si>
  <si>
    <t>Исполнено на 65,9%</t>
  </si>
  <si>
    <t xml:space="preserve">Исполнено на 54,8%. </t>
  </si>
  <si>
    <t>Исполнено на 9,0%</t>
  </si>
  <si>
    <t>Исполнено на 50,4%</t>
  </si>
  <si>
    <t>Исполнено на 42,4%</t>
  </si>
  <si>
    <t>Исполнено на 54,8%</t>
  </si>
  <si>
    <t xml:space="preserve"> Исполнено на 21,0%. </t>
  </si>
  <si>
    <t xml:space="preserve">Исполнено на 51,9%.                                                                                      </t>
  </si>
  <si>
    <t>Исполнено на 48,2%</t>
  </si>
  <si>
    <t>Исполнено на 16,5%</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</si>
  <si>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</si>
  <si>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 xml:space="preserve">Исполнено на 45,8%. </t>
  </si>
  <si>
    <t xml:space="preserve">Исполнено на 40,9%. </t>
  </si>
  <si>
    <t>Исполнено на 24,3%</t>
  </si>
  <si>
    <t xml:space="preserve">Исполнено на 54,6%. </t>
  </si>
  <si>
    <t xml:space="preserve">Исполнено на 13,1%. </t>
  </si>
  <si>
    <t>Исполнено на 26,3%</t>
  </si>
  <si>
    <t>Исполнено на 92,9%</t>
  </si>
  <si>
    <t xml:space="preserve">Исполнено на 41,1%. </t>
  </si>
  <si>
    <t>Исполнено на 39,5%</t>
  </si>
  <si>
    <t>Исполнено на 30,5%</t>
  </si>
  <si>
    <t>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</si>
  <si>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дговоров (контрактов) с организациями, финансируемыми из местного бюджета</t>
  </si>
  <si>
    <t>Материальное поощрение добровольцев, принимавших участие в оказании помощи в ликвидации природных пожаров на территории сельских поселний Кольского района</t>
  </si>
  <si>
    <t>Обеспечение питанием добровольцев, принимавших участие в оказании помощи в ликвидации природных пожаров на территории сельских поселний Кольского района</t>
  </si>
  <si>
    <t>Исполнено на 54,6%</t>
  </si>
  <si>
    <t xml:space="preserve">Исполнено на 51,2%. </t>
  </si>
  <si>
    <t xml:space="preserve">Исполнено на 23,7%. </t>
  </si>
  <si>
    <t xml:space="preserve">Исполнено на 16,3%. </t>
  </si>
  <si>
    <t xml:space="preserve">Исполнено на 2,9%. </t>
  </si>
  <si>
    <t xml:space="preserve">Исполнено на 6,5%. </t>
  </si>
  <si>
    <t>Исполнено на 2,7%</t>
  </si>
  <si>
    <t xml:space="preserve">Исполнено на 30,4%. </t>
  </si>
  <si>
    <t xml:space="preserve">Исполнено на 36,8%. </t>
  </si>
  <si>
    <t xml:space="preserve">Исполнено на 45,1%. </t>
  </si>
  <si>
    <t xml:space="preserve">Исполнено на 32,3%. </t>
  </si>
  <si>
    <t>Исполнено на 45,4%</t>
  </si>
  <si>
    <t>Исполнено на 45,7%</t>
  </si>
  <si>
    <t>Исполнено на 7,2%</t>
  </si>
  <si>
    <t>Исполнено на 30,7%</t>
  </si>
  <si>
    <t>Исполнено на 43,3%</t>
  </si>
  <si>
    <t>Исполнено на 43,6%</t>
  </si>
  <si>
    <t>Исполнено на 41,5%</t>
  </si>
  <si>
    <t>Исполнено на 7,9%</t>
  </si>
  <si>
    <t xml:space="preserve">Исполнено на 38,2%. </t>
  </si>
  <si>
    <t xml:space="preserve">Исполнено на 40,2% </t>
  </si>
  <si>
    <t xml:space="preserve">Исполнено на 55,9%. </t>
  </si>
  <si>
    <t xml:space="preserve">Исполнено на 58,7%. </t>
  </si>
  <si>
    <t xml:space="preserve">Исполнено на 54,4%. </t>
  </si>
  <si>
    <t>Исполнено на 36,5%</t>
  </si>
  <si>
    <t>Исполнено на 55,0%</t>
  </si>
  <si>
    <t>Исполнено на 60,6%</t>
  </si>
  <si>
    <t>Исполнено на 50%</t>
  </si>
  <si>
    <t>Исполнено на 50,0%</t>
  </si>
  <si>
    <t>Исполнено на 100 %</t>
  </si>
  <si>
    <t>Исполнено на 22,8%</t>
  </si>
  <si>
    <t>Исполнено на 25,8%</t>
  </si>
  <si>
    <t>Исполнено на 44,7%</t>
  </si>
  <si>
    <t>Исполнено на 49,2%</t>
  </si>
  <si>
    <t>Исполнено на 40,2%</t>
  </si>
  <si>
    <t>Исполнено на 51,8%</t>
  </si>
  <si>
    <t xml:space="preserve">Исполнено на 75,9%. </t>
  </si>
  <si>
    <t>Исполнено на 75,9%</t>
  </si>
  <si>
    <t>Исполнено на 44,1%</t>
  </si>
  <si>
    <t>Исполнено на 45,9%</t>
  </si>
  <si>
    <t>Исполнено на 42,1%</t>
  </si>
  <si>
    <t>Исполнено на 17,9%</t>
  </si>
  <si>
    <t>Исполнено на 9,9%</t>
  </si>
  <si>
    <t>Исполнено на 20,4%</t>
  </si>
  <si>
    <t>Исполнено на 35,2%</t>
  </si>
  <si>
    <t>Исполнено на 18,3%</t>
  </si>
  <si>
    <t>Исполнено на 14,9%</t>
  </si>
  <si>
    <t>Исполнено на 51,5%</t>
  </si>
  <si>
    <t>Исполнено на 46,6%</t>
  </si>
  <si>
    <t xml:space="preserve">Исполнено на 18,9%. </t>
  </si>
  <si>
    <t xml:space="preserve">Исполнено на 24,8%. </t>
  </si>
  <si>
    <t xml:space="preserve">Исполнено на 31,9%. </t>
  </si>
  <si>
    <t xml:space="preserve">Исполнено на 30,1%. </t>
  </si>
  <si>
    <t xml:space="preserve">Исполнено на 7,7%. </t>
  </si>
  <si>
    <t>Исполнено на 9,7%</t>
  </si>
  <si>
    <t xml:space="preserve">Исполнено на 64,0%. </t>
  </si>
  <si>
    <t>Расхды на модернизацию, ремонт и эксплуатацию муниципальных тепло, водо, электрических сетей в сельских поселениях Кольского района</t>
  </si>
  <si>
    <t xml:space="preserve">Исполнено на 14,1%. </t>
  </si>
  <si>
    <t xml:space="preserve">Исполнено на 26,4%. </t>
  </si>
  <si>
    <t xml:space="preserve">Исполнено на 37,8%. </t>
  </si>
  <si>
    <t xml:space="preserve">Исполнено на 96,4%. </t>
  </si>
  <si>
    <t xml:space="preserve">Исполнено на 20,5%. </t>
  </si>
  <si>
    <t>Исполнено на 26,8%</t>
  </si>
  <si>
    <t>Расходы бюджета Кольского района на подготовку к отопительному периоду</t>
  </si>
  <si>
    <t xml:space="preserve">Исполнено на 11,4%. </t>
  </si>
  <si>
    <t xml:space="preserve">Исполнено на 12,2%. </t>
  </si>
  <si>
    <t xml:space="preserve">Исполнено на 31,2%. </t>
  </si>
  <si>
    <t>Исполнено на 9,2%</t>
  </si>
  <si>
    <t xml:space="preserve">Исполнено на 48,1%. </t>
  </si>
  <si>
    <t>Взносы в уставный капитал</t>
  </si>
  <si>
    <t>Исполнено на 70,0%</t>
  </si>
  <si>
    <t xml:space="preserve">Исполнено на 70,0%. </t>
  </si>
  <si>
    <t>Исполнено на 23,9%</t>
  </si>
  <si>
    <t xml:space="preserve"> Исполнено на 1,8%. </t>
  </si>
  <si>
    <t>Исполнено на 1,8%</t>
  </si>
  <si>
    <t xml:space="preserve">Исполнено на 7,1%. </t>
  </si>
  <si>
    <t xml:space="preserve">Исполнено на 0,03%. </t>
  </si>
  <si>
    <t>Исполнено на 1,1%</t>
  </si>
  <si>
    <t>Исполнено на 38,9%</t>
  </si>
  <si>
    <t>Адаптация муниципальных учреждений дополнительного бразования в рамках мероприятий программы "Доступная среда"</t>
  </si>
  <si>
    <t>областной         бюджет</t>
  </si>
  <si>
    <t>Строительство быстровозводимого спортивного комплекса с плавательным бассейном (расположенного по адресу: Мурманская область, г.Кола, пр. Защитников Заполярья, д. 3/1)</t>
  </si>
  <si>
    <t>Расходы бюджета Кольского района на строительство быстровозводимого спортивного комплекса с плавательным бассейном (расположенного по адресу: Мурманская область, г.Кола, пр. Защитников Заполярья, д. 3/1)</t>
  </si>
  <si>
    <t>Субсидия на софинансирование капитальных вложений в объекты муниципальной собственности (Быстровзводимый спортивный комплекс с плавательным бассейном, расположенного по адресу: Мурманская область, г.Кола, пр. Защитников Заполярья, д.3/1</t>
  </si>
  <si>
    <t xml:space="preserve">Исполнено на 5,8%. </t>
  </si>
  <si>
    <t>Субсидия на государственную поддержку отрасли культуры (государственная поддержка лучших сельских учреждений культуры)</t>
  </si>
  <si>
    <t>Обеспечение развития и укрепления материально-технической базы учреждений культуры</t>
  </si>
  <si>
    <t>Исполнено на 29,3%</t>
  </si>
  <si>
    <t xml:space="preserve">Исполнено на 60,7%. </t>
  </si>
  <si>
    <t>Субсидия на реализацию мероприятий, направленных на ликвидацию накопленного экологического ущерба</t>
  </si>
  <si>
    <t>Расходы по содержанию и бслуживанию ГТС ограждающей дамбы помётохранилища (бывшие птицефабрики "Мурманская", "Снежная")</t>
  </si>
  <si>
    <t>Субсидия бюджетам муниципальных образований  на реализацию проектов по поддержке местных инициатив</t>
  </si>
  <si>
    <t xml:space="preserve">Расходы бюджета Кольского района на оплату взносов на капитальный ремонт за муниципальный жилой фонд </t>
  </si>
  <si>
    <t xml:space="preserve">Исполнено на 11,2%. </t>
  </si>
  <si>
    <t>Строительство и реконструкция (модернизация) объектов питьевого водоснабжения (Реконструкция водзаборных сооружений с. Тулома Кольского района Мурманской области)</t>
  </si>
  <si>
    <t>Проведение ремонтных работ на объектах тепло-, водо-, электроснабжения в сельских поселениях Кольского района в рамках подготовки к отопительному периоду</t>
  </si>
  <si>
    <t xml:space="preserve">Исполнено на 24,1%. </t>
  </si>
  <si>
    <t xml:space="preserve">Исполнено на 22,2%. </t>
  </si>
  <si>
    <t xml:space="preserve">Исполнено на 23,2%. </t>
  </si>
  <si>
    <t xml:space="preserve">Исполнено на 33,2%. </t>
  </si>
  <si>
    <t>Субсидия бюджетам муниципальных образований на подготовку к отопительному периоду</t>
  </si>
  <si>
    <t>Исполнено на 18,8%</t>
  </si>
  <si>
    <t>Исполнено на 24,1%</t>
  </si>
  <si>
    <t>Исполнено на 25,9%</t>
  </si>
  <si>
    <t>по состоянию на 01.07.2020</t>
  </si>
  <si>
    <t>Исполнено на 38,1%</t>
  </si>
  <si>
    <t>Исполнено на 10,2%</t>
  </si>
  <si>
    <t>Исполнено на 12,9%</t>
  </si>
  <si>
    <t>Исполнено на 56,7%</t>
  </si>
  <si>
    <t xml:space="preserve">Подпрограмма 3 "Противодействие терроризму и экстремизму, предупреждение межнациональных конфликтов на территории Кольского района" </t>
  </si>
  <si>
    <t xml:space="preserve">Исполнено на 40,1%. </t>
  </si>
  <si>
    <t>Исполнено на 44,3%</t>
  </si>
  <si>
    <t xml:space="preserve">Исполнено на 2,6%. </t>
  </si>
  <si>
    <t>Исполнено на 43,0%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</si>
</sst>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4"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143">
    <xf numFmtId="0" fontId="0" fillId="0" borderId="0" xfId="0"/>
    <xf numFmtId="0" fontId="3" fillId="2" borderId="0" xfId="0" applyFont="1" applyFill="1"/>
    <xf numFmtId="0" fontId="8" fillId="2" borderId="0" xfId="0" applyFont="1" applyFill="1"/>
    <xf numFmtId="0" fontId="2" fillId="2" borderId="0" xfId="0" applyFont="1" applyFill="1" applyAlignment="1">
      <alignment horizontal="center"/>
    </xf>
    <xf numFmtId="0" fontId="8" fillId="2" borderId="0" xfId="0" applyFont="1" applyFill="1" applyAlignment="1">
      <alignment horizontal="right"/>
    </xf>
    <xf numFmtId="0" fontId="3" fillId="2" borderId="1" xfId="0" applyFont="1" applyFill="1" applyBorder="1"/>
    <xf numFmtId="49" fontId="4" fillId="2" borderId="1" xfId="0" applyNumberFormat="1" applyFont="1" applyFill="1" applyBorder="1" applyAlignment="1">
      <alignment horizontal="center" vertical="top" wrapText="1"/>
    </xf>
    <xf numFmtId="165" fontId="4" fillId="2" borderId="1"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top" wrapText="1"/>
    </xf>
    <xf numFmtId="0" fontId="4" fillId="2" borderId="5"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5" fillId="2" borderId="1" xfId="0" applyFont="1" applyFill="1" applyBorder="1"/>
    <xf numFmtId="0" fontId="4" fillId="2" borderId="0" xfId="0" applyFont="1" applyFill="1"/>
    <xf numFmtId="0" fontId="4" fillId="2" borderId="1" xfId="0" applyFont="1" applyFill="1" applyBorder="1"/>
    <xf numFmtId="165" fontId="4" fillId="2" borderId="1" xfId="0" applyNumberFormat="1" applyFont="1" applyFill="1" applyBorder="1" applyAlignment="1">
      <alignment horizontal="center" vertical="center"/>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top" wrapText="1"/>
    </xf>
    <xf numFmtId="0" fontId="5" fillId="2" borderId="0" xfId="0" applyFont="1" applyFill="1"/>
    <xf numFmtId="0" fontId="4" fillId="2" borderId="5" xfId="0" applyFont="1" applyFill="1" applyBorder="1" applyAlignment="1">
      <alignment horizontal="lef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left" vertical="top" wrapText="1"/>
    </xf>
    <xf numFmtId="0" fontId="2" fillId="2"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165" fontId="10" fillId="2" borderId="1" xfId="0" applyNumberFormat="1" applyFont="1" applyFill="1" applyBorder="1" applyAlignment="1">
      <alignment horizontal="center" vertical="center"/>
    </xf>
    <xf numFmtId="0" fontId="0" fillId="2" borderId="1" xfId="0" applyFill="1" applyBorder="1" applyAlignment="1"/>
    <xf numFmtId="0" fontId="7" fillId="2" borderId="7" xfId="0" applyFont="1" applyFill="1" applyBorder="1" applyAlignment="1">
      <alignment horizontal="center" vertical="center" wrapText="1"/>
    </xf>
    <xf numFmtId="165" fontId="10" fillId="2" borderId="8" xfId="0" applyNumberFormat="1" applyFont="1" applyFill="1" applyBorder="1" applyAlignment="1">
      <alignment horizontal="center" vertical="center"/>
    </xf>
    <xf numFmtId="0" fontId="10" fillId="2" borderId="8" xfId="0" applyFont="1" applyFill="1" applyBorder="1" applyAlignment="1"/>
    <xf numFmtId="0" fontId="7"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2" xfId="0" applyFont="1" applyFill="1" applyBorder="1"/>
    <xf numFmtId="0" fontId="3" fillId="2" borderId="0" xfId="0" applyFont="1" applyFill="1" applyBorder="1"/>
    <xf numFmtId="0" fontId="4" fillId="2" borderId="5" xfId="0" applyFont="1" applyFill="1" applyBorder="1" applyAlignment="1">
      <alignment horizontal="left" vertical="top"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xf>
    <xf numFmtId="165" fontId="4" fillId="2" borderId="0" xfId="0" applyNumberFormat="1" applyFont="1" applyFill="1"/>
    <xf numFmtId="49" fontId="4"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4" fillId="2" borderId="0" xfId="0" applyFont="1" applyFill="1" applyBorder="1"/>
    <xf numFmtId="0" fontId="8" fillId="2" borderId="0"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6"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3" fillId="2" borderId="1" xfId="0" applyFont="1" applyFill="1" applyBorder="1" applyAlignment="1"/>
    <xf numFmtId="0" fontId="4" fillId="2" borderId="1" xfId="0"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49" fontId="4" fillId="2" borderId="5"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0" fontId="0" fillId="2" borderId="6" xfId="0" applyFill="1" applyBorder="1" applyAlignment="1">
      <alignment horizontal="center" wrapText="1"/>
    </xf>
    <xf numFmtId="0" fontId="2"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8" fillId="2" borderId="3" xfId="0" applyFont="1" applyFill="1" applyBorder="1" applyAlignment="1">
      <alignment horizontal="center" vertical="center"/>
    </xf>
    <xf numFmtId="0" fontId="0" fillId="2" borderId="4" xfId="0" applyFill="1" applyBorder="1" applyAlignment="1">
      <alignment horizontal="center" vertical="center"/>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6" fillId="2" borderId="3" xfId="0" applyFont="1" applyFill="1" applyBorder="1" applyAlignment="1">
      <alignment horizontal="center" vertical="center" wrapText="1"/>
    </xf>
    <xf numFmtId="0" fontId="0" fillId="2" borderId="8" xfId="0" applyFill="1" applyBorder="1" applyAlignment="1"/>
    <xf numFmtId="0" fontId="0" fillId="2" borderId="4" xfId="0" applyFill="1" applyBorder="1" applyAlignment="1"/>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2" fillId="2" borderId="5" xfId="0" applyFont="1" applyFill="1" applyBorder="1" applyAlignment="1">
      <alignment horizontal="center" vertical="top" wrapText="1"/>
    </xf>
    <xf numFmtId="0" fontId="0" fillId="2" borderId="6" xfId="0" applyFill="1" applyBorder="1" applyAlignment="1">
      <alignment horizontal="center" wrapText="1"/>
    </xf>
    <xf numFmtId="0" fontId="0" fillId="2" borderId="7" xfId="0" applyFill="1" applyBorder="1" applyAlignment="1">
      <alignment horizontal="center" wrapText="1"/>
    </xf>
    <xf numFmtId="49" fontId="4" fillId="2" borderId="7"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4" fillId="2" borderId="5" xfId="0" applyNumberFormat="1" applyFont="1" applyFill="1" applyBorder="1" applyAlignment="1">
      <alignment horizontal="center" vertical="center"/>
    </xf>
    <xf numFmtId="0" fontId="0" fillId="2" borderId="6" xfId="0" applyFill="1" applyBorder="1" applyAlignment="1">
      <alignment horizontal="center"/>
    </xf>
    <xf numFmtId="0" fontId="0" fillId="2" borderId="6" xfId="0" applyFill="1" applyBorder="1" applyAlignment="1">
      <alignment wrapText="1"/>
    </xf>
    <xf numFmtId="0" fontId="3" fillId="2" borderId="1" xfId="0" applyFont="1" applyFill="1" applyBorder="1" applyAlignment="1">
      <alignment horizontal="center" vertical="center" wrapText="1"/>
    </xf>
    <xf numFmtId="0" fontId="1" fillId="2" borderId="0" xfId="0" applyFont="1" applyFill="1" applyAlignment="1">
      <alignment horizontal="center"/>
    </xf>
    <xf numFmtId="0" fontId="2" fillId="2" borderId="1" xfId="0" applyFont="1" applyFill="1" applyBorder="1" applyAlignment="1">
      <alignment horizontal="center" vertical="top" wrapText="1"/>
    </xf>
    <xf numFmtId="0" fontId="9" fillId="2" borderId="1" xfId="0" applyFont="1" applyFill="1" applyBorder="1" applyAlignment="1">
      <alignment horizontal="center" wrapText="1"/>
    </xf>
    <xf numFmtId="49" fontId="2" fillId="2" borderId="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0" fillId="2" borderId="6" xfId="0" applyFill="1" applyBorder="1" applyAlignment="1">
      <alignment vertical="center" wrapText="1"/>
    </xf>
    <xf numFmtId="0" fontId="2" fillId="2" borderId="6" xfId="0" applyFont="1" applyFill="1" applyBorder="1" applyAlignment="1">
      <alignment horizontal="center" vertical="top" wrapText="1"/>
    </xf>
    <xf numFmtId="0" fontId="0" fillId="2" borderId="6" xfId="0" applyFill="1" applyBorder="1" applyAlignment="1">
      <alignment horizontal="center" vertical="top" wrapText="1"/>
    </xf>
    <xf numFmtId="0" fontId="0" fillId="2" borderId="6" xfId="0" applyFill="1" applyBorder="1" applyAlignment="1">
      <alignment horizontal="center" vertical="center"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0" fontId="0" fillId="2" borderId="7" xfId="0" applyFill="1" applyBorder="1" applyAlignment="1">
      <alignment horizontal="center" vertical="center" wrapText="1"/>
    </xf>
    <xf numFmtId="49" fontId="3" fillId="2" borderId="1" xfId="0" applyNumberFormat="1" applyFont="1" applyFill="1" applyBorder="1"/>
    <xf numFmtId="49" fontId="4" fillId="2" borderId="1" xfId="0" applyNumberFormat="1" applyFont="1" applyFill="1" applyBorder="1"/>
    <xf numFmtId="0" fontId="4"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2" fillId="2" borderId="1" xfId="0" applyFont="1" applyFill="1" applyBorder="1" applyAlignment="1">
      <alignment horizontal="center"/>
    </xf>
    <xf numFmtId="49" fontId="4" fillId="2" borderId="6" xfId="0" applyNumberFormat="1" applyFont="1" applyFill="1" applyBorder="1" applyAlignment="1">
      <alignment horizontal="center" vertical="center"/>
    </xf>
    <xf numFmtId="0" fontId="0" fillId="2" borderId="7" xfId="0" applyFill="1" applyBorder="1" applyAlignment="1">
      <alignment horizontal="center"/>
    </xf>
    <xf numFmtId="0" fontId="0" fillId="2" borderId="7" xfId="0" applyFill="1" applyBorder="1" applyAlignment="1">
      <alignment wrapText="1"/>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0" xfId="0" applyFill="1" applyBorder="1" applyAlignment="1">
      <alignment horizontal="center" vertical="center" wrapText="1"/>
    </xf>
    <xf numFmtId="0" fontId="4" fillId="2" borderId="7"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wrapText="1"/>
    </xf>
    <xf numFmtId="0" fontId="13" fillId="2" borderId="4"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0"/>
  <sheetViews>
    <sheetView tabSelected="1" topLeftCell="A400" zoomScale="110" zoomScaleNormal="110" workbookViewId="0">
      <selection activeCell="D409" sqref="D409"/>
    </sheetView>
  </sheetViews>
  <sheetFormatPr defaultRowHeight="15.75" x14ac:dyDescent="0.25"/>
  <cols>
    <col min="1" max="1" width="5.85546875" style="1" customWidth="1"/>
    <col min="2" max="2" width="47" style="1" customWidth="1"/>
    <col min="3" max="3" width="19.5703125" style="1" customWidth="1"/>
    <col min="4" max="4" width="20.140625" style="1" customWidth="1"/>
    <col min="5" max="5" width="14.140625" style="1" customWidth="1"/>
    <col min="6" max="6" width="19.7109375" style="1" customWidth="1"/>
    <col min="7" max="7" width="17.5703125" style="1" customWidth="1"/>
    <col min="8" max="22" width="0" style="1" hidden="1" customWidth="1"/>
    <col min="23" max="23" width="9.140625" style="2"/>
    <col min="24" max="24" width="13.5703125" style="2" customWidth="1"/>
    <col min="25" max="28" width="10.5703125" style="1" bestFit="1" customWidth="1"/>
    <col min="29" max="16384" width="9.140625" style="1"/>
  </cols>
  <sheetData>
    <row r="1" spans="1:24" ht="18.75" x14ac:dyDescent="0.3">
      <c r="A1" s="102" t="s">
        <v>5</v>
      </c>
      <c r="B1" s="102"/>
      <c r="C1" s="102"/>
      <c r="D1" s="102"/>
      <c r="E1" s="102"/>
      <c r="F1" s="102"/>
      <c r="G1" s="102"/>
    </row>
    <row r="2" spans="1:24" ht="18.75" x14ac:dyDescent="0.3">
      <c r="A2" s="102" t="s">
        <v>4</v>
      </c>
      <c r="B2" s="102"/>
      <c r="C2" s="102"/>
      <c r="D2" s="102"/>
      <c r="E2" s="102"/>
      <c r="F2" s="102"/>
      <c r="G2" s="102"/>
    </row>
    <row r="3" spans="1:24" ht="18.75" x14ac:dyDescent="0.3">
      <c r="A3" s="102" t="s">
        <v>0</v>
      </c>
      <c r="B3" s="102"/>
      <c r="C3" s="102"/>
      <c r="D3" s="102"/>
      <c r="E3" s="102"/>
      <c r="F3" s="102"/>
      <c r="G3" s="102"/>
    </row>
    <row r="4" spans="1:24" ht="18.75" x14ac:dyDescent="0.3">
      <c r="A4" s="102" t="s">
        <v>476</v>
      </c>
      <c r="B4" s="102"/>
      <c r="C4" s="102"/>
      <c r="D4" s="102"/>
      <c r="E4" s="102"/>
      <c r="F4" s="102"/>
      <c r="G4" s="102"/>
    </row>
    <row r="5" spans="1:24" x14ac:dyDescent="0.25">
      <c r="A5" s="3"/>
      <c r="X5" s="4" t="s">
        <v>20</v>
      </c>
    </row>
    <row r="6" spans="1:24" ht="15.75" customHeight="1" x14ac:dyDescent="0.25">
      <c r="A6" s="103" t="s">
        <v>2</v>
      </c>
      <c r="B6" s="73" t="s">
        <v>6</v>
      </c>
      <c r="C6" s="73" t="s">
        <v>1</v>
      </c>
      <c r="D6" s="66" t="s">
        <v>7</v>
      </c>
      <c r="E6" s="73" t="s">
        <v>8</v>
      </c>
      <c r="F6" s="103" t="s">
        <v>9</v>
      </c>
      <c r="G6" s="103"/>
      <c r="H6" s="5"/>
      <c r="I6" s="5"/>
      <c r="J6" s="5"/>
      <c r="K6" s="5"/>
      <c r="L6" s="5"/>
      <c r="M6" s="5"/>
      <c r="N6" s="5"/>
      <c r="O6" s="5"/>
      <c r="P6" s="5"/>
      <c r="Q6" s="5"/>
      <c r="R6" s="5"/>
      <c r="S6" s="5"/>
      <c r="T6" s="5"/>
      <c r="U6" s="5"/>
      <c r="V6" s="5"/>
      <c r="W6" s="104" t="s">
        <v>78</v>
      </c>
      <c r="X6" s="104"/>
    </row>
    <row r="7" spans="1:24" ht="60.75" customHeight="1" x14ac:dyDescent="0.25">
      <c r="A7" s="103"/>
      <c r="B7" s="73"/>
      <c r="C7" s="73"/>
      <c r="D7" s="95"/>
      <c r="E7" s="73"/>
      <c r="F7" s="51" t="s">
        <v>11</v>
      </c>
      <c r="G7" s="51" t="s">
        <v>10</v>
      </c>
      <c r="H7" s="5"/>
      <c r="I7" s="5"/>
      <c r="J7" s="5"/>
      <c r="K7" s="5"/>
      <c r="L7" s="5"/>
      <c r="M7" s="5"/>
      <c r="N7" s="5"/>
      <c r="O7" s="5"/>
      <c r="P7" s="5"/>
      <c r="Q7" s="5"/>
      <c r="R7" s="5"/>
      <c r="S7" s="5"/>
      <c r="T7" s="5"/>
      <c r="U7" s="5"/>
      <c r="V7" s="5"/>
      <c r="W7" s="104"/>
      <c r="X7" s="104"/>
    </row>
    <row r="8" spans="1:24" ht="24.75" customHeight="1" x14ac:dyDescent="0.25">
      <c r="A8" s="51">
        <v>1</v>
      </c>
      <c r="B8" s="73" t="s">
        <v>87</v>
      </c>
      <c r="C8" s="73"/>
      <c r="D8" s="73"/>
      <c r="E8" s="73"/>
      <c r="F8" s="73"/>
      <c r="G8" s="73"/>
      <c r="H8" s="81"/>
      <c r="I8" s="81"/>
      <c r="J8" s="81"/>
      <c r="K8" s="81"/>
      <c r="L8" s="81"/>
      <c r="M8" s="81"/>
      <c r="N8" s="81"/>
      <c r="O8" s="81"/>
      <c r="P8" s="81"/>
      <c r="Q8" s="81"/>
      <c r="R8" s="81"/>
      <c r="S8" s="81"/>
      <c r="T8" s="81"/>
      <c r="U8" s="81"/>
      <c r="V8" s="81"/>
      <c r="W8" s="81"/>
      <c r="X8" s="81"/>
    </row>
    <row r="9" spans="1:24" ht="32.25" customHeight="1" x14ac:dyDescent="0.25">
      <c r="A9" s="5"/>
      <c r="B9" s="73" t="s">
        <v>40</v>
      </c>
      <c r="C9" s="81"/>
      <c r="D9" s="81"/>
      <c r="E9" s="81"/>
      <c r="F9" s="81"/>
      <c r="G9" s="81"/>
      <c r="H9" s="81"/>
      <c r="I9" s="81"/>
      <c r="J9" s="81"/>
      <c r="K9" s="81"/>
      <c r="L9" s="81"/>
      <c r="M9" s="81"/>
      <c r="N9" s="81"/>
      <c r="O9" s="81"/>
      <c r="P9" s="81"/>
      <c r="Q9" s="81"/>
      <c r="R9" s="81"/>
      <c r="S9" s="81"/>
      <c r="T9" s="81"/>
      <c r="U9" s="81"/>
      <c r="V9" s="81"/>
      <c r="W9" s="81"/>
      <c r="X9" s="81"/>
    </row>
    <row r="10" spans="1:24" ht="52.5" customHeight="1" x14ac:dyDescent="0.25">
      <c r="A10" s="6"/>
      <c r="B10" s="58" t="s">
        <v>41</v>
      </c>
      <c r="C10" s="58" t="s">
        <v>15</v>
      </c>
      <c r="D10" s="7">
        <v>82046.7</v>
      </c>
      <c r="E10" s="7">
        <v>82046.7</v>
      </c>
      <c r="F10" s="7">
        <v>14684.7</v>
      </c>
      <c r="G10" s="7">
        <v>14684.7</v>
      </c>
      <c r="H10" s="5"/>
      <c r="I10" s="5"/>
      <c r="J10" s="5"/>
      <c r="K10" s="5"/>
      <c r="L10" s="5"/>
      <c r="M10" s="5"/>
      <c r="N10" s="5"/>
      <c r="O10" s="5"/>
      <c r="P10" s="5"/>
      <c r="Q10" s="5"/>
      <c r="R10" s="5"/>
      <c r="S10" s="5"/>
      <c r="T10" s="5"/>
      <c r="U10" s="5"/>
      <c r="V10" s="5"/>
      <c r="W10" s="70" t="s">
        <v>413</v>
      </c>
      <c r="X10" s="70"/>
    </row>
    <row r="11" spans="1:24" ht="52.5" customHeight="1" x14ac:dyDescent="0.25">
      <c r="A11" s="6"/>
      <c r="B11" s="58" t="s">
        <v>160</v>
      </c>
      <c r="C11" s="58" t="s">
        <v>17</v>
      </c>
      <c r="D11" s="7">
        <v>49201</v>
      </c>
      <c r="E11" s="7">
        <v>49201</v>
      </c>
      <c r="F11" s="7">
        <v>4856.8</v>
      </c>
      <c r="G11" s="7">
        <v>4856.8</v>
      </c>
      <c r="H11" s="5"/>
      <c r="I11" s="5"/>
      <c r="J11" s="5"/>
      <c r="K11" s="5"/>
      <c r="L11" s="5"/>
      <c r="M11" s="5"/>
      <c r="N11" s="5"/>
      <c r="O11" s="5"/>
      <c r="P11" s="5"/>
      <c r="Q11" s="5"/>
      <c r="R11" s="5"/>
      <c r="S11" s="5"/>
      <c r="T11" s="5"/>
      <c r="U11" s="5"/>
      <c r="V11" s="5"/>
      <c r="W11" s="70" t="s">
        <v>414</v>
      </c>
      <c r="X11" s="70"/>
    </row>
    <row r="12" spans="1:24" ht="48" customHeight="1" x14ac:dyDescent="0.25">
      <c r="A12" s="6"/>
      <c r="B12" s="58" t="s">
        <v>42</v>
      </c>
      <c r="C12" s="58" t="s">
        <v>15</v>
      </c>
      <c r="D12" s="7">
        <v>7876.4</v>
      </c>
      <c r="E12" s="7">
        <v>7876.4</v>
      </c>
      <c r="F12" s="7">
        <v>1608.1</v>
      </c>
      <c r="G12" s="7">
        <v>1608.1</v>
      </c>
      <c r="H12" s="5"/>
      <c r="I12" s="5"/>
      <c r="J12" s="5"/>
      <c r="K12" s="5"/>
      <c r="L12" s="5"/>
      <c r="M12" s="5"/>
      <c r="N12" s="5"/>
      <c r="O12" s="5"/>
      <c r="P12" s="5"/>
      <c r="Q12" s="5"/>
      <c r="R12" s="5"/>
      <c r="S12" s="5"/>
      <c r="T12" s="5"/>
      <c r="U12" s="5"/>
      <c r="V12" s="5"/>
      <c r="W12" s="70" t="s">
        <v>415</v>
      </c>
      <c r="X12" s="70"/>
    </row>
    <row r="13" spans="1:24" ht="55.5" customHeight="1" x14ac:dyDescent="0.25">
      <c r="A13" s="6"/>
      <c r="B13" s="58" t="s">
        <v>44</v>
      </c>
      <c r="C13" s="58" t="s">
        <v>15</v>
      </c>
      <c r="D13" s="7">
        <v>2424</v>
      </c>
      <c r="E13" s="7">
        <v>2424</v>
      </c>
      <c r="F13" s="7">
        <v>853.8</v>
      </c>
      <c r="G13" s="7">
        <v>853.8</v>
      </c>
      <c r="H13" s="5"/>
      <c r="I13" s="5"/>
      <c r="J13" s="5"/>
      <c r="K13" s="5"/>
      <c r="L13" s="5"/>
      <c r="M13" s="5"/>
      <c r="N13" s="5"/>
      <c r="O13" s="5"/>
      <c r="P13" s="5"/>
      <c r="Q13" s="5"/>
      <c r="R13" s="5"/>
      <c r="S13" s="5"/>
      <c r="T13" s="5"/>
      <c r="U13" s="5"/>
      <c r="V13" s="5"/>
      <c r="W13" s="70" t="s">
        <v>416</v>
      </c>
      <c r="X13" s="70"/>
    </row>
    <row r="14" spans="1:24" ht="62.25" customHeight="1" x14ac:dyDescent="0.25">
      <c r="A14" s="6"/>
      <c r="B14" s="58" t="s">
        <v>45</v>
      </c>
      <c r="C14" s="58" t="s">
        <v>15</v>
      </c>
      <c r="D14" s="7">
        <v>300</v>
      </c>
      <c r="E14" s="7">
        <v>300</v>
      </c>
      <c r="F14" s="7">
        <v>0</v>
      </c>
      <c r="G14" s="7">
        <v>0</v>
      </c>
      <c r="H14" s="5"/>
      <c r="I14" s="5"/>
      <c r="J14" s="5"/>
      <c r="K14" s="5"/>
      <c r="L14" s="5"/>
      <c r="M14" s="5"/>
      <c r="N14" s="5"/>
      <c r="O14" s="5"/>
      <c r="P14" s="5"/>
      <c r="Q14" s="5"/>
      <c r="R14" s="5"/>
      <c r="S14" s="5"/>
      <c r="T14" s="5"/>
      <c r="U14" s="5"/>
      <c r="V14" s="5"/>
      <c r="W14" s="70" t="s">
        <v>94</v>
      </c>
      <c r="X14" s="70"/>
    </row>
    <row r="15" spans="1:24" ht="81.75" customHeight="1" x14ac:dyDescent="0.25">
      <c r="A15" s="6"/>
      <c r="B15" s="58" t="s">
        <v>96</v>
      </c>
      <c r="C15" s="58" t="s">
        <v>15</v>
      </c>
      <c r="D15" s="7">
        <v>51.1</v>
      </c>
      <c r="E15" s="7">
        <v>51.1</v>
      </c>
      <c r="F15" s="7">
        <v>51.1</v>
      </c>
      <c r="G15" s="7">
        <v>51.1</v>
      </c>
      <c r="H15" s="5"/>
      <c r="I15" s="5"/>
      <c r="J15" s="5"/>
      <c r="K15" s="5"/>
      <c r="L15" s="5"/>
      <c r="M15" s="5"/>
      <c r="N15" s="5"/>
      <c r="O15" s="5"/>
      <c r="P15" s="5"/>
      <c r="Q15" s="5"/>
      <c r="R15" s="5"/>
      <c r="S15" s="5"/>
      <c r="T15" s="5"/>
      <c r="U15" s="5"/>
      <c r="V15" s="5"/>
      <c r="W15" s="70" t="s">
        <v>162</v>
      </c>
      <c r="X15" s="70"/>
    </row>
    <row r="16" spans="1:24" ht="81.75" customHeight="1" x14ac:dyDescent="0.25">
      <c r="A16" s="8"/>
      <c r="B16" s="58" t="s">
        <v>96</v>
      </c>
      <c r="C16" s="58" t="s">
        <v>199</v>
      </c>
      <c r="D16" s="7">
        <v>971.7</v>
      </c>
      <c r="E16" s="7">
        <v>971.7</v>
      </c>
      <c r="F16" s="7">
        <v>370</v>
      </c>
      <c r="G16" s="7">
        <v>370</v>
      </c>
      <c r="H16" s="5"/>
      <c r="I16" s="5"/>
      <c r="J16" s="5"/>
      <c r="K16" s="5"/>
      <c r="L16" s="5"/>
      <c r="M16" s="5"/>
      <c r="N16" s="5"/>
      <c r="O16" s="5"/>
      <c r="P16" s="5"/>
      <c r="Q16" s="5"/>
      <c r="R16" s="5"/>
      <c r="S16" s="5"/>
      <c r="T16" s="5"/>
      <c r="U16" s="5"/>
      <c r="V16" s="5"/>
      <c r="W16" s="70" t="s">
        <v>477</v>
      </c>
      <c r="X16" s="70"/>
    </row>
    <row r="17" spans="1:24" ht="152.25" customHeight="1" x14ac:dyDescent="0.25">
      <c r="A17" s="8"/>
      <c r="B17" s="9" t="s">
        <v>161</v>
      </c>
      <c r="C17" s="58" t="s">
        <v>15</v>
      </c>
      <c r="D17" s="7">
        <v>2589.5</v>
      </c>
      <c r="E17" s="7">
        <v>2589.5</v>
      </c>
      <c r="F17" s="7">
        <v>255.6</v>
      </c>
      <c r="G17" s="7">
        <v>255.6</v>
      </c>
      <c r="H17" s="5"/>
      <c r="I17" s="5"/>
      <c r="J17" s="5"/>
      <c r="K17" s="5"/>
      <c r="L17" s="5"/>
      <c r="M17" s="5"/>
      <c r="N17" s="5"/>
      <c r="O17" s="5"/>
      <c r="P17" s="5"/>
      <c r="Q17" s="5"/>
      <c r="R17" s="5"/>
      <c r="S17" s="5"/>
      <c r="T17" s="5"/>
      <c r="U17" s="5"/>
      <c r="V17" s="5"/>
      <c r="W17" s="70" t="s">
        <v>414</v>
      </c>
      <c r="X17" s="70"/>
    </row>
    <row r="18" spans="1:24" ht="68.25" customHeight="1" x14ac:dyDescent="0.25">
      <c r="A18" s="8"/>
      <c r="B18" s="9" t="s">
        <v>43</v>
      </c>
      <c r="C18" s="58" t="s">
        <v>15</v>
      </c>
      <c r="D18" s="7">
        <v>3682</v>
      </c>
      <c r="E18" s="7">
        <v>3682</v>
      </c>
      <c r="F18" s="7">
        <v>1544.1</v>
      </c>
      <c r="G18" s="7">
        <v>1544.1</v>
      </c>
      <c r="H18" s="5"/>
      <c r="I18" s="5"/>
      <c r="J18" s="5"/>
      <c r="K18" s="5"/>
      <c r="L18" s="5"/>
      <c r="M18" s="5"/>
      <c r="N18" s="5"/>
      <c r="O18" s="5"/>
      <c r="P18" s="5"/>
      <c r="Q18" s="5"/>
      <c r="R18" s="5"/>
      <c r="S18" s="5"/>
      <c r="T18" s="5"/>
      <c r="U18" s="5"/>
      <c r="V18" s="5"/>
      <c r="W18" s="70" t="s">
        <v>305</v>
      </c>
      <c r="X18" s="70"/>
    </row>
    <row r="19" spans="1:24" ht="96" customHeight="1" x14ac:dyDescent="0.25">
      <c r="A19" s="8"/>
      <c r="B19" s="9" t="s">
        <v>451</v>
      </c>
      <c r="C19" s="58" t="s">
        <v>15</v>
      </c>
      <c r="D19" s="7">
        <v>38.9</v>
      </c>
      <c r="E19" s="7">
        <v>38.9</v>
      </c>
      <c r="F19" s="7">
        <v>0</v>
      </c>
      <c r="G19" s="7">
        <v>0</v>
      </c>
      <c r="H19" s="5"/>
      <c r="I19" s="5"/>
      <c r="J19" s="5"/>
      <c r="K19" s="5"/>
      <c r="L19" s="5"/>
      <c r="M19" s="5"/>
      <c r="N19" s="5"/>
      <c r="O19" s="5"/>
      <c r="P19" s="5"/>
      <c r="Q19" s="5"/>
      <c r="R19" s="5"/>
      <c r="S19" s="5"/>
      <c r="T19" s="5"/>
      <c r="U19" s="5"/>
      <c r="V19" s="5"/>
      <c r="W19" s="70" t="s">
        <v>94</v>
      </c>
      <c r="X19" s="70"/>
    </row>
    <row r="20" spans="1:24" ht="96" customHeight="1" x14ac:dyDescent="0.25">
      <c r="A20" s="8"/>
      <c r="B20" s="53" t="s">
        <v>213</v>
      </c>
      <c r="C20" s="51"/>
      <c r="D20" s="10">
        <f>D21+D23+D22</f>
        <v>21847.7</v>
      </c>
      <c r="E20" s="10">
        <f t="shared" ref="E20:G20" si="0">E21+E23+E22</f>
        <v>21847.7</v>
      </c>
      <c r="F20" s="10">
        <f t="shared" si="0"/>
        <v>3076.4</v>
      </c>
      <c r="G20" s="10">
        <f t="shared" si="0"/>
        <v>0</v>
      </c>
      <c r="H20" s="11"/>
      <c r="I20" s="11"/>
      <c r="J20" s="11"/>
      <c r="K20" s="11"/>
      <c r="L20" s="11"/>
      <c r="M20" s="11"/>
      <c r="N20" s="11"/>
      <c r="O20" s="11"/>
      <c r="P20" s="11"/>
      <c r="Q20" s="11"/>
      <c r="R20" s="11"/>
      <c r="S20" s="11"/>
      <c r="T20" s="11"/>
      <c r="U20" s="11"/>
      <c r="V20" s="11"/>
      <c r="W20" s="75" t="s">
        <v>94</v>
      </c>
      <c r="X20" s="75"/>
    </row>
    <row r="21" spans="1:24" ht="96" customHeight="1" x14ac:dyDescent="0.25">
      <c r="A21" s="8"/>
      <c r="B21" s="9" t="s">
        <v>213</v>
      </c>
      <c r="C21" s="58" t="s">
        <v>199</v>
      </c>
      <c r="D21" s="7">
        <v>15277.6</v>
      </c>
      <c r="E21" s="7">
        <v>15277.6</v>
      </c>
      <c r="F21" s="7">
        <v>3029.9</v>
      </c>
      <c r="G21" s="7">
        <v>0</v>
      </c>
      <c r="H21" s="5"/>
      <c r="I21" s="5"/>
      <c r="J21" s="5"/>
      <c r="K21" s="5"/>
      <c r="L21" s="5"/>
      <c r="M21" s="5"/>
      <c r="N21" s="5"/>
      <c r="O21" s="5"/>
      <c r="P21" s="5"/>
      <c r="Q21" s="5"/>
      <c r="R21" s="5"/>
      <c r="S21" s="5"/>
      <c r="T21" s="5"/>
      <c r="U21" s="5"/>
      <c r="V21" s="5"/>
      <c r="W21" s="70" t="s">
        <v>94</v>
      </c>
      <c r="X21" s="70"/>
    </row>
    <row r="22" spans="1:24" ht="96" customHeight="1" x14ac:dyDescent="0.25">
      <c r="A22" s="8"/>
      <c r="B22" s="9" t="s">
        <v>213</v>
      </c>
      <c r="C22" s="58" t="s">
        <v>452</v>
      </c>
      <c r="D22" s="7">
        <v>6240.1</v>
      </c>
      <c r="E22" s="7">
        <v>6240.1</v>
      </c>
      <c r="F22" s="7">
        <v>0</v>
      </c>
      <c r="G22" s="7">
        <v>0</v>
      </c>
      <c r="H22" s="5"/>
      <c r="I22" s="5"/>
      <c r="J22" s="5"/>
      <c r="K22" s="5"/>
      <c r="L22" s="5"/>
      <c r="M22" s="5"/>
      <c r="N22" s="5"/>
      <c r="O22" s="5"/>
      <c r="P22" s="5"/>
      <c r="Q22" s="5"/>
      <c r="R22" s="5"/>
      <c r="S22" s="5"/>
      <c r="T22" s="5"/>
      <c r="U22" s="5"/>
      <c r="V22" s="5"/>
      <c r="W22" s="70" t="s">
        <v>94</v>
      </c>
      <c r="X22" s="70"/>
    </row>
    <row r="23" spans="1:24" ht="96" customHeight="1" x14ac:dyDescent="0.25">
      <c r="A23" s="8"/>
      <c r="B23" s="9" t="s">
        <v>213</v>
      </c>
      <c r="C23" s="58" t="s">
        <v>15</v>
      </c>
      <c r="D23" s="7">
        <v>330</v>
      </c>
      <c r="E23" s="7">
        <v>330</v>
      </c>
      <c r="F23" s="7">
        <v>46.5</v>
      </c>
      <c r="G23" s="7">
        <v>0</v>
      </c>
      <c r="H23" s="5"/>
      <c r="I23" s="5"/>
      <c r="J23" s="5"/>
      <c r="K23" s="5"/>
      <c r="L23" s="5"/>
      <c r="M23" s="5"/>
      <c r="N23" s="5"/>
      <c r="O23" s="5"/>
      <c r="P23" s="5"/>
      <c r="Q23" s="5"/>
      <c r="R23" s="5"/>
      <c r="S23" s="5"/>
      <c r="T23" s="5"/>
      <c r="U23" s="5"/>
      <c r="V23" s="5"/>
      <c r="W23" s="70" t="s">
        <v>94</v>
      </c>
      <c r="X23" s="70"/>
    </row>
    <row r="24" spans="1:24" ht="42.75" customHeight="1" x14ac:dyDescent="0.25">
      <c r="A24" s="8"/>
      <c r="B24" s="53" t="s">
        <v>214</v>
      </c>
      <c r="C24" s="51"/>
      <c r="D24" s="10">
        <f>D25+D26</f>
        <v>4703.3999999999996</v>
      </c>
      <c r="E24" s="10">
        <f>E25+E26</f>
        <v>4703.3999999999996</v>
      </c>
      <c r="F24" s="10">
        <f>F25+F26</f>
        <v>4703.3999999999996</v>
      </c>
      <c r="G24" s="10">
        <f>G25+G26</f>
        <v>4703.3999999999996</v>
      </c>
      <c r="H24" s="5"/>
      <c r="I24" s="5"/>
      <c r="J24" s="5"/>
      <c r="K24" s="5"/>
      <c r="L24" s="5"/>
      <c r="M24" s="5"/>
      <c r="N24" s="5"/>
      <c r="O24" s="5"/>
      <c r="P24" s="5"/>
      <c r="Q24" s="5"/>
      <c r="R24" s="5"/>
      <c r="S24" s="5"/>
      <c r="T24" s="5"/>
      <c r="U24" s="5"/>
      <c r="V24" s="5"/>
      <c r="W24" s="75" t="s">
        <v>162</v>
      </c>
      <c r="X24" s="75"/>
    </row>
    <row r="25" spans="1:24" ht="113.25" customHeight="1" x14ac:dyDescent="0.25">
      <c r="A25" s="8"/>
      <c r="B25" s="9" t="s">
        <v>215</v>
      </c>
      <c r="C25" s="58" t="s">
        <v>199</v>
      </c>
      <c r="D25" s="7">
        <v>4468.2</v>
      </c>
      <c r="E25" s="7">
        <v>4468.2</v>
      </c>
      <c r="F25" s="7">
        <v>4468.2</v>
      </c>
      <c r="G25" s="7">
        <v>4468.2</v>
      </c>
      <c r="H25" s="5"/>
      <c r="I25" s="5"/>
      <c r="J25" s="5"/>
      <c r="K25" s="5"/>
      <c r="L25" s="5"/>
      <c r="M25" s="5"/>
      <c r="N25" s="5"/>
      <c r="O25" s="5"/>
      <c r="P25" s="5"/>
      <c r="Q25" s="5"/>
      <c r="R25" s="5"/>
      <c r="S25" s="5"/>
      <c r="T25" s="5"/>
      <c r="U25" s="5"/>
      <c r="V25" s="5"/>
      <c r="W25" s="70" t="s">
        <v>162</v>
      </c>
      <c r="X25" s="70"/>
    </row>
    <row r="26" spans="1:24" ht="113.25" customHeight="1" x14ac:dyDescent="0.25">
      <c r="A26" s="8"/>
      <c r="B26" s="9" t="s">
        <v>215</v>
      </c>
      <c r="C26" s="58" t="s">
        <v>220</v>
      </c>
      <c r="D26" s="7">
        <v>235.2</v>
      </c>
      <c r="E26" s="7">
        <v>235.2</v>
      </c>
      <c r="F26" s="7">
        <v>235.2</v>
      </c>
      <c r="G26" s="7">
        <v>235.2</v>
      </c>
      <c r="H26" s="5"/>
      <c r="I26" s="5"/>
      <c r="J26" s="5"/>
      <c r="K26" s="5"/>
      <c r="L26" s="5"/>
      <c r="M26" s="5"/>
      <c r="N26" s="5"/>
      <c r="O26" s="5"/>
      <c r="P26" s="5"/>
      <c r="Q26" s="5"/>
      <c r="R26" s="5"/>
      <c r="S26" s="5"/>
      <c r="T26" s="5"/>
      <c r="U26" s="5"/>
      <c r="V26" s="5"/>
      <c r="W26" s="76" t="s">
        <v>162</v>
      </c>
      <c r="X26" s="77"/>
    </row>
    <row r="27" spans="1:24" ht="60" customHeight="1" x14ac:dyDescent="0.25">
      <c r="A27" s="8"/>
      <c r="B27" s="53" t="s">
        <v>216</v>
      </c>
      <c r="C27" s="58"/>
      <c r="D27" s="10">
        <f>D28+D30+D29</f>
        <v>1034.5</v>
      </c>
      <c r="E27" s="10">
        <f t="shared" ref="E27:G27" si="1">E28+E30+E29</f>
        <v>1034.5</v>
      </c>
      <c r="F27" s="10">
        <f t="shared" si="1"/>
        <v>1034.5</v>
      </c>
      <c r="G27" s="10">
        <f t="shared" si="1"/>
        <v>1034.5</v>
      </c>
      <c r="H27" s="11"/>
      <c r="I27" s="11"/>
      <c r="J27" s="11"/>
      <c r="K27" s="11"/>
      <c r="L27" s="11"/>
      <c r="M27" s="11"/>
      <c r="N27" s="11"/>
      <c r="O27" s="11"/>
      <c r="P27" s="11"/>
      <c r="Q27" s="11"/>
      <c r="R27" s="11"/>
      <c r="S27" s="11"/>
      <c r="T27" s="11"/>
      <c r="U27" s="11"/>
      <c r="V27" s="11"/>
      <c r="W27" s="70" t="s">
        <v>162</v>
      </c>
      <c r="X27" s="70"/>
    </row>
    <row r="28" spans="1:24" ht="78.75" customHeight="1" x14ac:dyDescent="0.25">
      <c r="A28" s="8"/>
      <c r="B28" s="9" t="s">
        <v>217</v>
      </c>
      <c r="C28" s="58" t="s">
        <v>199</v>
      </c>
      <c r="D28" s="7">
        <v>923.8</v>
      </c>
      <c r="E28" s="7">
        <v>923.8</v>
      </c>
      <c r="F28" s="7">
        <v>923.8</v>
      </c>
      <c r="G28" s="7">
        <v>923.8</v>
      </c>
      <c r="H28" s="5"/>
      <c r="I28" s="5"/>
      <c r="J28" s="5"/>
      <c r="K28" s="5"/>
      <c r="L28" s="5"/>
      <c r="M28" s="5"/>
      <c r="N28" s="5"/>
      <c r="O28" s="5"/>
      <c r="P28" s="5"/>
      <c r="Q28" s="5"/>
      <c r="R28" s="5"/>
      <c r="S28" s="5"/>
      <c r="T28" s="5"/>
      <c r="U28" s="5"/>
      <c r="V28" s="5"/>
      <c r="W28" s="70" t="s">
        <v>162</v>
      </c>
      <c r="X28" s="70"/>
    </row>
    <row r="29" spans="1:24" ht="78.75" customHeight="1" x14ac:dyDescent="0.25">
      <c r="A29" s="8"/>
      <c r="B29" s="9" t="s">
        <v>217</v>
      </c>
      <c r="C29" s="58" t="s">
        <v>452</v>
      </c>
      <c r="D29" s="7">
        <v>59</v>
      </c>
      <c r="E29" s="7">
        <v>59</v>
      </c>
      <c r="F29" s="7">
        <v>59</v>
      </c>
      <c r="G29" s="7">
        <v>59</v>
      </c>
      <c r="H29" s="5"/>
      <c r="I29" s="5"/>
      <c r="J29" s="5"/>
      <c r="K29" s="5"/>
      <c r="L29" s="5"/>
      <c r="M29" s="5"/>
      <c r="N29" s="5"/>
      <c r="O29" s="5"/>
      <c r="P29" s="5"/>
      <c r="Q29" s="5"/>
      <c r="R29" s="5"/>
      <c r="S29" s="5"/>
      <c r="T29" s="5"/>
      <c r="U29" s="5"/>
      <c r="V29" s="5"/>
      <c r="W29" s="70" t="s">
        <v>162</v>
      </c>
      <c r="X29" s="70"/>
    </row>
    <row r="30" spans="1:24" ht="78.75" customHeight="1" x14ac:dyDescent="0.25">
      <c r="A30" s="8"/>
      <c r="B30" s="9" t="s">
        <v>217</v>
      </c>
      <c r="C30" s="58" t="s">
        <v>15</v>
      </c>
      <c r="D30" s="7">
        <v>51.7</v>
      </c>
      <c r="E30" s="7">
        <v>51.7</v>
      </c>
      <c r="F30" s="7">
        <v>51.7</v>
      </c>
      <c r="G30" s="7">
        <v>51.7</v>
      </c>
      <c r="H30" s="5"/>
      <c r="I30" s="5"/>
      <c r="J30" s="5"/>
      <c r="K30" s="5"/>
      <c r="L30" s="5"/>
      <c r="M30" s="5"/>
      <c r="N30" s="5"/>
      <c r="O30" s="5"/>
      <c r="P30" s="5"/>
      <c r="Q30" s="5"/>
      <c r="R30" s="5"/>
      <c r="S30" s="5"/>
      <c r="T30" s="5"/>
      <c r="U30" s="5"/>
      <c r="V30" s="5"/>
      <c r="W30" s="70" t="s">
        <v>162</v>
      </c>
      <c r="X30" s="70"/>
    </row>
    <row r="31" spans="1:24" ht="78.75" customHeight="1" x14ac:dyDescent="0.25">
      <c r="A31" s="8"/>
      <c r="B31" s="53" t="s">
        <v>218</v>
      </c>
      <c r="C31" s="51"/>
      <c r="D31" s="10">
        <f>D32+D33+D34</f>
        <v>71116.899999999994</v>
      </c>
      <c r="E31" s="10">
        <f t="shared" ref="E31" si="2">E32+E33+E34</f>
        <v>71116.899999999994</v>
      </c>
      <c r="F31" s="10">
        <f>F32+F33+F34</f>
        <v>7042.7</v>
      </c>
      <c r="G31" s="10">
        <f>G32+G33+G34</f>
        <v>7042.7</v>
      </c>
      <c r="H31" s="5"/>
      <c r="I31" s="5"/>
      <c r="J31" s="5"/>
      <c r="K31" s="5"/>
      <c r="L31" s="5"/>
      <c r="M31" s="5"/>
      <c r="N31" s="5"/>
      <c r="O31" s="5"/>
      <c r="P31" s="5"/>
      <c r="Q31" s="5"/>
      <c r="R31" s="5"/>
      <c r="S31" s="5"/>
      <c r="T31" s="5"/>
      <c r="U31" s="5"/>
      <c r="V31" s="5"/>
      <c r="W31" s="75" t="s">
        <v>414</v>
      </c>
      <c r="X31" s="75"/>
    </row>
    <row r="32" spans="1:24" ht="95.25" customHeight="1" x14ac:dyDescent="0.25">
      <c r="A32" s="8"/>
      <c r="B32" s="9" t="s">
        <v>219</v>
      </c>
      <c r="C32" s="58" t="s">
        <v>199</v>
      </c>
      <c r="D32" s="7">
        <v>34805.800000000003</v>
      </c>
      <c r="E32" s="7">
        <v>34805.800000000003</v>
      </c>
      <c r="F32" s="7">
        <v>0</v>
      </c>
      <c r="G32" s="7">
        <v>0</v>
      </c>
      <c r="H32" s="5"/>
      <c r="I32" s="5"/>
      <c r="J32" s="5"/>
      <c r="K32" s="5"/>
      <c r="L32" s="5"/>
      <c r="M32" s="5"/>
      <c r="N32" s="5"/>
      <c r="O32" s="5"/>
      <c r="P32" s="5"/>
      <c r="Q32" s="5"/>
      <c r="R32" s="5"/>
      <c r="S32" s="5"/>
      <c r="T32" s="5"/>
      <c r="U32" s="5"/>
      <c r="V32" s="5"/>
      <c r="W32" s="70" t="s">
        <v>94</v>
      </c>
      <c r="X32" s="70"/>
    </row>
    <row r="33" spans="1:24" ht="95.25" customHeight="1" x14ac:dyDescent="0.25">
      <c r="A33" s="8"/>
      <c r="B33" s="9" t="s">
        <v>219</v>
      </c>
      <c r="C33" s="58" t="s">
        <v>221</v>
      </c>
      <c r="D33" s="7">
        <v>34391.1</v>
      </c>
      <c r="E33" s="7">
        <v>34391.1</v>
      </c>
      <c r="F33" s="7">
        <v>6690.5</v>
      </c>
      <c r="G33" s="7">
        <v>6690.5</v>
      </c>
      <c r="H33" s="5"/>
      <c r="I33" s="5"/>
      <c r="J33" s="5"/>
      <c r="K33" s="5"/>
      <c r="L33" s="5"/>
      <c r="M33" s="5"/>
      <c r="N33" s="5"/>
      <c r="O33" s="5"/>
      <c r="P33" s="5"/>
      <c r="Q33" s="5"/>
      <c r="R33" s="5"/>
      <c r="S33" s="5"/>
      <c r="T33" s="5"/>
      <c r="U33" s="5"/>
      <c r="V33" s="5"/>
      <c r="W33" s="70" t="s">
        <v>224</v>
      </c>
      <c r="X33" s="70"/>
    </row>
    <row r="34" spans="1:24" ht="95.25" customHeight="1" x14ac:dyDescent="0.25">
      <c r="A34" s="8"/>
      <c r="B34" s="9" t="s">
        <v>219</v>
      </c>
      <c r="C34" s="58" t="s">
        <v>15</v>
      </c>
      <c r="D34" s="7">
        <f>109.9+1810.1</f>
        <v>1920</v>
      </c>
      <c r="E34" s="7">
        <f t="shared" ref="E34" si="3">109.9+1810.1</f>
        <v>1920</v>
      </c>
      <c r="F34" s="7">
        <v>352.2</v>
      </c>
      <c r="G34" s="7">
        <v>352.2</v>
      </c>
      <c r="H34" s="5"/>
      <c r="I34" s="5"/>
      <c r="J34" s="5"/>
      <c r="K34" s="5"/>
      <c r="L34" s="5"/>
      <c r="M34" s="5"/>
      <c r="N34" s="5"/>
      <c r="O34" s="5"/>
      <c r="P34" s="5"/>
      <c r="Q34" s="5"/>
      <c r="R34" s="5"/>
      <c r="S34" s="5"/>
      <c r="T34" s="5"/>
      <c r="U34" s="5"/>
      <c r="V34" s="5"/>
      <c r="W34" s="70" t="s">
        <v>417</v>
      </c>
      <c r="X34" s="70"/>
    </row>
    <row r="35" spans="1:24" ht="42" customHeight="1" x14ac:dyDescent="0.25">
      <c r="A35" s="88"/>
      <c r="B35" s="66" t="s">
        <v>19</v>
      </c>
      <c r="C35" s="51" t="s">
        <v>18</v>
      </c>
      <c r="D35" s="10">
        <f>D36+D37+D38</f>
        <v>247883.8</v>
      </c>
      <c r="E35" s="10">
        <f t="shared" ref="E35:G35" si="4">E36+E37+E38</f>
        <v>247883.8</v>
      </c>
      <c r="F35" s="10">
        <f t="shared" si="4"/>
        <v>40081.199999999997</v>
      </c>
      <c r="G35" s="10">
        <f t="shared" si="4"/>
        <v>37004.800000000003</v>
      </c>
      <c r="H35" s="46"/>
      <c r="I35" s="46"/>
      <c r="J35" s="46"/>
      <c r="K35" s="46"/>
      <c r="L35" s="46"/>
      <c r="M35" s="46"/>
      <c r="N35" s="46"/>
      <c r="O35" s="46"/>
      <c r="P35" s="46"/>
      <c r="Q35" s="46"/>
      <c r="R35" s="46"/>
      <c r="S35" s="46"/>
      <c r="T35" s="46"/>
      <c r="U35" s="46"/>
      <c r="V35" s="46"/>
      <c r="W35" s="75" t="s">
        <v>418</v>
      </c>
      <c r="X35" s="75"/>
    </row>
    <row r="36" spans="1:24" ht="48" customHeight="1" x14ac:dyDescent="0.25">
      <c r="A36" s="89"/>
      <c r="B36" s="67"/>
      <c r="C36" s="58" t="s">
        <v>199</v>
      </c>
      <c r="D36" s="7">
        <f>D16+D21+D25+D28+D32</f>
        <v>56447.100000000006</v>
      </c>
      <c r="E36" s="7">
        <f>E16+E21+E25+E28+E32</f>
        <v>56447.100000000006</v>
      </c>
      <c r="F36" s="7">
        <f t="shared" ref="F36:G36" si="5">F16+F21+F25+F28+F32</f>
        <v>8791.9</v>
      </c>
      <c r="G36" s="7">
        <f t="shared" si="5"/>
        <v>5762</v>
      </c>
      <c r="H36" s="7" t="e">
        <f>H10+H12+#REF!+H13+H14+#REF!+#REF!</f>
        <v>#REF!</v>
      </c>
      <c r="I36" s="7" t="e">
        <f>I10+I12+#REF!+I13+I14+#REF!+#REF!</f>
        <v>#REF!</v>
      </c>
      <c r="J36" s="7" t="e">
        <f>J10+J12+#REF!+J13+J14+#REF!+#REF!</f>
        <v>#REF!</v>
      </c>
      <c r="K36" s="7" t="e">
        <f>K10+K12+#REF!+K13+K14+#REF!+#REF!</f>
        <v>#REF!</v>
      </c>
      <c r="L36" s="7" t="e">
        <f>L10+L12+#REF!+L13+L14+#REF!+#REF!</f>
        <v>#REF!</v>
      </c>
      <c r="M36" s="7" t="e">
        <f>M10+M12+#REF!+M13+M14+#REF!+#REF!</f>
        <v>#REF!</v>
      </c>
      <c r="N36" s="7" t="e">
        <f>N10+N12+#REF!+N13+N14+#REF!+#REF!</f>
        <v>#REF!</v>
      </c>
      <c r="O36" s="7" t="e">
        <f>O10+O12+#REF!+O13+O14+#REF!+#REF!</f>
        <v>#REF!</v>
      </c>
      <c r="P36" s="7" t="e">
        <f>P10+P12+#REF!+P13+P14+#REF!+#REF!</f>
        <v>#REF!</v>
      </c>
      <c r="Q36" s="7" t="e">
        <f>Q10+Q12+#REF!+Q13+Q14+#REF!+#REF!</f>
        <v>#REF!</v>
      </c>
      <c r="R36" s="7" t="e">
        <f>R10+R12+#REF!+R13+R14+#REF!+#REF!</f>
        <v>#REF!</v>
      </c>
      <c r="S36" s="7" t="e">
        <f>S10+S12+#REF!+S13+S14+#REF!+#REF!</f>
        <v>#REF!</v>
      </c>
      <c r="T36" s="7" t="e">
        <f>T10+T12+#REF!+T13+T14+#REF!+#REF!</f>
        <v>#REF!</v>
      </c>
      <c r="U36" s="7" t="e">
        <f>U10+U12+#REF!+U13+U14+#REF!+#REF!</f>
        <v>#REF!</v>
      </c>
      <c r="V36" s="7" t="e">
        <f>V10+V12+#REF!+V13+V14+#REF!+#REF!</f>
        <v>#REF!</v>
      </c>
      <c r="W36" s="70" t="s">
        <v>478</v>
      </c>
      <c r="X36" s="70"/>
    </row>
    <row r="37" spans="1:24" ht="48" customHeight="1" x14ac:dyDescent="0.25">
      <c r="A37" s="89"/>
      <c r="B37" s="67"/>
      <c r="C37" s="58" t="s">
        <v>17</v>
      </c>
      <c r="D37" s="7">
        <f>D11+D22++D29+D33</f>
        <v>89891.199999999997</v>
      </c>
      <c r="E37" s="7">
        <f>E11+E22++E29+E33</f>
        <v>89891.199999999997</v>
      </c>
      <c r="F37" s="7">
        <f t="shared" ref="F37:G37" si="6">F11+F22++F29+F33</f>
        <v>11606.3</v>
      </c>
      <c r="G37" s="7">
        <f t="shared" si="6"/>
        <v>11606.3</v>
      </c>
      <c r="H37" s="7"/>
      <c r="I37" s="7"/>
      <c r="J37" s="7"/>
      <c r="K37" s="7"/>
      <c r="L37" s="7"/>
      <c r="M37" s="7"/>
      <c r="N37" s="7"/>
      <c r="O37" s="7"/>
      <c r="P37" s="7"/>
      <c r="Q37" s="7"/>
      <c r="R37" s="7"/>
      <c r="S37" s="7"/>
      <c r="T37" s="7"/>
      <c r="U37" s="7"/>
      <c r="V37" s="7"/>
      <c r="W37" s="70" t="s">
        <v>479</v>
      </c>
      <c r="X37" s="70"/>
    </row>
    <row r="38" spans="1:24" ht="48" customHeight="1" x14ac:dyDescent="0.25">
      <c r="A38" s="89"/>
      <c r="B38" s="67"/>
      <c r="C38" s="58" t="s">
        <v>15</v>
      </c>
      <c r="D38" s="7">
        <f>D10+D12+D13+D14+D15+D17+D18+D19+D23+D30+D34+D26</f>
        <v>101545.49999999999</v>
      </c>
      <c r="E38" s="7">
        <f>E10+E12+E13+E14+E15+E17+E18+E19+E23+E30+E34+E26</f>
        <v>101545.49999999999</v>
      </c>
      <c r="F38" s="7">
        <f t="shared" ref="F38:G38" si="7">F10+F12+F13+F14+F15+F17+F18+F19+F23+F30+F34+F26</f>
        <v>19683</v>
      </c>
      <c r="G38" s="7">
        <f t="shared" si="7"/>
        <v>19636.5</v>
      </c>
      <c r="H38" s="7"/>
      <c r="I38" s="7"/>
      <c r="J38" s="7"/>
      <c r="K38" s="7"/>
      <c r="L38" s="7"/>
      <c r="M38" s="7"/>
      <c r="N38" s="7"/>
      <c r="O38" s="7"/>
      <c r="P38" s="7"/>
      <c r="Q38" s="7"/>
      <c r="R38" s="7"/>
      <c r="S38" s="7"/>
      <c r="T38" s="7"/>
      <c r="U38" s="7"/>
      <c r="V38" s="7"/>
      <c r="W38" s="70" t="s">
        <v>225</v>
      </c>
      <c r="X38" s="70"/>
    </row>
    <row r="39" spans="1:24" ht="32.25" customHeight="1" x14ac:dyDescent="0.25">
      <c r="A39" s="116"/>
      <c r="B39" s="73" t="s">
        <v>46</v>
      </c>
      <c r="C39" s="81"/>
      <c r="D39" s="81"/>
      <c r="E39" s="81"/>
      <c r="F39" s="81"/>
      <c r="G39" s="81"/>
      <c r="H39" s="81"/>
      <c r="I39" s="81"/>
      <c r="J39" s="81"/>
      <c r="K39" s="81"/>
      <c r="L39" s="81"/>
      <c r="M39" s="81"/>
      <c r="N39" s="81"/>
      <c r="O39" s="81"/>
      <c r="P39" s="81"/>
      <c r="Q39" s="81"/>
      <c r="R39" s="81"/>
      <c r="S39" s="81"/>
      <c r="T39" s="81"/>
      <c r="U39" s="81"/>
      <c r="V39" s="81"/>
      <c r="W39" s="81"/>
      <c r="X39" s="81"/>
    </row>
    <row r="40" spans="1:24" ht="87" customHeight="1" x14ac:dyDescent="0.25">
      <c r="A40" s="6"/>
      <c r="B40" s="58" t="s">
        <v>47</v>
      </c>
      <c r="C40" s="58" t="s">
        <v>15</v>
      </c>
      <c r="D40" s="7">
        <v>1075.8</v>
      </c>
      <c r="E40" s="7">
        <v>1075.8</v>
      </c>
      <c r="F40" s="7">
        <v>488</v>
      </c>
      <c r="G40" s="7">
        <v>488</v>
      </c>
      <c r="H40" s="5"/>
      <c r="I40" s="5"/>
      <c r="J40" s="5"/>
      <c r="K40" s="5"/>
      <c r="L40" s="5"/>
      <c r="M40" s="5"/>
      <c r="N40" s="5"/>
      <c r="O40" s="5"/>
      <c r="P40" s="5"/>
      <c r="Q40" s="5"/>
      <c r="R40" s="5"/>
      <c r="S40" s="5"/>
      <c r="T40" s="5"/>
      <c r="U40" s="5"/>
      <c r="V40" s="5"/>
      <c r="W40" s="70" t="s">
        <v>261</v>
      </c>
      <c r="X40" s="70"/>
    </row>
    <row r="41" spans="1:24" ht="69" customHeight="1" x14ac:dyDescent="0.25">
      <c r="A41" s="6"/>
      <c r="B41" s="58" t="s">
        <v>105</v>
      </c>
      <c r="C41" s="58" t="s">
        <v>17</v>
      </c>
      <c r="D41" s="7">
        <v>3446.7</v>
      </c>
      <c r="E41" s="7">
        <v>3446.7</v>
      </c>
      <c r="F41" s="7">
        <v>495</v>
      </c>
      <c r="G41" s="7">
        <v>495</v>
      </c>
      <c r="H41" s="5"/>
      <c r="I41" s="5"/>
      <c r="J41" s="5"/>
      <c r="K41" s="5"/>
      <c r="L41" s="5"/>
      <c r="M41" s="5"/>
      <c r="N41" s="5"/>
      <c r="O41" s="5"/>
      <c r="P41" s="5"/>
      <c r="Q41" s="5"/>
      <c r="R41" s="5"/>
      <c r="S41" s="5"/>
      <c r="T41" s="5"/>
      <c r="U41" s="5"/>
      <c r="V41" s="5"/>
      <c r="W41" s="70" t="s">
        <v>262</v>
      </c>
      <c r="X41" s="70"/>
    </row>
    <row r="42" spans="1:24" ht="88.5" customHeight="1" x14ac:dyDescent="0.25">
      <c r="A42" s="6"/>
      <c r="B42" s="58" t="s">
        <v>106</v>
      </c>
      <c r="C42" s="58" t="s">
        <v>15</v>
      </c>
      <c r="D42" s="7">
        <v>181.4</v>
      </c>
      <c r="E42" s="7">
        <v>181.4</v>
      </c>
      <c r="F42" s="7">
        <v>0</v>
      </c>
      <c r="G42" s="7">
        <v>0</v>
      </c>
      <c r="H42" s="5"/>
      <c r="I42" s="5"/>
      <c r="J42" s="5"/>
      <c r="K42" s="5"/>
      <c r="L42" s="5"/>
      <c r="M42" s="5"/>
      <c r="N42" s="5"/>
      <c r="O42" s="5"/>
      <c r="P42" s="5"/>
      <c r="Q42" s="5"/>
      <c r="R42" s="5"/>
      <c r="S42" s="5"/>
      <c r="T42" s="5"/>
      <c r="U42" s="5"/>
      <c r="V42" s="5"/>
      <c r="W42" s="70" t="s">
        <v>92</v>
      </c>
      <c r="X42" s="70"/>
    </row>
    <row r="43" spans="1:24" ht="31.5" customHeight="1" x14ac:dyDescent="0.25">
      <c r="A43" s="82"/>
      <c r="B43" s="73" t="s">
        <v>19</v>
      </c>
      <c r="C43" s="51" t="s">
        <v>18</v>
      </c>
      <c r="D43" s="10">
        <f>D44+D45</f>
        <v>4703.8999999999996</v>
      </c>
      <c r="E43" s="10">
        <f t="shared" ref="E43:G43" si="8">E44+E45</f>
        <v>4703.8999999999996</v>
      </c>
      <c r="F43" s="10">
        <f t="shared" si="8"/>
        <v>983</v>
      </c>
      <c r="G43" s="10">
        <f t="shared" si="8"/>
        <v>983</v>
      </c>
      <c r="H43" s="46"/>
      <c r="I43" s="46"/>
      <c r="J43" s="46"/>
      <c r="K43" s="46"/>
      <c r="L43" s="46"/>
      <c r="M43" s="46"/>
      <c r="N43" s="46"/>
      <c r="O43" s="46"/>
      <c r="P43" s="46"/>
      <c r="Q43" s="46"/>
      <c r="R43" s="46"/>
      <c r="S43" s="46"/>
      <c r="T43" s="46"/>
      <c r="U43" s="46"/>
      <c r="V43" s="46"/>
      <c r="W43" s="75" t="s">
        <v>256</v>
      </c>
      <c r="X43" s="75"/>
    </row>
    <row r="44" spans="1:24" ht="55.5" customHeight="1" x14ac:dyDescent="0.25">
      <c r="A44" s="82"/>
      <c r="B44" s="74"/>
      <c r="C44" s="58" t="s">
        <v>15</v>
      </c>
      <c r="D44" s="7">
        <f>D40+D42</f>
        <v>1257.2</v>
      </c>
      <c r="E44" s="7">
        <f t="shared" ref="E44:F44" si="9">E40+E42</f>
        <v>1257.2</v>
      </c>
      <c r="F44" s="7">
        <f t="shared" si="9"/>
        <v>488</v>
      </c>
      <c r="G44" s="7">
        <f>G40+G42</f>
        <v>488</v>
      </c>
      <c r="H44" s="7" t="e">
        <f>#REF!+#REF!+#REF!+H35+H36+#REF!+#REF!</f>
        <v>#REF!</v>
      </c>
      <c r="I44" s="7" t="e">
        <f>#REF!+#REF!+#REF!+I35+I36+#REF!+#REF!</f>
        <v>#REF!</v>
      </c>
      <c r="J44" s="7" t="e">
        <f>#REF!+#REF!+#REF!+J35+J36+#REF!+#REF!</f>
        <v>#REF!</v>
      </c>
      <c r="K44" s="7" t="e">
        <f>#REF!+#REF!+#REF!+K35+K36+#REF!+#REF!</f>
        <v>#REF!</v>
      </c>
      <c r="L44" s="7" t="e">
        <f>#REF!+#REF!+#REF!+L35+L36+#REF!+#REF!</f>
        <v>#REF!</v>
      </c>
      <c r="M44" s="7" t="e">
        <f>#REF!+#REF!+#REF!+M35+M36+#REF!+#REF!</f>
        <v>#REF!</v>
      </c>
      <c r="N44" s="7" t="e">
        <f>#REF!+#REF!+#REF!+N35+N36+#REF!+#REF!</f>
        <v>#REF!</v>
      </c>
      <c r="O44" s="7" t="e">
        <f>#REF!+#REF!+#REF!+O35+O36+#REF!+#REF!</f>
        <v>#REF!</v>
      </c>
      <c r="P44" s="7" t="e">
        <f>#REF!+#REF!+#REF!+P35+P36+#REF!+#REF!</f>
        <v>#REF!</v>
      </c>
      <c r="Q44" s="7" t="e">
        <f>#REF!+#REF!+#REF!+Q35+Q36+#REF!+#REF!</f>
        <v>#REF!</v>
      </c>
      <c r="R44" s="7" t="e">
        <f>#REF!+#REF!+#REF!+R35+R36+#REF!+#REF!</f>
        <v>#REF!</v>
      </c>
      <c r="S44" s="7" t="e">
        <f>#REF!+#REF!+#REF!+S35+S36+#REF!+#REF!</f>
        <v>#REF!</v>
      </c>
      <c r="T44" s="7" t="e">
        <f>#REF!+#REF!+#REF!+T35+T36+#REF!+#REF!</f>
        <v>#REF!</v>
      </c>
      <c r="U44" s="7" t="e">
        <f>#REF!+#REF!+#REF!+U35+U36+#REF!+#REF!</f>
        <v>#REF!</v>
      </c>
      <c r="V44" s="7" t="e">
        <f>#REF!+#REF!+#REF!+V35+V36+#REF!+#REF!</f>
        <v>#REF!</v>
      </c>
      <c r="W44" s="70" t="s">
        <v>263</v>
      </c>
      <c r="X44" s="70"/>
    </row>
    <row r="45" spans="1:24" ht="47.25" x14ac:dyDescent="0.25">
      <c r="A45" s="82"/>
      <c r="B45" s="74"/>
      <c r="C45" s="58" t="s">
        <v>17</v>
      </c>
      <c r="D45" s="7">
        <f>D41</f>
        <v>3446.7</v>
      </c>
      <c r="E45" s="7">
        <f t="shared" ref="E45:G45" si="10">E41</f>
        <v>3446.7</v>
      </c>
      <c r="F45" s="7">
        <f t="shared" si="10"/>
        <v>495</v>
      </c>
      <c r="G45" s="7">
        <f t="shared" si="10"/>
        <v>495</v>
      </c>
      <c r="H45" s="46"/>
      <c r="I45" s="46"/>
      <c r="J45" s="46"/>
      <c r="K45" s="46"/>
      <c r="L45" s="46"/>
      <c r="M45" s="46"/>
      <c r="N45" s="46"/>
      <c r="O45" s="46"/>
      <c r="P45" s="46"/>
      <c r="Q45" s="46"/>
      <c r="R45" s="46"/>
      <c r="S45" s="46"/>
      <c r="T45" s="46"/>
      <c r="U45" s="46"/>
      <c r="V45" s="46"/>
      <c r="W45" s="70" t="s">
        <v>264</v>
      </c>
      <c r="X45" s="70"/>
    </row>
    <row r="46" spans="1:24" s="12" customFormat="1" ht="32.25" customHeight="1" x14ac:dyDescent="0.25">
      <c r="A46" s="117"/>
      <c r="B46" s="73" t="s">
        <v>48</v>
      </c>
      <c r="C46" s="118"/>
      <c r="D46" s="118"/>
      <c r="E46" s="118"/>
      <c r="F46" s="118"/>
      <c r="G46" s="118"/>
      <c r="H46" s="118"/>
      <c r="I46" s="118"/>
      <c r="J46" s="118"/>
      <c r="K46" s="118"/>
      <c r="L46" s="118"/>
      <c r="M46" s="118"/>
      <c r="N46" s="118"/>
      <c r="O46" s="118"/>
      <c r="P46" s="118"/>
      <c r="Q46" s="118"/>
      <c r="R46" s="118"/>
      <c r="S46" s="118"/>
      <c r="T46" s="118"/>
      <c r="U46" s="118"/>
      <c r="V46" s="118"/>
      <c r="W46" s="118"/>
      <c r="X46" s="118"/>
    </row>
    <row r="47" spans="1:24" s="12" customFormat="1" ht="82.5" customHeight="1" x14ac:dyDescent="0.25">
      <c r="A47" s="6"/>
      <c r="B47" s="58" t="s">
        <v>34</v>
      </c>
      <c r="C47" s="58" t="s">
        <v>15</v>
      </c>
      <c r="D47" s="7">
        <v>102870.2</v>
      </c>
      <c r="E47" s="7">
        <v>102870.2</v>
      </c>
      <c r="F47" s="7">
        <v>58899</v>
      </c>
      <c r="G47" s="7">
        <v>58899</v>
      </c>
      <c r="H47" s="13"/>
      <c r="I47" s="13"/>
      <c r="J47" s="13"/>
      <c r="K47" s="13"/>
      <c r="L47" s="13"/>
      <c r="M47" s="13"/>
      <c r="N47" s="13"/>
      <c r="O47" s="13"/>
      <c r="P47" s="13"/>
      <c r="Q47" s="13"/>
      <c r="R47" s="13"/>
      <c r="S47" s="13"/>
      <c r="T47" s="13"/>
      <c r="U47" s="13"/>
      <c r="V47" s="13"/>
      <c r="W47" s="70" t="s">
        <v>265</v>
      </c>
      <c r="X47" s="70"/>
    </row>
    <row r="48" spans="1:24" s="12" customFormat="1" ht="88.5" customHeight="1" x14ac:dyDescent="0.25">
      <c r="A48" s="6"/>
      <c r="B48" s="58" t="s">
        <v>33</v>
      </c>
      <c r="C48" s="58" t="s">
        <v>15</v>
      </c>
      <c r="D48" s="7">
        <v>7805.7</v>
      </c>
      <c r="E48" s="7">
        <v>7805.7</v>
      </c>
      <c r="F48" s="7">
        <v>220.1</v>
      </c>
      <c r="G48" s="7">
        <v>220.1</v>
      </c>
      <c r="H48" s="13"/>
      <c r="I48" s="13"/>
      <c r="J48" s="13"/>
      <c r="K48" s="13"/>
      <c r="L48" s="13"/>
      <c r="M48" s="13"/>
      <c r="N48" s="13"/>
      <c r="O48" s="13"/>
      <c r="P48" s="13"/>
      <c r="Q48" s="13"/>
      <c r="R48" s="13"/>
      <c r="S48" s="13"/>
      <c r="T48" s="13"/>
      <c r="U48" s="13"/>
      <c r="V48" s="13"/>
      <c r="W48" s="70" t="s">
        <v>266</v>
      </c>
      <c r="X48" s="70"/>
    </row>
    <row r="49" spans="1:24" s="12" customFormat="1" ht="99.75" customHeight="1" x14ac:dyDescent="0.25">
      <c r="A49" s="6"/>
      <c r="B49" s="58" t="s">
        <v>107</v>
      </c>
      <c r="C49" s="58" t="s">
        <v>17</v>
      </c>
      <c r="D49" s="7">
        <v>42781.599999999999</v>
      </c>
      <c r="E49" s="7">
        <v>42781.599999999999</v>
      </c>
      <c r="F49" s="7">
        <v>25732.2</v>
      </c>
      <c r="G49" s="7">
        <v>25732.2</v>
      </c>
      <c r="H49" s="13"/>
      <c r="I49" s="13"/>
      <c r="J49" s="13"/>
      <c r="K49" s="13"/>
      <c r="L49" s="13"/>
      <c r="M49" s="13"/>
      <c r="N49" s="13"/>
      <c r="O49" s="13"/>
      <c r="P49" s="13"/>
      <c r="Q49" s="13"/>
      <c r="R49" s="13"/>
      <c r="S49" s="13"/>
      <c r="T49" s="13"/>
      <c r="U49" s="13"/>
      <c r="V49" s="13"/>
      <c r="W49" s="70" t="s">
        <v>267</v>
      </c>
      <c r="X49" s="70"/>
    </row>
    <row r="50" spans="1:24" s="12" customFormat="1" ht="85.5" customHeight="1" x14ac:dyDescent="0.25">
      <c r="A50" s="6"/>
      <c r="B50" s="58" t="s">
        <v>179</v>
      </c>
      <c r="C50" s="58" t="s">
        <v>17</v>
      </c>
      <c r="D50" s="7">
        <v>340707.3</v>
      </c>
      <c r="E50" s="7">
        <v>340707.3</v>
      </c>
      <c r="F50" s="7">
        <v>197200</v>
      </c>
      <c r="G50" s="7">
        <v>197200</v>
      </c>
      <c r="H50" s="13"/>
      <c r="I50" s="13"/>
      <c r="J50" s="13"/>
      <c r="K50" s="13"/>
      <c r="L50" s="13"/>
      <c r="M50" s="13"/>
      <c r="N50" s="13"/>
      <c r="O50" s="13"/>
      <c r="P50" s="13"/>
      <c r="Q50" s="13"/>
      <c r="R50" s="13"/>
      <c r="S50" s="13"/>
      <c r="T50" s="13"/>
      <c r="U50" s="13"/>
      <c r="V50" s="13"/>
      <c r="W50" s="70" t="s">
        <v>268</v>
      </c>
      <c r="X50" s="70"/>
    </row>
    <row r="51" spans="1:24" s="12" customFormat="1" ht="117" customHeight="1" x14ac:dyDescent="0.25">
      <c r="A51" s="6"/>
      <c r="B51" s="58" t="s">
        <v>108</v>
      </c>
      <c r="C51" s="58" t="s">
        <v>15</v>
      </c>
      <c r="D51" s="7">
        <v>2251.6999999999998</v>
      </c>
      <c r="E51" s="7">
        <v>2251.6999999999998</v>
      </c>
      <c r="F51" s="7">
        <v>1354.4</v>
      </c>
      <c r="G51" s="7">
        <v>1354.4</v>
      </c>
      <c r="H51" s="13"/>
      <c r="I51" s="13"/>
      <c r="J51" s="13"/>
      <c r="K51" s="13"/>
      <c r="L51" s="13"/>
      <c r="M51" s="13"/>
      <c r="N51" s="13"/>
      <c r="O51" s="13"/>
      <c r="P51" s="13"/>
      <c r="Q51" s="13"/>
      <c r="R51" s="13"/>
      <c r="S51" s="13"/>
      <c r="T51" s="13"/>
      <c r="U51" s="13"/>
      <c r="V51" s="13"/>
      <c r="W51" s="70" t="s">
        <v>269</v>
      </c>
      <c r="X51" s="70"/>
    </row>
    <row r="52" spans="1:24" s="12" customFormat="1" ht="135.75" customHeight="1" x14ac:dyDescent="0.25">
      <c r="A52" s="6"/>
      <c r="B52" s="58" t="s">
        <v>180</v>
      </c>
      <c r="C52" s="58" t="s">
        <v>15</v>
      </c>
      <c r="D52" s="7">
        <v>134120.4</v>
      </c>
      <c r="E52" s="7">
        <v>134120.4</v>
      </c>
      <c r="F52" s="7">
        <v>60013.4</v>
      </c>
      <c r="G52" s="7">
        <v>60013.4</v>
      </c>
      <c r="H52" s="13"/>
      <c r="I52" s="13"/>
      <c r="J52" s="13"/>
      <c r="K52" s="13"/>
      <c r="L52" s="13"/>
      <c r="M52" s="13"/>
      <c r="N52" s="13"/>
      <c r="O52" s="13"/>
      <c r="P52" s="13"/>
      <c r="Q52" s="13"/>
      <c r="R52" s="13"/>
      <c r="S52" s="13"/>
      <c r="T52" s="13"/>
      <c r="U52" s="13"/>
      <c r="V52" s="13"/>
      <c r="W52" s="70" t="s">
        <v>270</v>
      </c>
      <c r="X52" s="70"/>
    </row>
    <row r="53" spans="1:24" ht="15" customHeight="1" x14ac:dyDescent="0.25">
      <c r="A53" s="82"/>
      <c r="B53" s="73" t="s">
        <v>19</v>
      </c>
      <c r="C53" s="51" t="s">
        <v>18</v>
      </c>
      <c r="D53" s="10">
        <f>D54+D55</f>
        <v>630536.89999999991</v>
      </c>
      <c r="E53" s="10">
        <f t="shared" ref="E53:G53" si="11">E54+E55</f>
        <v>630536.89999999991</v>
      </c>
      <c r="F53" s="10">
        <f t="shared" si="11"/>
        <v>343419.1</v>
      </c>
      <c r="G53" s="10">
        <f t="shared" si="11"/>
        <v>343419.1</v>
      </c>
      <c r="H53" s="46"/>
      <c r="I53" s="46"/>
      <c r="J53" s="46"/>
      <c r="K53" s="46"/>
      <c r="L53" s="46"/>
      <c r="M53" s="46"/>
      <c r="N53" s="46"/>
      <c r="O53" s="46"/>
      <c r="P53" s="46"/>
      <c r="Q53" s="46"/>
      <c r="R53" s="46"/>
      <c r="S53" s="46"/>
      <c r="T53" s="46"/>
      <c r="U53" s="46"/>
      <c r="V53" s="46"/>
      <c r="W53" s="75" t="s">
        <v>271</v>
      </c>
      <c r="X53" s="75"/>
    </row>
    <row r="54" spans="1:24" ht="50.25" customHeight="1" x14ac:dyDescent="0.25">
      <c r="A54" s="82"/>
      <c r="B54" s="74"/>
      <c r="C54" s="58" t="s">
        <v>15</v>
      </c>
      <c r="D54" s="7">
        <f>D47+D48+D51+D52</f>
        <v>247048</v>
      </c>
      <c r="E54" s="7">
        <f t="shared" ref="E54:G54" si="12">E47+E48+E51+E52</f>
        <v>247048</v>
      </c>
      <c r="F54" s="7">
        <f t="shared" si="12"/>
        <v>120486.9</v>
      </c>
      <c r="G54" s="7">
        <f t="shared" si="12"/>
        <v>120486.9</v>
      </c>
      <c r="H54" s="7"/>
      <c r="I54" s="7"/>
      <c r="J54" s="7"/>
      <c r="K54" s="7"/>
      <c r="L54" s="7"/>
      <c r="M54" s="7"/>
      <c r="N54" s="7"/>
      <c r="O54" s="7"/>
      <c r="P54" s="7"/>
      <c r="Q54" s="7"/>
      <c r="R54" s="7"/>
      <c r="S54" s="7"/>
      <c r="T54" s="7"/>
      <c r="U54" s="7"/>
      <c r="V54" s="7"/>
      <c r="W54" s="70" t="s">
        <v>272</v>
      </c>
      <c r="X54" s="70"/>
    </row>
    <row r="55" spans="1:24" ht="57.75" customHeight="1" x14ac:dyDescent="0.25">
      <c r="A55" s="82"/>
      <c r="B55" s="74"/>
      <c r="C55" s="58" t="s">
        <v>17</v>
      </c>
      <c r="D55" s="7">
        <f>D49+D50</f>
        <v>383488.89999999997</v>
      </c>
      <c r="E55" s="7">
        <f t="shared" ref="E55:G55" si="13">E49+E50</f>
        <v>383488.89999999997</v>
      </c>
      <c r="F55" s="7">
        <f t="shared" si="13"/>
        <v>222932.2</v>
      </c>
      <c r="G55" s="7">
        <f t="shared" si="13"/>
        <v>222932.2</v>
      </c>
      <c r="H55" s="7" t="e">
        <f>H49+#REF!+H50</f>
        <v>#REF!</v>
      </c>
      <c r="I55" s="7" t="e">
        <f>I49+#REF!+I50</f>
        <v>#REF!</v>
      </c>
      <c r="J55" s="7" t="e">
        <f>J49+#REF!+J50</f>
        <v>#REF!</v>
      </c>
      <c r="K55" s="7" t="e">
        <f>K49+#REF!+K50</f>
        <v>#REF!</v>
      </c>
      <c r="L55" s="7" t="e">
        <f>L49+#REF!+L50</f>
        <v>#REF!</v>
      </c>
      <c r="M55" s="7" t="e">
        <f>M49+#REF!+M50</f>
        <v>#REF!</v>
      </c>
      <c r="N55" s="7" t="e">
        <f>N49+#REF!+N50</f>
        <v>#REF!</v>
      </c>
      <c r="O55" s="7" t="e">
        <f>O49+#REF!+O50</f>
        <v>#REF!</v>
      </c>
      <c r="P55" s="7" t="e">
        <f>P49+#REF!+P50</f>
        <v>#REF!</v>
      </c>
      <c r="Q55" s="7" t="e">
        <f>Q49+#REF!+Q50</f>
        <v>#REF!</v>
      </c>
      <c r="R55" s="7" t="e">
        <f>R49+#REF!+R50</f>
        <v>#REF!</v>
      </c>
      <c r="S55" s="7" t="e">
        <f>S49+#REF!+S50</f>
        <v>#REF!</v>
      </c>
      <c r="T55" s="7" t="e">
        <f>T49+#REF!+T50</f>
        <v>#REF!</v>
      </c>
      <c r="U55" s="7" t="e">
        <f>U49+#REF!+U50</f>
        <v>#REF!</v>
      </c>
      <c r="V55" s="7" t="e">
        <f>V49+#REF!+V50</f>
        <v>#REF!</v>
      </c>
      <c r="W55" s="70" t="s">
        <v>273</v>
      </c>
      <c r="X55" s="70"/>
    </row>
    <row r="56" spans="1:24" s="12" customFormat="1" ht="32.25" customHeight="1" x14ac:dyDescent="0.25">
      <c r="A56" s="117"/>
      <c r="B56" s="73" t="s">
        <v>53</v>
      </c>
      <c r="C56" s="118"/>
      <c r="D56" s="118"/>
      <c r="E56" s="118"/>
      <c r="F56" s="118"/>
      <c r="G56" s="118"/>
      <c r="H56" s="118"/>
      <c r="I56" s="118"/>
      <c r="J56" s="118"/>
      <c r="K56" s="118"/>
      <c r="L56" s="118"/>
      <c r="M56" s="118"/>
      <c r="N56" s="118"/>
      <c r="O56" s="118"/>
      <c r="P56" s="118"/>
      <c r="Q56" s="118"/>
      <c r="R56" s="118"/>
      <c r="S56" s="118"/>
      <c r="T56" s="118"/>
      <c r="U56" s="118"/>
      <c r="V56" s="118"/>
      <c r="W56" s="118"/>
      <c r="X56" s="118"/>
    </row>
    <row r="57" spans="1:24" s="12" customFormat="1" ht="89.25" customHeight="1" x14ac:dyDescent="0.25">
      <c r="A57" s="6"/>
      <c r="B57" s="58" t="s">
        <v>49</v>
      </c>
      <c r="C57" s="58" t="s">
        <v>15</v>
      </c>
      <c r="D57" s="7">
        <v>132429</v>
      </c>
      <c r="E57" s="7">
        <v>132429</v>
      </c>
      <c r="F57" s="7">
        <v>82335</v>
      </c>
      <c r="G57" s="7">
        <v>82335</v>
      </c>
      <c r="H57" s="13"/>
      <c r="I57" s="13"/>
      <c r="J57" s="13"/>
      <c r="K57" s="13"/>
      <c r="L57" s="13"/>
      <c r="M57" s="13"/>
      <c r="N57" s="13"/>
      <c r="O57" s="13"/>
      <c r="P57" s="13"/>
      <c r="Q57" s="13"/>
      <c r="R57" s="13"/>
      <c r="S57" s="13"/>
      <c r="T57" s="13"/>
      <c r="U57" s="13"/>
      <c r="V57" s="13"/>
      <c r="W57" s="70" t="s">
        <v>274</v>
      </c>
      <c r="X57" s="70"/>
    </row>
    <row r="58" spans="1:24" s="12" customFormat="1" ht="79.5" customHeight="1" x14ac:dyDescent="0.25">
      <c r="A58" s="6"/>
      <c r="B58" s="58" t="s">
        <v>33</v>
      </c>
      <c r="C58" s="58" t="s">
        <v>15</v>
      </c>
      <c r="D58" s="7">
        <v>5618.3</v>
      </c>
      <c r="E58" s="7">
        <v>5618.3</v>
      </c>
      <c r="F58" s="7">
        <v>322.60000000000002</v>
      </c>
      <c r="G58" s="7">
        <v>322.60000000000002</v>
      </c>
      <c r="H58" s="13"/>
      <c r="I58" s="13"/>
      <c r="J58" s="13"/>
      <c r="K58" s="13"/>
      <c r="L58" s="13"/>
      <c r="M58" s="13"/>
      <c r="N58" s="13"/>
      <c r="O58" s="13"/>
      <c r="P58" s="13"/>
      <c r="Q58" s="13"/>
      <c r="R58" s="13"/>
      <c r="S58" s="13"/>
      <c r="T58" s="13"/>
      <c r="U58" s="13"/>
      <c r="V58" s="13"/>
      <c r="W58" s="70" t="s">
        <v>275</v>
      </c>
      <c r="X58" s="70"/>
    </row>
    <row r="59" spans="1:24" s="12" customFormat="1" ht="100.5" customHeight="1" x14ac:dyDescent="0.25">
      <c r="A59" s="6"/>
      <c r="B59" s="58" t="s">
        <v>222</v>
      </c>
      <c r="C59" s="58" t="s">
        <v>15</v>
      </c>
      <c r="D59" s="7">
        <v>50</v>
      </c>
      <c r="E59" s="7">
        <v>50</v>
      </c>
      <c r="F59" s="7">
        <v>0</v>
      </c>
      <c r="G59" s="7">
        <v>0</v>
      </c>
      <c r="H59" s="13"/>
      <c r="I59" s="13"/>
      <c r="J59" s="13"/>
      <c r="K59" s="13"/>
      <c r="L59" s="13"/>
      <c r="M59" s="13"/>
      <c r="N59" s="13"/>
      <c r="O59" s="13"/>
      <c r="P59" s="13"/>
      <c r="Q59" s="13"/>
      <c r="R59" s="13"/>
      <c r="S59" s="13"/>
      <c r="T59" s="13"/>
      <c r="U59" s="13"/>
      <c r="V59" s="13"/>
      <c r="W59" s="70" t="s">
        <v>94</v>
      </c>
      <c r="X59" s="70"/>
    </row>
    <row r="60" spans="1:24" s="12" customFormat="1" ht="95.25" customHeight="1" x14ac:dyDescent="0.25">
      <c r="A60" s="6"/>
      <c r="B60" s="58" t="s">
        <v>50</v>
      </c>
      <c r="C60" s="58" t="s">
        <v>17</v>
      </c>
      <c r="D60" s="14">
        <v>1467.9</v>
      </c>
      <c r="E60" s="14">
        <v>1467.9</v>
      </c>
      <c r="F60" s="14">
        <v>680</v>
      </c>
      <c r="G60" s="14">
        <v>680</v>
      </c>
      <c r="H60" s="13"/>
      <c r="I60" s="13"/>
      <c r="J60" s="13"/>
      <c r="K60" s="13"/>
      <c r="L60" s="13"/>
      <c r="M60" s="13"/>
      <c r="N60" s="13"/>
      <c r="O60" s="13"/>
      <c r="P60" s="13"/>
      <c r="Q60" s="13"/>
      <c r="R60" s="13"/>
      <c r="S60" s="13"/>
      <c r="T60" s="13"/>
      <c r="U60" s="13"/>
      <c r="V60" s="13"/>
      <c r="W60" s="70" t="s">
        <v>276</v>
      </c>
      <c r="X60" s="70"/>
    </row>
    <row r="61" spans="1:24" s="12" customFormat="1" ht="80.25" customHeight="1" x14ac:dyDescent="0.25">
      <c r="A61" s="6"/>
      <c r="B61" s="58" t="s">
        <v>179</v>
      </c>
      <c r="C61" s="58" t="s">
        <v>17</v>
      </c>
      <c r="D61" s="7">
        <v>481783</v>
      </c>
      <c r="E61" s="7">
        <v>481783</v>
      </c>
      <c r="F61" s="7">
        <v>308600</v>
      </c>
      <c r="G61" s="7">
        <v>308600</v>
      </c>
      <c r="H61" s="13"/>
      <c r="I61" s="13"/>
      <c r="J61" s="13"/>
      <c r="K61" s="13"/>
      <c r="L61" s="13"/>
      <c r="M61" s="13"/>
      <c r="N61" s="13"/>
      <c r="O61" s="13"/>
      <c r="P61" s="13"/>
      <c r="Q61" s="13"/>
      <c r="R61" s="13"/>
      <c r="S61" s="13"/>
      <c r="T61" s="13"/>
      <c r="U61" s="13"/>
      <c r="V61" s="13"/>
      <c r="W61" s="70" t="s">
        <v>277</v>
      </c>
      <c r="X61" s="70"/>
    </row>
    <row r="62" spans="1:24" s="12" customFormat="1" ht="45.75" customHeight="1" x14ac:dyDescent="0.25">
      <c r="A62" s="6"/>
      <c r="B62" s="58" t="s">
        <v>51</v>
      </c>
      <c r="C62" s="58" t="s">
        <v>17</v>
      </c>
      <c r="D62" s="7">
        <v>25600.799999999999</v>
      </c>
      <c r="E62" s="7">
        <v>25600.799999999999</v>
      </c>
      <c r="F62" s="7">
        <v>14000</v>
      </c>
      <c r="G62" s="7">
        <v>14000</v>
      </c>
      <c r="H62" s="13"/>
      <c r="I62" s="13"/>
      <c r="J62" s="13"/>
      <c r="K62" s="13"/>
      <c r="L62" s="13"/>
      <c r="M62" s="13"/>
      <c r="N62" s="13"/>
      <c r="O62" s="13"/>
      <c r="P62" s="13"/>
      <c r="Q62" s="13"/>
      <c r="R62" s="13"/>
      <c r="S62" s="13"/>
      <c r="T62" s="13"/>
      <c r="U62" s="13"/>
      <c r="V62" s="13"/>
      <c r="W62" s="70" t="s">
        <v>278</v>
      </c>
      <c r="X62" s="70"/>
    </row>
    <row r="63" spans="1:24" s="12" customFormat="1" ht="112.5" customHeight="1" x14ac:dyDescent="0.25">
      <c r="A63" s="6"/>
      <c r="B63" s="58" t="s">
        <v>97</v>
      </c>
      <c r="C63" s="58" t="s">
        <v>15</v>
      </c>
      <c r="D63" s="14">
        <v>2502.4</v>
      </c>
      <c r="E63" s="14">
        <v>2502.4</v>
      </c>
      <c r="F63" s="14">
        <v>575.79999999999995</v>
      </c>
      <c r="G63" s="14">
        <v>575.79999999999995</v>
      </c>
      <c r="H63" s="13"/>
      <c r="I63" s="13"/>
      <c r="J63" s="13"/>
      <c r="K63" s="13"/>
      <c r="L63" s="13"/>
      <c r="M63" s="13"/>
      <c r="N63" s="13"/>
      <c r="O63" s="13"/>
      <c r="P63" s="13"/>
      <c r="Q63" s="13"/>
      <c r="R63" s="13"/>
      <c r="S63" s="13"/>
      <c r="T63" s="13"/>
      <c r="U63" s="13"/>
      <c r="V63" s="13"/>
      <c r="W63" s="70" t="s">
        <v>279</v>
      </c>
      <c r="X63" s="70"/>
    </row>
    <row r="64" spans="1:24" s="12" customFormat="1" ht="112.5" customHeight="1" x14ac:dyDescent="0.25">
      <c r="A64" s="6"/>
      <c r="B64" s="58" t="s">
        <v>112</v>
      </c>
      <c r="C64" s="58" t="s">
        <v>15</v>
      </c>
      <c r="D64" s="7">
        <v>230.6</v>
      </c>
      <c r="E64" s="7">
        <v>230.6</v>
      </c>
      <c r="F64" s="7">
        <v>134.9</v>
      </c>
      <c r="G64" s="7">
        <v>134.9</v>
      </c>
      <c r="H64" s="13"/>
      <c r="I64" s="13"/>
      <c r="J64" s="13"/>
      <c r="K64" s="13"/>
      <c r="L64" s="13"/>
      <c r="M64" s="13"/>
      <c r="N64" s="13"/>
      <c r="O64" s="13"/>
      <c r="P64" s="13"/>
      <c r="Q64" s="13"/>
      <c r="R64" s="13"/>
      <c r="S64" s="13"/>
      <c r="T64" s="13"/>
      <c r="U64" s="13"/>
      <c r="V64" s="13"/>
      <c r="W64" s="70" t="s">
        <v>280</v>
      </c>
      <c r="X64" s="70"/>
    </row>
    <row r="65" spans="1:24" s="12" customFormat="1" ht="112.5" customHeight="1" x14ac:dyDescent="0.25">
      <c r="A65" s="6"/>
      <c r="B65" s="58" t="s">
        <v>107</v>
      </c>
      <c r="C65" s="58" t="s">
        <v>17</v>
      </c>
      <c r="D65" s="7">
        <v>4383</v>
      </c>
      <c r="E65" s="7">
        <v>4383</v>
      </c>
      <c r="F65" s="7">
        <v>2564.9</v>
      </c>
      <c r="G65" s="7">
        <v>2564.9</v>
      </c>
      <c r="H65" s="13"/>
      <c r="I65" s="13"/>
      <c r="J65" s="13"/>
      <c r="K65" s="13"/>
      <c r="L65" s="13"/>
      <c r="M65" s="13"/>
      <c r="N65" s="13"/>
      <c r="O65" s="13"/>
      <c r="P65" s="13"/>
      <c r="Q65" s="13"/>
      <c r="R65" s="13"/>
      <c r="S65" s="13"/>
      <c r="T65" s="13"/>
      <c r="U65" s="13"/>
      <c r="V65" s="13"/>
      <c r="W65" s="70" t="s">
        <v>280</v>
      </c>
      <c r="X65" s="70"/>
    </row>
    <row r="66" spans="1:24" ht="28.5" customHeight="1" x14ac:dyDescent="0.25">
      <c r="A66" s="82"/>
      <c r="B66" s="73" t="s">
        <v>19</v>
      </c>
      <c r="C66" s="51" t="s">
        <v>18</v>
      </c>
      <c r="D66" s="10">
        <f>D67+D68</f>
        <v>654064.9</v>
      </c>
      <c r="E66" s="10">
        <f t="shared" ref="E66:G66" si="14">E67+E68</f>
        <v>654064.9</v>
      </c>
      <c r="F66" s="10">
        <f t="shared" si="14"/>
        <v>409213.2</v>
      </c>
      <c r="G66" s="10">
        <f t="shared" si="14"/>
        <v>409213.2</v>
      </c>
      <c r="H66" s="46"/>
      <c r="I66" s="46"/>
      <c r="J66" s="46"/>
      <c r="K66" s="46"/>
      <c r="L66" s="46"/>
      <c r="M66" s="46"/>
      <c r="N66" s="46"/>
      <c r="O66" s="46"/>
      <c r="P66" s="46"/>
      <c r="Q66" s="46"/>
      <c r="R66" s="46"/>
      <c r="S66" s="46"/>
      <c r="T66" s="46"/>
      <c r="U66" s="46"/>
      <c r="V66" s="46"/>
      <c r="W66" s="75" t="s">
        <v>281</v>
      </c>
      <c r="X66" s="75"/>
    </row>
    <row r="67" spans="1:24" ht="51.75" customHeight="1" x14ac:dyDescent="0.25">
      <c r="A67" s="82"/>
      <c r="B67" s="74"/>
      <c r="C67" s="58" t="s">
        <v>15</v>
      </c>
      <c r="D67" s="7">
        <f>D57+D58+D59+D63+D64-0.1</f>
        <v>140830.19999999998</v>
      </c>
      <c r="E67" s="7">
        <f>E57+E58+E59+E63+E64-0.1</f>
        <v>140830.19999999998</v>
      </c>
      <c r="F67" s="7">
        <f>F57+F58+F59+F63+F64</f>
        <v>83368.3</v>
      </c>
      <c r="G67" s="7">
        <f>G57+G58+G59+G63+G64</f>
        <v>83368.3</v>
      </c>
      <c r="H67" s="7"/>
      <c r="I67" s="7"/>
      <c r="J67" s="7"/>
      <c r="K67" s="7"/>
      <c r="L67" s="7"/>
      <c r="M67" s="7"/>
      <c r="N67" s="7"/>
      <c r="O67" s="7"/>
      <c r="P67" s="7"/>
      <c r="Q67" s="7"/>
      <c r="R67" s="7"/>
      <c r="S67" s="7"/>
      <c r="T67" s="7"/>
      <c r="U67" s="7"/>
      <c r="V67" s="7"/>
      <c r="W67" s="70" t="s">
        <v>282</v>
      </c>
      <c r="X67" s="70"/>
    </row>
    <row r="68" spans="1:24" ht="47.25" x14ac:dyDescent="0.25">
      <c r="A68" s="82"/>
      <c r="B68" s="74"/>
      <c r="C68" s="58" t="s">
        <v>17</v>
      </c>
      <c r="D68" s="7">
        <f>D60+D61+D62+D65</f>
        <v>513234.7</v>
      </c>
      <c r="E68" s="7">
        <f t="shared" ref="E68:G68" si="15">E60+E61+E62+E65</f>
        <v>513234.7</v>
      </c>
      <c r="F68" s="7">
        <f t="shared" si="15"/>
        <v>325844.90000000002</v>
      </c>
      <c r="G68" s="7">
        <f t="shared" si="15"/>
        <v>325844.90000000002</v>
      </c>
      <c r="H68" s="7">
        <f t="shared" ref="H68:V68" si="16">+H61+H62</f>
        <v>0</v>
      </c>
      <c r="I68" s="7">
        <f t="shared" si="16"/>
        <v>0</v>
      </c>
      <c r="J68" s="7">
        <f t="shared" si="16"/>
        <v>0</v>
      </c>
      <c r="K68" s="7">
        <f t="shared" si="16"/>
        <v>0</v>
      </c>
      <c r="L68" s="7">
        <f t="shared" si="16"/>
        <v>0</v>
      </c>
      <c r="M68" s="7">
        <f t="shared" si="16"/>
        <v>0</v>
      </c>
      <c r="N68" s="7">
        <f t="shared" si="16"/>
        <v>0</v>
      </c>
      <c r="O68" s="7">
        <f t="shared" si="16"/>
        <v>0</v>
      </c>
      <c r="P68" s="7">
        <f t="shared" si="16"/>
        <v>0</v>
      </c>
      <c r="Q68" s="7">
        <f t="shared" si="16"/>
        <v>0</v>
      </c>
      <c r="R68" s="7">
        <f t="shared" si="16"/>
        <v>0</v>
      </c>
      <c r="S68" s="7">
        <f t="shared" si="16"/>
        <v>0</v>
      </c>
      <c r="T68" s="7">
        <f t="shared" si="16"/>
        <v>0</v>
      </c>
      <c r="U68" s="7">
        <f t="shared" si="16"/>
        <v>0</v>
      </c>
      <c r="V68" s="7">
        <f t="shared" si="16"/>
        <v>0</v>
      </c>
      <c r="W68" s="70" t="s">
        <v>283</v>
      </c>
      <c r="X68" s="70"/>
    </row>
    <row r="69" spans="1:24" s="12" customFormat="1" ht="32.25" customHeight="1" x14ac:dyDescent="0.25">
      <c r="A69" s="117"/>
      <c r="B69" s="73" t="s">
        <v>52</v>
      </c>
      <c r="C69" s="118"/>
      <c r="D69" s="118"/>
      <c r="E69" s="118"/>
      <c r="F69" s="118"/>
      <c r="G69" s="118"/>
      <c r="H69" s="118"/>
      <c r="I69" s="118"/>
      <c r="J69" s="118"/>
      <c r="K69" s="118"/>
      <c r="L69" s="118"/>
      <c r="M69" s="118"/>
      <c r="N69" s="118"/>
      <c r="O69" s="118"/>
      <c r="P69" s="118"/>
      <c r="Q69" s="118"/>
      <c r="R69" s="118"/>
      <c r="S69" s="118"/>
      <c r="T69" s="118"/>
      <c r="U69" s="118"/>
      <c r="V69" s="118"/>
      <c r="W69" s="118"/>
      <c r="X69" s="118"/>
    </row>
    <row r="70" spans="1:24" ht="78.75" x14ac:dyDescent="0.25">
      <c r="A70" s="62"/>
      <c r="B70" s="58" t="s">
        <v>49</v>
      </c>
      <c r="C70" s="58" t="s">
        <v>15</v>
      </c>
      <c r="D70" s="7">
        <v>17227.2</v>
      </c>
      <c r="E70" s="7">
        <v>17227.2</v>
      </c>
      <c r="F70" s="7">
        <v>9785.2000000000007</v>
      </c>
      <c r="G70" s="7">
        <v>9785.2000000000007</v>
      </c>
      <c r="H70" s="46"/>
      <c r="I70" s="46"/>
      <c r="J70" s="46"/>
      <c r="K70" s="46"/>
      <c r="L70" s="46"/>
      <c r="M70" s="46"/>
      <c r="N70" s="46"/>
      <c r="O70" s="46"/>
      <c r="P70" s="46"/>
      <c r="Q70" s="46"/>
      <c r="R70" s="46"/>
      <c r="S70" s="46"/>
      <c r="T70" s="46"/>
      <c r="U70" s="46"/>
      <c r="V70" s="46"/>
      <c r="W70" s="70" t="s">
        <v>284</v>
      </c>
      <c r="X70" s="70"/>
    </row>
    <row r="71" spans="1:24" ht="87.75" customHeight="1" x14ac:dyDescent="0.25">
      <c r="A71" s="62"/>
      <c r="B71" s="58" t="s">
        <v>33</v>
      </c>
      <c r="C71" s="58" t="s">
        <v>15</v>
      </c>
      <c r="D71" s="7">
        <v>900</v>
      </c>
      <c r="E71" s="7">
        <v>900</v>
      </c>
      <c r="F71" s="7">
        <v>35.4</v>
      </c>
      <c r="G71" s="7">
        <v>35.4</v>
      </c>
      <c r="H71" s="46"/>
      <c r="I71" s="46"/>
      <c r="J71" s="46"/>
      <c r="K71" s="46"/>
      <c r="L71" s="46"/>
      <c r="M71" s="46"/>
      <c r="N71" s="46"/>
      <c r="O71" s="46"/>
      <c r="P71" s="46"/>
      <c r="Q71" s="46"/>
      <c r="R71" s="46"/>
      <c r="S71" s="46"/>
      <c r="T71" s="46"/>
      <c r="U71" s="46"/>
      <c r="V71" s="46"/>
      <c r="W71" s="70" t="s">
        <v>285</v>
      </c>
      <c r="X71" s="70"/>
    </row>
    <row r="72" spans="1:24" ht="51" customHeight="1" x14ac:dyDescent="0.25">
      <c r="A72" s="62"/>
      <c r="B72" s="58" t="s">
        <v>88</v>
      </c>
      <c r="C72" s="58" t="s">
        <v>15</v>
      </c>
      <c r="D72" s="7">
        <v>510.1</v>
      </c>
      <c r="E72" s="7">
        <v>510.1</v>
      </c>
      <c r="F72" s="7">
        <v>42</v>
      </c>
      <c r="G72" s="7">
        <v>42</v>
      </c>
      <c r="H72" s="46"/>
      <c r="I72" s="46"/>
      <c r="J72" s="46"/>
      <c r="K72" s="46"/>
      <c r="L72" s="46"/>
      <c r="M72" s="46"/>
      <c r="N72" s="46"/>
      <c r="O72" s="46"/>
      <c r="P72" s="46"/>
      <c r="Q72" s="46"/>
      <c r="R72" s="46"/>
      <c r="S72" s="46"/>
      <c r="T72" s="46"/>
      <c r="U72" s="46"/>
      <c r="V72" s="46"/>
      <c r="W72" s="70" t="s">
        <v>254</v>
      </c>
      <c r="X72" s="70"/>
    </row>
    <row r="73" spans="1:24" ht="100.5" customHeight="1" x14ac:dyDescent="0.25">
      <c r="A73" s="62"/>
      <c r="B73" s="58" t="s">
        <v>107</v>
      </c>
      <c r="C73" s="58" t="s">
        <v>17</v>
      </c>
      <c r="D73" s="7">
        <v>22922.7</v>
      </c>
      <c r="E73" s="7">
        <v>22922.7</v>
      </c>
      <c r="F73" s="7">
        <v>13755.2</v>
      </c>
      <c r="G73" s="7">
        <v>13755.2</v>
      </c>
      <c r="H73" s="46"/>
      <c r="I73" s="46"/>
      <c r="J73" s="46"/>
      <c r="K73" s="46"/>
      <c r="L73" s="46"/>
      <c r="M73" s="46"/>
      <c r="N73" s="46"/>
      <c r="O73" s="46"/>
      <c r="P73" s="46"/>
      <c r="Q73" s="46"/>
      <c r="R73" s="46"/>
      <c r="S73" s="46"/>
      <c r="T73" s="46"/>
      <c r="U73" s="46"/>
      <c r="V73" s="46"/>
      <c r="W73" s="70" t="s">
        <v>286</v>
      </c>
      <c r="X73" s="70"/>
    </row>
    <row r="74" spans="1:24" ht="102" customHeight="1" x14ac:dyDescent="0.25">
      <c r="A74" s="62"/>
      <c r="B74" s="58" t="s">
        <v>109</v>
      </c>
      <c r="C74" s="58" t="s">
        <v>15</v>
      </c>
      <c r="D74" s="7">
        <v>1206.5999999999999</v>
      </c>
      <c r="E74" s="7">
        <v>1206.5999999999999</v>
      </c>
      <c r="F74" s="7">
        <v>723.9</v>
      </c>
      <c r="G74" s="7">
        <v>723.9</v>
      </c>
      <c r="H74" s="46"/>
      <c r="I74" s="46"/>
      <c r="J74" s="46"/>
      <c r="K74" s="46"/>
      <c r="L74" s="46"/>
      <c r="M74" s="46"/>
      <c r="N74" s="46"/>
      <c r="O74" s="46"/>
      <c r="P74" s="46"/>
      <c r="Q74" s="46"/>
      <c r="R74" s="46"/>
      <c r="S74" s="46"/>
      <c r="T74" s="46"/>
      <c r="U74" s="46"/>
      <c r="V74" s="46"/>
      <c r="W74" s="70" t="s">
        <v>286</v>
      </c>
      <c r="X74" s="70"/>
    </row>
    <row r="75" spans="1:24" ht="114.75" customHeight="1" x14ac:dyDescent="0.25">
      <c r="A75" s="62"/>
      <c r="B75" s="58" t="s">
        <v>181</v>
      </c>
      <c r="C75" s="58" t="s">
        <v>15</v>
      </c>
      <c r="D75" s="7">
        <v>71475.199999999997</v>
      </c>
      <c r="E75" s="7">
        <v>71475.199999999997</v>
      </c>
      <c r="F75" s="7">
        <v>38208.400000000001</v>
      </c>
      <c r="G75" s="7">
        <v>38208.400000000001</v>
      </c>
      <c r="H75" s="46"/>
      <c r="I75" s="46"/>
      <c r="J75" s="46"/>
      <c r="K75" s="46"/>
      <c r="L75" s="46"/>
      <c r="M75" s="46"/>
      <c r="N75" s="46"/>
      <c r="O75" s="46"/>
      <c r="P75" s="46"/>
      <c r="Q75" s="46"/>
      <c r="R75" s="46"/>
      <c r="S75" s="46"/>
      <c r="T75" s="46"/>
      <c r="U75" s="46"/>
      <c r="V75" s="46"/>
      <c r="W75" s="70" t="s">
        <v>287</v>
      </c>
      <c r="X75" s="70"/>
    </row>
    <row r="76" spans="1:24" ht="114.75" customHeight="1" x14ac:dyDescent="0.25">
      <c r="A76" s="62"/>
      <c r="B76" s="58" t="s">
        <v>184</v>
      </c>
      <c r="C76" s="58" t="s">
        <v>15</v>
      </c>
      <c r="D76" s="7">
        <v>2331.6999999999998</v>
      </c>
      <c r="E76" s="7">
        <v>2331.6999999999998</v>
      </c>
      <c r="F76" s="7">
        <v>0</v>
      </c>
      <c r="G76" s="7">
        <v>0</v>
      </c>
      <c r="H76" s="46"/>
      <c r="I76" s="46"/>
      <c r="J76" s="46"/>
      <c r="K76" s="46"/>
      <c r="L76" s="46"/>
      <c r="M76" s="46"/>
      <c r="N76" s="46"/>
      <c r="O76" s="46"/>
      <c r="P76" s="46"/>
      <c r="Q76" s="46"/>
      <c r="R76" s="46"/>
      <c r="S76" s="46"/>
      <c r="T76" s="46"/>
      <c r="U76" s="46"/>
      <c r="V76" s="46"/>
      <c r="W76" s="70" t="s">
        <v>94</v>
      </c>
      <c r="X76" s="70"/>
    </row>
    <row r="77" spans="1:24" ht="33.75" customHeight="1" x14ac:dyDescent="0.25">
      <c r="A77" s="82"/>
      <c r="B77" s="73" t="s">
        <v>19</v>
      </c>
      <c r="C77" s="51" t="s">
        <v>18</v>
      </c>
      <c r="D77" s="10">
        <f>D78+D79</f>
        <v>116573.49999999999</v>
      </c>
      <c r="E77" s="10">
        <f t="shared" ref="E77" si="17">E78+E79</f>
        <v>116573.49999999999</v>
      </c>
      <c r="F77" s="10">
        <f>F78+F79</f>
        <v>62550.2</v>
      </c>
      <c r="G77" s="10">
        <f>G78+G79</f>
        <v>62550.2</v>
      </c>
      <c r="H77" s="46"/>
      <c r="I77" s="46"/>
      <c r="J77" s="46"/>
      <c r="K77" s="46"/>
      <c r="L77" s="46"/>
      <c r="M77" s="46"/>
      <c r="N77" s="46"/>
      <c r="O77" s="46"/>
      <c r="P77" s="46"/>
      <c r="Q77" s="46"/>
      <c r="R77" s="46"/>
      <c r="S77" s="46"/>
      <c r="T77" s="46"/>
      <c r="U77" s="46"/>
      <c r="V77" s="46"/>
      <c r="W77" s="75" t="s">
        <v>288</v>
      </c>
      <c r="X77" s="75"/>
    </row>
    <row r="78" spans="1:24" ht="47.25" customHeight="1" x14ac:dyDescent="0.25">
      <c r="A78" s="82"/>
      <c r="B78" s="74"/>
      <c r="C78" s="58" t="s">
        <v>15</v>
      </c>
      <c r="D78" s="7">
        <f>D70+D71+D72+D74+D75+D76</f>
        <v>93650.799999999988</v>
      </c>
      <c r="E78" s="7">
        <f t="shared" ref="E78" si="18">E70+E71+E72+E74+E75+E76</f>
        <v>93650.799999999988</v>
      </c>
      <c r="F78" s="7">
        <f>F70+F71+F72+F74+F75+F76+0.1</f>
        <v>48795</v>
      </c>
      <c r="G78" s="7">
        <f>G70+G71+G72+G74+G75+G76+0.1</f>
        <v>48795</v>
      </c>
      <c r="H78" s="7"/>
      <c r="I78" s="7"/>
      <c r="J78" s="7"/>
      <c r="K78" s="7"/>
      <c r="L78" s="7"/>
      <c r="M78" s="7"/>
      <c r="N78" s="7"/>
      <c r="O78" s="7"/>
      <c r="P78" s="7"/>
      <c r="Q78" s="7"/>
      <c r="R78" s="7"/>
      <c r="S78" s="7"/>
      <c r="T78" s="7"/>
      <c r="U78" s="7"/>
      <c r="V78" s="7"/>
      <c r="W78" s="70" t="s">
        <v>289</v>
      </c>
      <c r="X78" s="70"/>
    </row>
    <row r="79" spans="1:24" ht="47.25" x14ac:dyDescent="0.25">
      <c r="A79" s="82"/>
      <c r="B79" s="74"/>
      <c r="C79" s="58" t="s">
        <v>17</v>
      </c>
      <c r="D79" s="7">
        <f>D73</f>
        <v>22922.7</v>
      </c>
      <c r="E79" s="7">
        <f t="shared" ref="E79:G79" si="19">E73</f>
        <v>22922.7</v>
      </c>
      <c r="F79" s="7">
        <f t="shared" si="19"/>
        <v>13755.2</v>
      </c>
      <c r="G79" s="7">
        <f t="shared" si="19"/>
        <v>13755.2</v>
      </c>
      <c r="H79" s="46"/>
      <c r="I79" s="46"/>
      <c r="J79" s="46"/>
      <c r="K79" s="46"/>
      <c r="L79" s="46"/>
      <c r="M79" s="46"/>
      <c r="N79" s="46"/>
      <c r="O79" s="46"/>
      <c r="P79" s="46"/>
      <c r="Q79" s="46"/>
      <c r="R79" s="46"/>
      <c r="S79" s="46"/>
      <c r="T79" s="46"/>
      <c r="U79" s="46"/>
      <c r="V79" s="46"/>
      <c r="W79" s="70" t="s">
        <v>286</v>
      </c>
      <c r="X79" s="70"/>
    </row>
    <row r="80" spans="1:24" s="12" customFormat="1" ht="32.25" customHeight="1" x14ac:dyDescent="0.25">
      <c r="A80" s="117"/>
      <c r="B80" s="73" t="s">
        <v>54</v>
      </c>
      <c r="C80" s="118"/>
      <c r="D80" s="118"/>
      <c r="E80" s="118"/>
      <c r="F80" s="118"/>
      <c r="G80" s="118"/>
      <c r="H80" s="118"/>
      <c r="I80" s="118"/>
      <c r="J80" s="118"/>
      <c r="K80" s="118"/>
      <c r="L80" s="118"/>
      <c r="M80" s="118"/>
      <c r="N80" s="118"/>
      <c r="O80" s="118"/>
      <c r="P80" s="118"/>
      <c r="Q80" s="118"/>
      <c r="R80" s="118"/>
      <c r="S80" s="118"/>
      <c r="T80" s="118"/>
      <c r="U80" s="118"/>
      <c r="V80" s="118"/>
      <c r="W80" s="118"/>
      <c r="X80" s="118"/>
    </row>
    <row r="81" spans="1:24" ht="78.75" customHeight="1" x14ac:dyDescent="0.25">
      <c r="A81" s="62"/>
      <c r="B81" s="58" t="s">
        <v>34</v>
      </c>
      <c r="C81" s="58" t="s">
        <v>15</v>
      </c>
      <c r="D81" s="7">
        <v>5083.8</v>
      </c>
      <c r="E81" s="7">
        <v>5083.8</v>
      </c>
      <c r="F81" s="7">
        <v>1963.7</v>
      </c>
      <c r="G81" s="7">
        <v>1963.7</v>
      </c>
      <c r="H81" s="46"/>
      <c r="I81" s="46"/>
      <c r="J81" s="46"/>
      <c r="K81" s="46"/>
      <c r="L81" s="46"/>
      <c r="M81" s="46"/>
      <c r="N81" s="46"/>
      <c r="O81" s="46"/>
      <c r="P81" s="46"/>
      <c r="Q81" s="46"/>
      <c r="R81" s="46"/>
      <c r="S81" s="46"/>
      <c r="T81" s="46"/>
      <c r="U81" s="46"/>
      <c r="V81" s="46"/>
      <c r="W81" s="70" t="s">
        <v>290</v>
      </c>
      <c r="X81" s="70"/>
    </row>
    <row r="82" spans="1:24" ht="78.75" x14ac:dyDescent="0.25">
      <c r="A82" s="62"/>
      <c r="B82" s="58" t="s">
        <v>33</v>
      </c>
      <c r="C82" s="58" t="s">
        <v>15</v>
      </c>
      <c r="D82" s="7">
        <v>80</v>
      </c>
      <c r="E82" s="7">
        <v>80</v>
      </c>
      <c r="F82" s="7">
        <v>0</v>
      </c>
      <c r="G82" s="7">
        <v>0</v>
      </c>
      <c r="H82" s="46"/>
      <c r="I82" s="46"/>
      <c r="J82" s="46"/>
      <c r="K82" s="46"/>
      <c r="L82" s="46"/>
      <c r="M82" s="46"/>
      <c r="N82" s="46"/>
      <c r="O82" s="46"/>
      <c r="P82" s="46"/>
      <c r="Q82" s="46"/>
      <c r="R82" s="46"/>
      <c r="S82" s="46"/>
      <c r="T82" s="46"/>
      <c r="U82" s="46"/>
      <c r="V82" s="46"/>
      <c r="W82" s="70" t="s">
        <v>94</v>
      </c>
      <c r="X82" s="70"/>
    </row>
    <row r="83" spans="1:24" ht="15" customHeight="1" x14ac:dyDescent="0.25">
      <c r="A83" s="82"/>
      <c r="B83" s="73" t="s">
        <v>19</v>
      </c>
      <c r="C83" s="51" t="s">
        <v>18</v>
      </c>
      <c r="D83" s="10">
        <f>D84</f>
        <v>5163.8</v>
      </c>
      <c r="E83" s="10">
        <f t="shared" ref="E83:G83" si="20">E84</f>
        <v>5163.8</v>
      </c>
      <c r="F83" s="10">
        <f t="shared" si="20"/>
        <v>1963.7</v>
      </c>
      <c r="G83" s="10">
        <f t="shared" si="20"/>
        <v>1963.7</v>
      </c>
      <c r="H83" s="46"/>
      <c r="I83" s="46"/>
      <c r="J83" s="46"/>
      <c r="K83" s="46"/>
      <c r="L83" s="46"/>
      <c r="M83" s="46"/>
      <c r="N83" s="46"/>
      <c r="O83" s="46"/>
      <c r="P83" s="46"/>
      <c r="Q83" s="46"/>
      <c r="R83" s="46"/>
      <c r="S83" s="46"/>
      <c r="T83" s="46"/>
      <c r="U83" s="46"/>
      <c r="V83" s="46"/>
      <c r="W83" s="75" t="s">
        <v>291</v>
      </c>
      <c r="X83" s="75"/>
    </row>
    <row r="84" spans="1:24" ht="56.25" customHeight="1" x14ac:dyDescent="0.25">
      <c r="A84" s="82"/>
      <c r="B84" s="74"/>
      <c r="C84" s="58" t="s">
        <v>15</v>
      </c>
      <c r="D84" s="7">
        <f>D81+D82</f>
        <v>5163.8</v>
      </c>
      <c r="E84" s="7">
        <f>E81+E82</f>
        <v>5163.8</v>
      </c>
      <c r="F84" s="7">
        <f>F81+F82</f>
        <v>1963.7</v>
      </c>
      <c r="G84" s="7">
        <f>G81+G82</f>
        <v>1963.7</v>
      </c>
      <c r="H84" s="7">
        <f t="shared" ref="H84:V84" si="21">H81+H82+0.1</f>
        <v>0.1</v>
      </c>
      <c r="I84" s="7">
        <f t="shared" si="21"/>
        <v>0.1</v>
      </c>
      <c r="J84" s="7">
        <f t="shared" si="21"/>
        <v>0.1</v>
      </c>
      <c r="K84" s="7">
        <f t="shared" si="21"/>
        <v>0.1</v>
      </c>
      <c r="L84" s="7">
        <f t="shared" si="21"/>
        <v>0.1</v>
      </c>
      <c r="M84" s="7">
        <f t="shared" si="21"/>
        <v>0.1</v>
      </c>
      <c r="N84" s="7">
        <f t="shared" si="21"/>
        <v>0.1</v>
      </c>
      <c r="O84" s="7">
        <f t="shared" si="21"/>
        <v>0.1</v>
      </c>
      <c r="P84" s="7">
        <f t="shared" si="21"/>
        <v>0.1</v>
      </c>
      <c r="Q84" s="7">
        <f t="shared" si="21"/>
        <v>0.1</v>
      </c>
      <c r="R84" s="7">
        <f t="shared" si="21"/>
        <v>0.1</v>
      </c>
      <c r="S84" s="7">
        <f t="shared" si="21"/>
        <v>0.1</v>
      </c>
      <c r="T84" s="7">
        <f t="shared" si="21"/>
        <v>0.1</v>
      </c>
      <c r="U84" s="7">
        <f t="shared" si="21"/>
        <v>0.1</v>
      </c>
      <c r="V84" s="7">
        <f t="shared" si="21"/>
        <v>0.1</v>
      </c>
      <c r="W84" s="70" t="s">
        <v>291</v>
      </c>
      <c r="X84" s="70"/>
    </row>
    <row r="85" spans="1:24" ht="30.75" customHeight="1" x14ac:dyDescent="0.25">
      <c r="A85" s="88"/>
      <c r="B85" s="66" t="s">
        <v>16</v>
      </c>
      <c r="C85" s="51" t="s">
        <v>18</v>
      </c>
      <c r="D85" s="10">
        <f>D86+D87+D88</f>
        <v>1658926.9</v>
      </c>
      <c r="E85" s="10">
        <f t="shared" ref="E85:G85" si="22">E86+E87+E88</f>
        <v>1658926.9</v>
      </c>
      <c r="F85" s="10">
        <f t="shared" si="22"/>
        <v>858210.4</v>
      </c>
      <c r="G85" s="10">
        <f t="shared" si="22"/>
        <v>855134</v>
      </c>
      <c r="H85" s="46"/>
      <c r="I85" s="46"/>
      <c r="J85" s="46"/>
      <c r="K85" s="46"/>
      <c r="L85" s="46"/>
      <c r="M85" s="46"/>
      <c r="N85" s="46"/>
      <c r="O85" s="46"/>
      <c r="P85" s="46"/>
      <c r="Q85" s="46"/>
      <c r="R85" s="46"/>
      <c r="S85" s="46"/>
      <c r="T85" s="46"/>
      <c r="U85" s="46"/>
      <c r="V85" s="46"/>
      <c r="W85" s="75" t="s">
        <v>419</v>
      </c>
      <c r="X85" s="70"/>
    </row>
    <row r="86" spans="1:24" ht="56.25" customHeight="1" x14ac:dyDescent="0.25">
      <c r="A86" s="89"/>
      <c r="B86" s="67"/>
      <c r="C86" s="58" t="s">
        <v>15</v>
      </c>
      <c r="D86" s="7">
        <f>D38+D44+D54+D67+D78+D84+0.1</f>
        <v>589495.6</v>
      </c>
      <c r="E86" s="7">
        <f>E38+E44+E54+E67+E78+E84+0.1</f>
        <v>589495.6</v>
      </c>
      <c r="F86" s="7">
        <f>F38+F44+F54+F67+F78+F84</f>
        <v>274784.90000000002</v>
      </c>
      <c r="G86" s="7">
        <f>G38+G44+G54+G67+G78+G84</f>
        <v>274738.40000000002</v>
      </c>
      <c r="H86" s="46"/>
      <c r="I86" s="46"/>
      <c r="J86" s="46"/>
      <c r="K86" s="46"/>
      <c r="L86" s="46"/>
      <c r="M86" s="46"/>
      <c r="N86" s="46"/>
      <c r="O86" s="46"/>
      <c r="P86" s="46"/>
      <c r="Q86" s="46"/>
      <c r="R86" s="46"/>
      <c r="S86" s="46"/>
      <c r="T86" s="46"/>
      <c r="U86" s="46"/>
      <c r="V86" s="46"/>
      <c r="W86" s="70" t="s">
        <v>420</v>
      </c>
      <c r="X86" s="70"/>
    </row>
    <row r="87" spans="1:24" ht="47.25" x14ac:dyDescent="0.25">
      <c r="A87" s="89"/>
      <c r="B87" s="67"/>
      <c r="C87" s="58" t="s">
        <v>17</v>
      </c>
      <c r="D87" s="7">
        <f>D37+D45+D55+D68+D79</f>
        <v>1012984.2</v>
      </c>
      <c r="E87" s="7">
        <f t="shared" ref="E87:G87" si="23">E37+E45+E55+E68+E79</f>
        <v>1012984.2</v>
      </c>
      <c r="F87" s="7">
        <f t="shared" si="23"/>
        <v>574633.6</v>
      </c>
      <c r="G87" s="7">
        <f t="shared" si="23"/>
        <v>574633.6</v>
      </c>
      <c r="H87" s="46"/>
      <c r="I87" s="46"/>
      <c r="J87" s="46"/>
      <c r="K87" s="46"/>
      <c r="L87" s="46"/>
      <c r="M87" s="46"/>
      <c r="N87" s="46"/>
      <c r="O87" s="46"/>
      <c r="P87" s="46"/>
      <c r="Q87" s="46"/>
      <c r="R87" s="46"/>
      <c r="S87" s="46"/>
      <c r="T87" s="46"/>
      <c r="U87" s="46"/>
      <c r="V87" s="46"/>
      <c r="W87" s="70" t="s">
        <v>480</v>
      </c>
      <c r="X87" s="70"/>
    </row>
    <row r="88" spans="1:24" ht="31.5" x14ac:dyDescent="0.25">
      <c r="A88" s="115"/>
      <c r="B88" s="115"/>
      <c r="C88" s="58" t="s">
        <v>199</v>
      </c>
      <c r="D88" s="7">
        <f>D36</f>
        <v>56447.100000000006</v>
      </c>
      <c r="E88" s="7">
        <f t="shared" ref="E88:G88" si="24">E36</f>
        <v>56447.100000000006</v>
      </c>
      <c r="F88" s="7">
        <f t="shared" si="24"/>
        <v>8791.9</v>
      </c>
      <c r="G88" s="7">
        <f t="shared" si="24"/>
        <v>5762</v>
      </c>
      <c r="H88" s="46"/>
      <c r="I88" s="46"/>
      <c r="J88" s="46"/>
      <c r="K88" s="46"/>
      <c r="L88" s="46"/>
      <c r="M88" s="46"/>
      <c r="N88" s="46"/>
      <c r="O88" s="46"/>
      <c r="P88" s="46"/>
      <c r="Q88" s="46"/>
      <c r="R88" s="46"/>
      <c r="S88" s="46"/>
      <c r="T88" s="46"/>
      <c r="U88" s="46"/>
      <c r="V88" s="46"/>
      <c r="W88" s="70" t="s">
        <v>478</v>
      </c>
      <c r="X88" s="70"/>
    </row>
    <row r="89" spans="1:24" s="12" customFormat="1" ht="24.75" customHeight="1" x14ac:dyDescent="0.25">
      <c r="A89" s="51">
        <v>2</v>
      </c>
      <c r="B89" s="73" t="s">
        <v>89</v>
      </c>
      <c r="C89" s="73"/>
      <c r="D89" s="73"/>
      <c r="E89" s="73"/>
      <c r="F89" s="73"/>
      <c r="G89" s="73"/>
      <c r="H89" s="118"/>
      <c r="I89" s="118"/>
      <c r="J89" s="118"/>
      <c r="K89" s="118"/>
      <c r="L89" s="118"/>
      <c r="M89" s="118"/>
      <c r="N89" s="118"/>
      <c r="O89" s="118"/>
      <c r="P89" s="118"/>
      <c r="Q89" s="118"/>
      <c r="R89" s="118"/>
      <c r="S89" s="118"/>
      <c r="T89" s="118"/>
      <c r="U89" s="118"/>
      <c r="V89" s="118"/>
      <c r="W89" s="118"/>
      <c r="X89" s="118"/>
    </row>
    <row r="90" spans="1:24" ht="58.5" customHeight="1" x14ac:dyDescent="0.25">
      <c r="A90" s="6"/>
      <c r="B90" s="58" t="s">
        <v>99</v>
      </c>
      <c r="C90" s="58" t="s">
        <v>15</v>
      </c>
      <c r="D90" s="7">
        <v>18</v>
      </c>
      <c r="E90" s="7">
        <v>18</v>
      </c>
      <c r="F90" s="7">
        <v>0</v>
      </c>
      <c r="G90" s="7">
        <v>0</v>
      </c>
      <c r="H90" s="5"/>
      <c r="I90" s="5"/>
      <c r="J90" s="5"/>
      <c r="K90" s="5"/>
      <c r="L90" s="5"/>
      <c r="M90" s="5"/>
      <c r="N90" s="5"/>
      <c r="O90" s="5"/>
      <c r="P90" s="5"/>
      <c r="Q90" s="5"/>
      <c r="R90" s="5"/>
      <c r="S90" s="5"/>
      <c r="T90" s="5"/>
      <c r="U90" s="5"/>
      <c r="V90" s="5"/>
      <c r="W90" s="70" t="s">
        <v>94</v>
      </c>
      <c r="X90" s="70"/>
    </row>
    <row r="91" spans="1:24" ht="195.75" customHeight="1" x14ac:dyDescent="0.25">
      <c r="A91" s="6"/>
      <c r="B91" s="15" t="s">
        <v>110</v>
      </c>
      <c r="C91" s="58" t="s">
        <v>17</v>
      </c>
      <c r="D91" s="7">
        <v>732.7</v>
      </c>
      <c r="E91" s="7">
        <v>732.7</v>
      </c>
      <c r="F91" s="7">
        <v>550</v>
      </c>
      <c r="G91" s="7">
        <v>491.2</v>
      </c>
      <c r="H91" s="5"/>
      <c r="I91" s="5"/>
      <c r="J91" s="5"/>
      <c r="K91" s="5"/>
      <c r="L91" s="5"/>
      <c r="M91" s="5"/>
      <c r="N91" s="5"/>
      <c r="O91" s="5"/>
      <c r="P91" s="5"/>
      <c r="Q91" s="5"/>
      <c r="R91" s="5"/>
      <c r="S91" s="5"/>
      <c r="T91" s="5"/>
      <c r="U91" s="5"/>
      <c r="V91" s="5"/>
      <c r="W91" s="70" t="s">
        <v>292</v>
      </c>
      <c r="X91" s="70"/>
    </row>
    <row r="92" spans="1:24" ht="111" customHeight="1" x14ac:dyDescent="0.25">
      <c r="A92" s="6"/>
      <c r="B92" s="58" t="s">
        <v>226</v>
      </c>
      <c r="C92" s="58" t="s">
        <v>17</v>
      </c>
      <c r="D92" s="7">
        <v>11505.9</v>
      </c>
      <c r="E92" s="7">
        <v>11505.9</v>
      </c>
      <c r="F92" s="7">
        <v>6500</v>
      </c>
      <c r="G92" s="7">
        <v>6378.8</v>
      </c>
      <c r="H92" s="5"/>
      <c r="I92" s="5"/>
      <c r="J92" s="5"/>
      <c r="K92" s="5"/>
      <c r="L92" s="5"/>
      <c r="M92" s="5"/>
      <c r="N92" s="5"/>
      <c r="O92" s="5"/>
      <c r="P92" s="5"/>
      <c r="Q92" s="5"/>
      <c r="R92" s="5"/>
      <c r="S92" s="5"/>
      <c r="T92" s="5"/>
      <c r="U92" s="5"/>
      <c r="V92" s="5"/>
      <c r="W92" s="70" t="s">
        <v>293</v>
      </c>
      <c r="X92" s="70"/>
    </row>
    <row r="93" spans="1:24" ht="95.25" customHeight="1" x14ac:dyDescent="0.25">
      <c r="A93" s="6"/>
      <c r="B93" s="58" t="s">
        <v>111</v>
      </c>
      <c r="C93" s="58" t="s">
        <v>17</v>
      </c>
      <c r="D93" s="7">
        <v>50296.7</v>
      </c>
      <c r="E93" s="7">
        <v>18107.900000000001</v>
      </c>
      <c r="F93" s="7">
        <v>24092</v>
      </c>
      <c r="G93" s="7">
        <v>23165.3</v>
      </c>
      <c r="H93" s="5"/>
      <c r="I93" s="5"/>
      <c r="J93" s="5"/>
      <c r="K93" s="5"/>
      <c r="L93" s="5"/>
      <c r="M93" s="5"/>
      <c r="N93" s="5"/>
      <c r="O93" s="5"/>
      <c r="P93" s="5"/>
      <c r="Q93" s="5"/>
      <c r="R93" s="5"/>
      <c r="S93" s="5"/>
      <c r="T93" s="5"/>
      <c r="U93" s="5"/>
      <c r="V93" s="5"/>
      <c r="W93" s="70" t="s">
        <v>294</v>
      </c>
      <c r="X93" s="70"/>
    </row>
    <row r="94" spans="1:24" ht="111.75" customHeight="1" x14ac:dyDescent="0.25">
      <c r="A94" s="6"/>
      <c r="B94" s="58" t="s">
        <v>39</v>
      </c>
      <c r="C94" s="58" t="s">
        <v>17</v>
      </c>
      <c r="D94" s="7">
        <v>1737.9</v>
      </c>
      <c r="E94" s="7">
        <v>1737.9</v>
      </c>
      <c r="F94" s="7">
        <v>650</v>
      </c>
      <c r="G94" s="7">
        <v>617.6</v>
      </c>
      <c r="H94" s="5"/>
      <c r="I94" s="5"/>
      <c r="J94" s="5"/>
      <c r="K94" s="5"/>
      <c r="L94" s="5"/>
      <c r="M94" s="5"/>
      <c r="N94" s="5"/>
      <c r="O94" s="5"/>
      <c r="P94" s="5"/>
      <c r="Q94" s="5"/>
      <c r="R94" s="5"/>
      <c r="S94" s="5"/>
      <c r="T94" s="5"/>
      <c r="U94" s="5"/>
      <c r="V94" s="5"/>
      <c r="W94" s="70" t="s">
        <v>295</v>
      </c>
      <c r="X94" s="70"/>
    </row>
    <row r="95" spans="1:24" ht="33" customHeight="1" x14ac:dyDescent="0.25">
      <c r="A95" s="82"/>
      <c r="B95" s="73" t="s">
        <v>16</v>
      </c>
      <c r="C95" s="51" t="s">
        <v>18</v>
      </c>
      <c r="D95" s="10">
        <f>D96+D97</f>
        <v>64291.199999999997</v>
      </c>
      <c r="E95" s="10">
        <f t="shared" ref="E95:G95" si="25">E96+E97</f>
        <v>32102.400000000001</v>
      </c>
      <c r="F95" s="10">
        <f t="shared" si="25"/>
        <v>31792</v>
      </c>
      <c r="G95" s="10">
        <f t="shared" si="25"/>
        <v>30652.899999999998</v>
      </c>
      <c r="H95" s="46"/>
      <c r="I95" s="46"/>
      <c r="J95" s="46"/>
      <c r="K95" s="46"/>
      <c r="L95" s="46"/>
      <c r="M95" s="46"/>
      <c r="N95" s="46"/>
      <c r="O95" s="46"/>
      <c r="P95" s="46"/>
      <c r="Q95" s="46"/>
      <c r="R95" s="46"/>
      <c r="S95" s="46"/>
      <c r="T95" s="46"/>
      <c r="U95" s="46"/>
      <c r="V95" s="46"/>
      <c r="W95" s="75" t="s">
        <v>296</v>
      </c>
      <c r="X95" s="70"/>
    </row>
    <row r="96" spans="1:24" ht="47.25" customHeight="1" x14ac:dyDescent="0.25">
      <c r="A96" s="82"/>
      <c r="B96" s="74"/>
      <c r="C96" s="58" t="s">
        <v>15</v>
      </c>
      <c r="D96" s="7">
        <f>D90</f>
        <v>18</v>
      </c>
      <c r="E96" s="7">
        <f>E90</f>
        <v>18</v>
      </c>
      <c r="F96" s="7">
        <f>F90</f>
        <v>0</v>
      </c>
      <c r="G96" s="7">
        <f>G90</f>
        <v>0</v>
      </c>
      <c r="H96" s="46"/>
      <c r="I96" s="46"/>
      <c r="J96" s="46"/>
      <c r="K96" s="46"/>
      <c r="L96" s="46"/>
      <c r="M96" s="46"/>
      <c r="N96" s="46"/>
      <c r="O96" s="46"/>
      <c r="P96" s="46"/>
      <c r="Q96" s="46"/>
      <c r="R96" s="46"/>
      <c r="S96" s="46"/>
      <c r="T96" s="46"/>
      <c r="U96" s="46"/>
      <c r="V96" s="46"/>
      <c r="W96" s="70" t="s">
        <v>94</v>
      </c>
      <c r="X96" s="70"/>
    </row>
    <row r="97" spans="1:24" ht="47.25" x14ac:dyDescent="0.25">
      <c r="A97" s="82"/>
      <c r="B97" s="74"/>
      <c r="C97" s="58" t="s">
        <v>17</v>
      </c>
      <c r="D97" s="7">
        <f>D91+D92+D93+D94</f>
        <v>64273.2</v>
      </c>
      <c r="E97" s="7">
        <f t="shared" ref="E97:G97" si="26">E91+E92+E93+E94</f>
        <v>32084.400000000001</v>
      </c>
      <c r="F97" s="7">
        <f t="shared" si="26"/>
        <v>31792</v>
      </c>
      <c r="G97" s="7">
        <f t="shared" si="26"/>
        <v>30652.899999999998</v>
      </c>
      <c r="H97" s="46"/>
      <c r="I97" s="46"/>
      <c r="J97" s="46"/>
      <c r="K97" s="46"/>
      <c r="L97" s="46"/>
      <c r="M97" s="46"/>
      <c r="N97" s="46"/>
      <c r="O97" s="46"/>
      <c r="P97" s="46"/>
      <c r="Q97" s="46"/>
      <c r="R97" s="46"/>
      <c r="S97" s="46"/>
      <c r="T97" s="46"/>
      <c r="U97" s="46"/>
      <c r="V97" s="46"/>
      <c r="W97" s="70" t="s">
        <v>296</v>
      </c>
      <c r="X97" s="70"/>
    </row>
    <row r="98" spans="1:24" ht="24.75" customHeight="1" x14ac:dyDescent="0.25">
      <c r="A98" s="51">
        <v>3</v>
      </c>
      <c r="B98" s="73" t="s">
        <v>80</v>
      </c>
      <c r="C98" s="73"/>
      <c r="D98" s="73"/>
      <c r="E98" s="73"/>
      <c r="F98" s="73"/>
      <c r="G98" s="73"/>
      <c r="H98" s="81"/>
      <c r="I98" s="81"/>
      <c r="J98" s="81"/>
      <c r="K98" s="81"/>
      <c r="L98" s="81"/>
      <c r="M98" s="81"/>
      <c r="N98" s="81"/>
      <c r="O98" s="81"/>
      <c r="P98" s="81"/>
      <c r="Q98" s="81"/>
      <c r="R98" s="81"/>
      <c r="S98" s="81"/>
      <c r="T98" s="81"/>
      <c r="U98" s="81"/>
      <c r="V98" s="81"/>
      <c r="W98" s="81"/>
      <c r="X98" s="81"/>
    </row>
    <row r="99" spans="1:24" ht="81" customHeight="1" x14ac:dyDescent="0.25">
      <c r="A99" s="51"/>
      <c r="B99" s="58" t="s">
        <v>171</v>
      </c>
      <c r="C99" s="58" t="s">
        <v>15</v>
      </c>
      <c r="D99" s="7">
        <v>235.3</v>
      </c>
      <c r="E99" s="7">
        <v>235.3</v>
      </c>
      <c r="F99" s="7">
        <v>135.69999999999999</v>
      </c>
      <c r="G99" s="7">
        <v>116.3</v>
      </c>
      <c r="H99" s="52"/>
      <c r="I99" s="52"/>
      <c r="J99" s="52"/>
      <c r="K99" s="52"/>
      <c r="L99" s="52"/>
      <c r="M99" s="52"/>
      <c r="N99" s="52"/>
      <c r="O99" s="52"/>
      <c r="P99" s="52"/>
      <c r="Q99" s="52"/>
      <c r="R99" s="52"/>
      <c r="S99" s="52"/>
      <c r="T99" s="52"/>
      <c r="U99" s="52"/>
      <c r="V99" s="52"/>
      <c r="W99" s="70" t="s">
        <v>297</v>
      </c>
      <c r="X99" s="70"/>
    </row>
    <row r="100" spans="1:24" ht="104.25" customHeight="1" x14ac:dyDescent="0.25">
      <c r="A100" s="55"/>
      <c r="B100" s="58" t="s">
        <v>35</v>
      </c>
      <c r="C100" s="58" t="s">
        <v>17</v>
      </c>
      <c r="D100" s="7">
        <v>37538.9</v>
      </c>
      <c r="E100" s="7">
        <v>37538.9</v>
      </c>
      <c r="F100" s="7">
        <v>16200</v>
      </c>
      <c r="G100" s="7">
        <v>16200</v>
      </c>
      <c r="H100" s="5"/>
      <c r="I100" s="5"/>
      <c r="J100" s="5"/>
      <c r="K100" s="5"/>
      <c r="L100" s="5"/>
      <c r="M100" s="5"/>
      <c r="N100" s="5"/>
      <c r="O100" s="5"/>
      <c r="P100" s="5"/>
      <c r="Q100" s="5"/>
      <c r="R100" s="5"/>
      <c r="S100" s="5"/>
      <c r="T100" s="5"/>
      <c r="U100" s="5"/>
      <c r="V100" s="5"/>
      <c r="W100" s="70" t="s">
        <v>298</v>
      </c>
      <c r="X100" s="70"/>
    </row>
    <row r="101" spans="1:24" ht="99.75" customHeight="1" x14ac:dyDescent="0.25">
      <c r="A101" s="55"/>
      <c r="B101" s="58" t="s">
        <v>36</v>
      </c>
      <c r="C101" s="58" t="s">
        <v>17</v>
      </c>
      <c r="D101" s="7">
        <v>3747.8</v>
      </c>
      <c r="E101" s="7">
        <v>3747.8</v>
      </c>
      <c r="F101" s="7">
        <v>1680</v>
      </c>
      <c r="G101" s="7">
        <v>1680</v>
      </c>
      <c r="H101" s="5"/>
      <c r="I101" s="5"/>
      <c r="J101" s="5"/>
      <c r="K101" s="5"/>
      <c r="L101" s="5"/>
      <c r="M101" s="5"/>
      <c r="N101" s="5"/>
      <c r="O101" s="5"/>
      <c r="P101" s="5"/>
      <c r="Q101" s="5"/>
      <c r="R101" s="5"/>
      <c r="S101" s="5"/>
      <c r="T101" s="5"/>
      <c r="U101" s="5"/>
      <c r="V101" s="5"/>
      <c r="W101" s="70" t="s">
        <v>299</v>
      </c>
      <c r="X101" s="70"/>
    </row>
    <row r="102" spans="1:24" ht="156.75" customHeight="1" x14ac:dyDescent="0.25">
      <c r="A102" s="55"/>
      <c r="B102" s="58" t="s">
        <v>37</v>
      </c>
      <c r="C102" s="58" t="s">
        <v>17</v>
      </c>
      <c r="D102" s="7">
        <v>128.69999999999999</v>
      </c>
      <c r="E102" s="7">
        <v>128.69999999999999</v>
      </c>
      <c r="F102" s="7">
        <v>47</v>
      </c>
      <c r="G102" s="7">
        <v>47</v>
      </c>
      <c r="H102" s="5"/>
      <c r="I102" s="5"/>
      <c r="J102" s="5"/>
      <c r="K102" s="5"/>
      <c r="L102" s="5"/>
      <c r="M102" s="5"/>
      <c r="N102" s="5"/>
      <c r="O102" s="5"/>
      <c r="P102" s="5"/>
      <c r="Q102" s="5"/>
      <c r="R102" s="5"/>
      <c r="S102" s="5"/>
      <c r="T102" s="5"/>
      <c r="U102" s="5"/>
      <c r="V102" s="5"/>
      <c r="W102" s="70" t="s">
        <v>300</v>
      </c>
      <c r="X102" s="70"/>
    </row>
    <row r="103" spans="1:24" ht="95.25" customHeight="1" x14ac:dyDescent="0.25">
      <c r="A103" s="55"/>
      <c r="B103" s="58" t="s">
        <v>142</v>
      </c>
      <c r="C103" s="58" t="s">
        <v>17</v>
      </c>
      <c r="D103" s="7">
        <v>12870</v>
      </c>
      <c r="E103" s="7">
        <v>12870</v>
      </c>
      <c r="F103" s="7">
        <v>4700</v>
      </c>
      <c r="G103" s="7">
        <v>4700</v>
      </c>
      <c r="H103" s="5"/>
      <c r="I103" s="5"/>
      <c r="J103" s="5"/>
      <c r="K103" s="5"/>
      <c r="L103" s="5"/>
      <c r="M103" s="5"/>
      <c r="N103" s="5"/>
      <c r="O103" s="5"/>
      <c r="P103" s="5"/>
      <c r="Q103" s="5"/>
      <c r="R103" s="5"/>
      <c r="S103" s="5"/>
      <c r="T103" s="5"/>
      <c r="U103" s="5"/>
      <c r="V103" s="5"/>
      <c r="W103" s="70" t="s">
        <v>301</v>
      </c>
      <c r="X103" s="70"/>
    </row>
    <row r="104" spans="1:24" ht="84" customHeight="1" x14ac:dyDescent="0.25">
      <c r="A104" s="55"/>
      <c r="B104" s="58" t="s">
        <v>38</v>
      </c>
      <c r="C104" s="58" t="s">
        <v>15</v>
      </c>
      <c r="D104" s="7">
        <v>5015</v>
      </c>
      <c r="E104" s="7">
        <v>5015</v>
      </c>
      <c r="F104" s="7">
        <v>2506.8000000000002</v>
      </c>
      <c r="G104" s="7">
        <v>2148.6999999999998</v>
      </c>
      <c r="H104" s="5"/>
      <c r="I104" s="5"/>
      <c r="J104" s="5"/>
      <c r="K104" s="5"/>
      <c r="L104" s="5"/>
      <c r="M104" s="5"/>
      <c r="N104" s="5"/>
      <c r="O104" s="5"/>
      <c r="P104" s="5"/>
      <c r="Q104" s="5"/>
      <c r="R104" s="5"/>
      <c r="S104" s="5"/>
      <c r="T104" s="5"/>
      <c r="U104" s="5"/>
      <c r="V104" s="5"/>
      <c r="W104" s="70" t="s">
        <v>302</v>
      </c>
      <c r="X104" s="70"/>
    </row>
    <row r="105" spans="1:24" ht="69" customHeight="1" x14ac:dyDescent="0.25">
      <c r="A105" s="55"/>
      <c r="B105" s="58" t="s">
        <v>182</v>
      </c>
      <c r="C105" s="58" t="s">
        <v>15</v>
      </c>
      <c r="D105" s="7">
        <v>90</v>
      </c>
      <c r="E105" s="7">
        <v>90</v>
      </c>
      <c r="F105" s="7">
        <v>58</v>
      </c>
      <c r="G105" s="7">
        <v>54</v>
      </c>
      <c r="H105" s="5"/>
      <c r="I105" s="5"/>
      <c r="J105" s="5"/>
      <c r="K105" s="5"/>
      <c r="L105" s="5"/>
      <c r="M105" s="5"/>
      <c r="N105" s="5"/>
      <c r="O105" s="5"/>
      <c r="P105" s="5"/>
      <c r="Q105" s="5"/>
      <c r="R105" s="5"/>
      <c r="S105" s="5"/>
      <c r="T105" s="5"/>
      <c r="U105" s="5"/>
      <c r="V105" s="5"/>
      <c r="W105" s="70" t="s">
        <v>303</v>
      </c>
      <c r="X105" s="70"/>
    </row>
    <row r="106" spans="1:24" ht="69" customHeight="1" x14ac:dyDescent="0.25">
      <c r="A106" s="55"/>
      <c r="B106" s="58" t="s">
        <v>204</v>
      </c>
      <c r="C106" s="58" t="s">
        <v>17</v>
      </c>
      <c r="D106" s="7">
        <v>114.1</v>
      </c>
      <c r="E106" s="7">
        <v>114.1</v>
      </c>
      <c r="F106" s="7">
        <v>73.400000000000006</v>
      </c>
      <c r="G106" s="7">
        <v>73.400000000000006</v>
      </c>
      <c r="H106" s="5"/>
      <c r="I106" s="5"/>
      <c r="J106" s="5"/>
      <c r="K106" s="5"/>
      <c r="L106" s="5"/>
      <c r="M106" s="5"/>
      <c r="N106" s="5"/>
      <c r="O106" s="5"/>
      <c r="P106" s="5"/>
      <c r="Q106" s="5"/>
      <c r="R106" s="5"/>
      <c r="S106" s="5"/>
      <c r="T106" s="5"/>
      <c r="U106" s="5"/>
      <c r="V106" s="5"/>
      <c r="W106" s="70" t="s">
        <v>304</v>
      </c>
      <c r="X106" s="70"/>
    </row>
    <row r="107" spans="1:24" ht="33" customHeight="1" x14ac:dyDescent="0.25">
      <c r="A107" s="82"/>
      <c r="B107" s="73" t="s">
        <v>16</v>
      </c>
      <c r="C107" s="51" t="s">
        <v>18</v>
      </c>
      <c r="D107" s="10">
        <f>D108+D109</f>
        <v>59739.8</v>
      </c>
      <c r="E107" s="10">
        <f t="shared" ref="E107:G107" si="27">E108+E109</f>
        <v>59739.8</v>
      </c>
      <c r="F107" s="10">
        <f t="shared" si="27"/>
        <v>25400.9</v>
      </c>
      <c r="G107" s="10">
        <f t="shared" si="27"/>
        <v>25019.4</v>
      </c>
      <c r="H107" s="46"/>
      <c r="I107" s="46"/>
      <c r="J107" s="46"/>
      <c r="K107" s="46"/>
      <c r="L107" s="46"/>
      <c r="M107" s="46"/>
      <c r="N107" s="46"/>
      <c r="O107" s="46"/>
      <c r="P107" s="46"/>
      <c r="Q107" s="46"/>
      <c r="R107" s="46"/>
      <c r="S107" s="46"/>
      <c r="T107" s="46"/>
      <c r="U107" s="46"/>
      <c r="V107" s="46"/>
      <c r="W107" s="75" t="s">
        <v>305</v>
      </c>
      <c r="X107" s="70"/>
    </row>
    <row r="108" spans="1:24" ht="44.25" customHeight="1" x14ac:dyDescent="0.25">
      <c r="A108" s="82"/>
      <c r="B108" s="74"/>
      <c r="C108" s="58" t="s">
        <v>15</v>
      </c>
      <c r="D108" s="7">
        <f>D104+D105+D99</f>
        <v>5340.3</v>
      </c>
      <c r="E108" s="7">
        <f t="shared" ref="E108" si="28">E104+E105+E99</f>
        <v>5340.3</v>
      </c>
      <c r="F108" s="7">
        <f>F104+F105+F99</f>
        <v>2700.5</v>
      </c>
      <c r="G108" s="7">
        <f>G104+G105+G99</f>
        <v>2319</v>
      </c>
      <c r="H108" s="46"/>
      <c r="I108" s="46"/>
      <c r="J108" s="46"/>
      <c r="K108" s="46"/>
      <c r="L108" s="46"/>
      <c r="M108" s="46"/>
      <c r="N108" s="46"/>
      <c r="O108" s="46"/>
      <c r="P108" s="46"/>
      <c r="Q108" s="46"/>
      <c r="R108" s="46"/>
      <c r="S108" s="46"/>
      <c r="T108" s="46"/>
      <c r="U108" s="46"/>
      <c r="V108" s="46"/>
      <c r="W108" s="70" t="s">
        <v>306</v>
      </c>
      <c r="X108" s="70"/>
    </row>
    <row r="109" spans="1:24" ht="47.25" x14ac:dyDescent="0.25">
      <c r="A109" s="82"/>
      <c r="B109" s="74"/>
      <c r="C109" s="58" t="s">
        <v>17</v>
      </c>
      <c r="D109" s="7">
        <f>D100+D101+D102+D103+D106</f>
        <v>54399.5</v>
      </c>
      <c r="E109" s="7">
        <f t="shared" ref="E109:G109" si="29">E100+E101+E102+E103+E106</f>
        <v>54399.5</v>
      </c>
      <c r="F109" s="7">
        <f t="shared" si="29"/>
        <v>22700.400000000001</v>
      </c>
      <c r="G109" s="7">
        <f t="shared" si="29"/>
        <v>22700.400000000001</v>
      </c>
      <c r="H109" s="46"/>
      <c r="I109" s="46"/>
      <c r="J109" s="46"/>
      <c r="K109" s="46"/>
      <c r="L109" s="46"/>
      <c r="M109" s="46"/>
      <c r="N109" s="46"/>
      <c r="O109" s="46"/>
      <c r="P109" s="46"/>
      <c r="Q109" s="46"/>
      <c r="R109" s="46"/>
      <c r="S109" s="46"/>
      <c r="T109" s="46"/>
      <c r="U109" s="46"/>
      <c r="V109" s="46"/>
      <c r="W109" s="70" t="s">
        <v>307</v>
      </c>
      <c r="X109" s="70"/>
    </row>
    <row r="110" spans="1:24" ht="24.75" customHeight="1" x14ac:dyDescent="0.25">
      <c r="A110" s="51">
        <v>4</v>
      </c>
      <c r="B110" s="73" t="s">
        <v>84</v>
      </c>
      <c r="C110" s="73"/>
      <c r="D110" s="73"/>
      <c r="E110" s="73"/>
      <c r="F110" s="73"/>
      <c r="G110" s="73"/>
      <c r="H110" s="81"/>
      <c r="I110" s="81"/>
      <c r="J110" s="81"/>
      <c r="K110" s="81"/>
      <c r="L110" s="81"/>
      <c r="M110" s="81"/>
      <c r="N110" s="81"/>
      <c r="O110" s="81"/>
      <c r="P110" s="81"/>
      <c r="Q110" s="81"/>
      <c r="R110" s="81"/>
      <c r="S110" s="81"/>
      <c r="T110" s="81"/>
      <c r="U110" s="81"/>
      <c r="V110" s="81"/>
      <c r="W110" s="81"/>
      <c r="X110" s="81"/>
    </row>
    <row r="111" spans="1:24" ht="52.5" customHeight="1" x14ac:dyDescent="0.25">
      <c r="A111" s="55"/>
      <c r="B111" s="58" t="s">
        <v>32</v>
      </c>
      <c r="C111" s="58" t="s">
        <v>15</v>
      </c>
      <c r="D111" s="7">
        <f>639.5+1189.5+195+0.5</f>
        <v>2024.5</v>
      </c>
      <c r="E111" s="7">
        <f>639.5+1189.5+195+0.5</f>
        <v>2024.5</v>
      </c>
      <c r="F111" s="7">
        <f>211.3+283+0.1</f>
        <v>494.40000000000003</v>
      </c>
      <c r="G111" s="7">
        <f>494.3+0.1</f>
        <v>494.40000000000003</v>
      </c>
      <c r="H111" s="52"/>
      <c r="I111" s="52"/>
      <c r="J111" s="52"/>
      <c r="K111" s="52"/>
      <c r="L111" s="52"/>
      <c r="M111" s="52"/>
      <c r="N111" s="52"/>
      <c r="O111" s="52"/>
      <c r="P111" s="52"/>
      <c r="Q111" s="52"/>
      <c r="R111" s="52"/>
      <c r="S111" s="52"/>
      <c r="T111" s="52"/>
      <c r="U111" s="52"/>
      <c r="V111" s="52"/>
      <c r="W111" s="70" t="s">
        <v>308</v>
      </c>
      <c r="X111" s="70"/>
    </row>
    <row r="112" spans="1:24" ht="66.75" customHeight="1" x14ac:dyDescent="0.25">
      <c r="A112" s="55"/>
      <c r="B112" s="58" t="s">
        <v>100</v>
      </c>
      <c r="C112" s="58" t="s">
        <v>15</v>
      </c>
      <c r="D112" s="7">
        <v>70</v>
      </c>
      <c r="E112" s="7">
        <v>70</v>
      </c>
      <c r="F112" s="7">
        <v>4</v>
      </c>
      <c r="G112" s="7">
        <v>0</v>
      </c>
      <c r="H112" s="52"/>
      <c r="I112" s="52"/>
      <c r="J112" s="52"/>
      <c r="K112" s="52"/>
      <c r="L112" s="52"/>
      <c r="M112" s="52"/>
      <c r="N112" s="52"/>
      <c r="O112" s="52"/>
      <c r="P112" s="52"/>
      <c r="Q112" s="52"/>
      <c r="R112" s="52"/>
      <c r="S112" s="52"/>
      <c r="T112" s="52"/>
      <c r="U112" s="52"/>
      <c r="V112" s="52"/>
      <c r="W112" s="119" t="s">
        <v>92</v>
      </c>
      <c r="X112" s="119"/>
    </row>
    <row r="113" spans="1:24" ht="78.75" customHeight="1" x14ac:dyDescent="0.25">
      <c r="A113" s="55"/>
      <c r="B113" s="58" t="s">
        <v>453</v>
      </c>
      <c r="C113" s="58" t="s">
        <v>199</v>
      </c>
      <c r="D113" s="7">
        <v>120000</v>
      </c>
      <c r="E113" s="7">
        <v>120000</v>
      </c>
      <c r="F113" s="7">
        <v>0</v>
      </c>
      <c r="G113" s="7">
        <v>0</v>
      </c>
      <c r="H113" s="52"/>
      <c r="I113" s="52"/>
      <c r="J113" s="52"/>
      <c r="K113" s="52"/>
      <c r="L113" s="52"/>
      <c r="M113" s="52"/>
      <c r="N113" s="52"/>
      <c r="O113" s="52"/>
      <c r="P113" s="52"/>
      <c r="Q113" s="52"/>
      <c r="R113" s="52"/>
      <c r="S113" s="52"/>
      <c r="T113" s="52"/>
      <c r="U113" s="52"/>
      <c r="V113" s="52"/>
      <c r="W113" s="119" t="s">
        <v>92</v>
      </c>
      <c r="X113" s="119"/>
    </row>
    <row r="114" spans="1:24" ht="84.75" customHeight="1" x14ac:dyDescent="0.25">
      <c r="A114" s="55"/>
      <c r="B114" s="58" t="s">
        <v>453</v>
      </c>
      <c r="C114" s="58" t="s">
        <v>17</v>
      </c>
      <c r="D114" s="7">
        <v>122495.9</v>
      </c>
      <c r="E114" s="7">
        <v>122495.9</v>
      </c>
      <c r="F114" s="7">
        <v>0</v>
      </c>
      <c r="G114" s="7">
        <v>0</v>
      </c>
      <c r="H114" s="52"/>
      <c r="I114" s="52"/>
      <c r="J114" s="52"/>
      <c r="K114" s="52"/>
      <c r="L114" s="52"/>
      <c r="M114" s="52"/>
      <c r="N114" s="52"/>
      <c r="O114" s="52"/>
      <c r="P114" s="52"/>
      <c r="Q114" s="52"/>
      <c r="R114" s="52"/>
      <c r="S114" s="52"/>
      <c r="T114" s="52"/>
      <c r="U114" s="52"/>
      <c r="V114" s="52"/>
      <c r="W114" s="119" t="s">
        <v>92</v>
      </c>
      <c r="X114" s="119"/>
    </row>
    <row r="115" spans="1:24" ht="96" customHeight="1" x14ac:dyDescent="0.25">
      <c r="A115" s="55"/>
      <c r="B115" s="58" t="s">
        <v>454</v>
      </c>
      <c r="C115" s="58" t="s">
        <v>15</v>
      </c>
      <c r="D115" s="7">
        <v>6447.2</v>
      </c>
      <c r="E115" s="7">
        <v>6447.2</v>
      </c>
      <c r="F115" s="7">
        <v>0</v>
      </c>
      <c r="G115" s="7">
        <v>0</v>
      </c>
      <c r="H115" s="52"/>
      <c r="I115" s="52"/>
      <c r="J115" s="52"/>
      <c r="K115" s="52"/>
      <c r="L115" s="52"/>
      <c r="M115" s="52"/>
      <c r="N115" s="52"/>
      <c r="O115" s="52"/>
      <c r="P115" s="52"/>
      <c r="Q115" s="52"/>
      <c r="R115" s="52"/>
      <c r="S115" s="52"/>
      <c r="T115" s="52"/>
      <c r="U115" s="52"/>
      <c r="V115" s="52"/>
      <c r="W115" s="70" t="s">
        <v>92</v>
      </c>
      <c r="X115" s="70"/>
    </row>
    <row r="116" spans="1:24" ht="110.25" customHeight="1" x14ac:dyDescent="0.25">
      <c r="A116" s="59"/>
      <c r="B116" s="9" t="s">
        <v>455</v>
      </c>
      <c r="C116" s="58" t="s">
        <v>17</v>
      </c>
      <c r="D116" s="7">
        <v>8008.9</v>
      </c>
      <c r="E116" s="7">
        <v>0</v>
      </c>
      <c r="F116" s="7">
        <v>0</v>
      </c>
      <c r="G116" s="7">
        <v>0</v>
      </c>
      <c r="H116" s="52"/>
      <c r="I116" s="52"/>
      <c r="J116" s="52"/>
      <c r="K116" s="52"/>
      <c r="L116" s="52"/>
      <c r="M116" s="52"/>
      <c r="N116" s="52"/>
      <c r="O116" s="52"/>
      <c r="P116" s="52"/>
      <c r="Q116" s="52"/>
      <c r="R116" s="52"/>
      <c r="S116" s="52"/>
      <c r="T116" s="52"/>
      <c r="U116" s="52"/>
      <c r="V116" s="52"/>
      <c r="W116" s="70" t="s">
        <v>92</v>
      </c>
      <c r="X116" s="70"/>
    </row>
    <row r="117" spans="1:24" ht="36" customHeight="1" x14ac:dyDescent="0.25">
      <c r="A117" s="88"/>
      <c r="B117" s="66" t="s">
        <v>16</v>
      </c>
      <c r="C117" s="51" t="s">
        <v>18</v>
      </c>
      <c r="D117" s="10">
        <f>D118+D120+D119</f>
        <v>259046.5</v>
      </c>
      <c r="E117" s="10">
        <f t="shared" ref="E117:G117" si="30">E118+E120+E119</f>
        <v>251037.59999999998</v>
      </c>
      <c r="F117" s="10">
        <f t="shared" si="30"/>
        <v>498.40000000000003</v>
      </c>
      <c r="G117" s="10">
        <f t="shared" si="30"/>
        <v>494.40000000000003</v>
      </c>
      <c r="H117" s="10">
        <f t="shared" ref="H117:V117" si="31">H118</f>
        <v>0</v>
      </c>
      <c r="I117" s="10">
        <f t="shared" si="31"/>
        <v>0</v>
      </c>
      <c r="J117" s="10">
        <f t="shared" si="31"/>
        <v>0</v>
      </c>
      <c r="K117" s="10">
        <f t="shared" si="31"/>
        <v>0</v>
      </c>
      <c r="L117" s="10">
        <f t="shared" si="31"/>
        <v>0</v>
      </c>
      <c r="M117" s="10">
        <f t="shared" si="31"/>
        <v>0</v>
      </c>
      <c r="N117" s="10">
        <f t="shared" si="31"/>
        <v>0</v>
      </c>
      <c r="O117" s="10">
        <f t="shared" si="31"/>
        <v>0</v>
      </c>
      <c r="P117" s="10">
        <f t="shared" si="31"/>
        <v>0</v>
      </c>
      <c r="Q117" s="10">
        <f t="shared" si="31"/>
        <v>0</v>
      </c>
      <c r="R117" s="10">
        <f t="shared" si="31"/>
        <v>0</v>
      </c>
      <c r="S117" s="10">
        <f t="shared" si="31"/>
        <v>0</v>
      </c>
      <c r="T117" s="10">
        <f t="shared" si="31"/>
        <v>0</v>
      </c>
      <c r="U117" s="10">
        <f t="shared" si="31"/>
        <v>0</v>
      </c>
      <c r="V117" s="10">
        <f t="shared" si="31"/>
        <v>0</v>
      </c>
      <c r="W117" s="75" t="s">
        <v>309</v>
      </c>
      <c r="X117" s="75"/>
    </row>
    <row r="118" spans="1:24" ht="42.75" customHeight="1" x14ac:dyDescent="0.25">
      <c r="A118" s="89"/>
      <c r="B118" s="67"/>
      <c r="C118" s="58" t="s">
        <v>15</v>
      </c>
      <c r="D118" s="7">
        <f>D111+D112+D115</f>
        <v>8541.7000000000007</v>
      </c>
      <c r="E118" s="7">
        <f t="shared" ref="E118:G118" si="32">E111+E112+E115</f>
        <v>8541.7000000000007</v>
      </c>
      <c r="F118" s="7">
        <f t="shared" si="32"/>
        <v>498.40000000000003</v>
      </c>
      <c r="G118" s="7">
        <f t="shared" si="32"/>
        <v>494.40000000000003</v>
      </c>
      <c r="H118" s="46"/>
      <c r="I118" s="46"/>
      <c r="J118" s="46"/>
      <c r="K118" s="46"/>
      <c r="L118" s="46"/>
      <c r="M118" s="46"/>
      <c r="N118" s="46"/>
      <c r="O118" s="46"/>
      <c r="P118" s="46"/>
      <c r="Q118" s="46"/>
      <c r="R118" s="46"/>
      <c r="S118" s="46"/>
      <c r="T118" s="46"/>
      <c r="U118" s="46"/>
      <c r="V118" s="46"/>
      <c r="W118" s="70" t="s">
        <v>456</v>
      </c>
      <c r="X118" s="70"/>
    </row>
    <row r="119" spans="1:24" ht="42.75" customHeight="1" x14ac:dyDescent="0.25">
      <c r="A119" s="89"/>
      <c r="B119" s="67"/>
      <c r="C119" s="58" t="s">
        <v>199</v>
      </c>
      <c r="D119" s="7">
        <f>D113</f>
        <v>120000</v>
      </c>
      <c r="E119" s="7">
        <f t="shared" ref="E119:G119" si="33">E113</f>
        <v>120000</v>
      </c>
      <c r="F119" s="7">
        <f t="shared" si="33"/>
        <v>0</v>
      </c>
      <c r="G119" s="7">
        <f t="shared" si="33"/>
        <v>0</v>
      </c>
      <c r="H119" s="46"/>
      <c r="I119" s="46"/>
      <c r="J119" s="46"/>
      <c r="K119" s="46"/>
      <c r="L119" s="46"/>
      <c r="M119" s="46"/>
      <c r="N119" s="46"/>
      <c r="O119" s="46"/>
      <c r="P119" s="46"/>
      <c r="Q119" s="46"/>
      <c r="R119" s="46"/>
      <c r="S119" s="46"/>
      <c r="T119" s="46"/>
      <c r="U119" s="46"/>
      <c r="V119" s="46"/>
      <c r="W119" s="119" t="s">
        <v>92</v>
      </c>
      <c r="X119" s="119"/>
    </row>
    <row r="120" spans="1:24" ht="51.75" customHeight="1" x14ac:dyDescent="0.25">
      <c r="A120" s="115"/>
      <c r="B120" s="115"/>
      <c r="C120" s="58" t="s">
        <v>17</v>
      </c>
      <c r="D120" s="7">
        <f>D114+D116</f>
        <v>130504.79999999999</v>
      </c>
      <c r="E120" s="7">
        <f t="shared" ref="E120:G120" si="34">E114+E116</f>
        <v>122495.9</v>
      </c>
      <c r="F120" s="7">
        <f t="shared" si="34"/>
        <v>0</v>
      </c>
      <c r="G120" s="7">
        <f t="shared" si="34"/>
        <v>0</v>
      </c>
      <c r="H120" s="46"/>
      <c r="I120" s="46"/>
      <c r="J120" s="46"/>
      <c r="K120" s="46"/>
      <c r="L120" s="46"/>
      <c r="M120" s="46"/>
      <c r="N120" s="46"/>
      <c r="O120" s="46"/>
      <c r="P120" s="46"/>
      <c r="Q120" s="46"/>
      <c r="R120" s="46"/>
      <c r="S120" s="46"/>
      <c r="T120" s="46"/>
      <c r="U120" s="46"/>
      <c r="V120" s="46"/>
      <c r="W120" s="119" t="s">
        <v>92</v>
      </c>
      <c r="X120" s="119"/>
    </row>
    <row r="121" spans="1:24" ht="24.75" customHeight="1" x14ac:dyDescent="0.25">
      <c r="A121" s="51">
        <v>5</v>
      </c>
      <c r="B121" s="73" t="s">
        <v>85</v>
      </c>
      <c r="C121" s="73"/>
      <c r="D121" s="73"/>
      <c r="E121" s="73"/>
      <c r="F121" s="73"/>
      <c r="G121" s="73"/>
      <c r="H121" s="81"/>
      <c r="I121" s="81"/>
      <c r="J121" s="81"/>
      <c r="K121" s="81"/>
      <c r="L121" s="81"/>
      <c r="M121" s="81"/>
      <c r="N121" s="81"/>
      <c r="O121" s="81"/>
      <c r="P121" s="81"/>
      <c r="Q121" s="81"/>
      <c r="R121" s="81"/>
      <c r="S121" s="81"/>
      <c r="T121" s="81"/>
      <c r="U121" s="81"/>
      <c r="V121" s="81"/>
      <c r="W121" s="81"/>
      <c r="X121" s="81"/>
    </row>
    <row r="122" spans="1:24" ht="32.25" customHeight="1" x14ac:dyDescent="0.25">
      <c r="A122" s="73" t="s">
        <v>86</v>
      </c>
      <c r="B122" s="81"/>
      <c r="C122" s="81"/>
      <c r="D122" s="81"/>
      <c r="E122" s="81"/>
      <c r="F122" s="81"/>
      <c r="G122" s="81"/>
      <c r="H122" s="81"/>
      <c r="I122" s="81"/>
      <c r="J122" s="81"/>
      <c r="K122" s="81"/>
      <c r="L122" s="81"/>
      <c r="M122" s="81"/>
      <c r="N122" s="81"/>
      <c r="O122" s="81"/>
      <c r="P122" s="81"/>
      <c r="Q122" s="81"/>
      <c r="R122" s="81"/>
      <c r="S122" s="81"/>
      <c r="T122" s="81"/>
      <c r="U122" s="81"/>
      <c r="V122" s="81"/>
      <c r="W122" s="81"/>
      <c r="X122" s="81"/>
    </row>
    <row r="123" spans="1:24" ht="99.75" customHeight="1" x14ac:dyDescent="0.25">
      <c r="A123" s="55"/>
      <c r="B123" s="58" t="s">
        <v>34</v>
      </c>
      <c r="C123" s="58" t="s">
        <v>15</v>
      </c>
      <c r="D123" s="7">
        <v>9095.7000000000007</v>
      </c>
      <c r="E123" s="7">
        <v>9095.7000000000007</v>
      </c>
      <c r="F123" s="7">
        <v>4374.3999999999996</v>
      </c>
      <c r="G123" s="7">
        <v>4374.3999999999996</v>
      </c>
      <c r="H123" s="5"/>
      <c r="I123" s="5"/>
      <c r="J123" s="5"/>
      <c r="K123" s="5"/>
      <c r="L123" s="5"/>
      <c r="M123" s="5"/>
      <c r="N123" s="5"/>
      <c r="O123" s="5"/>
      <c r="P123" s="5"/>
      <c r="Q123" s="5"/>
      <c r="R123" s="5"/>
      <c r="S123" s="5"/>
      <c r="T123" s="5"/>
      <c r="U123" s="5"/>
      <c r="V123" s="5"/>
      <c r="W123" s="70" t="s">
        <v>310</v>
      </c>
      <c r="X123" s="70"/>
    </row>
    <row r="124" spans="1:24" ht="93" customHeight="1" x14ac:dyDescent="0.25">
      <c r="A124" s="55"/>
      <c r="B124" s="58" t="s">
        <v>33</v>
      </c>
      <c r="C124" s="58" t="s">
        <v>15</v>
      </c>
      <c r="D124" s="7">
        <v>1009</v>
      </c>
      <c r="E124" s="7">
        <v>1009</v>
      </c>
      <c r="F124" s="7">
        <v>20.5</v>
      </c>
      <c r="G124" s="7">
        <v>20.5</v>
      </c>
      <c r="H124" s="5"/>
      <c r="I124" s="5"/>
      <c r="J124" s="5"/>
      <c r="K124" s="5"/>
      <c r="L124" s="5"/>
      <c r="M124" s="5"/>
      <c r="N124" s="5"/>
      <c r="O124" s="5"/>
      <c r="P124" s="5"/>
      <c r="Q124" s="5"/>
      <c r="R124" s="5"/>
      <c r="S124" s="5"/>
      <c r="T124" s="5"/>
      <c r="U124" s="5"/>
      <c r="V124" s="5"/>
      <c r="W124" s="70" t="s">
        <v>311</v>
      </c>
      <c r="X124" s="70"/>
    </row>
    <row r="125" spans="1:24" ht="115.5" customHeight="1" x14ac:dyDescent="0.25">
      <c r="A125" s="55"/>
      <c r="B125" s="58" t="s">
        <v>107</v>
      </c>
      <c r="C125" s="58" t="s">
        <v>17</v>
      </c>
      <c r="D125" s="7">
        <v>20593.2</v>
      </c>
      <c r="E125" s="7">
        <v>20593.2</v>
      </c>
      <c r="F125" s="7">
        <v>12355.9</v>
      </c>
      <c r="G125" s="7">
        <v>12355.9</v>
      </c>
      <c r="H125" s="5"/>
      <c r="I125" s="5"/>
      <c r="J125" s="5"/>
      <c r="K125" s="5"/>
      <c r="L125" s="5"/>
      <c r="M125" s="5"/>
      <c r="N125" s="5"/>
      <c r="O125" s="5"/>
      <c r="P125" s="5"/>
      <c r="Q125" s="5"/>
      <c r="R125" s="5"/>
      <c r="S125" s="5"/>
      <c r="T125" s="5"/>
      <c r="U125" s="5"/>
      <c r="V125" s="5"/>
      <c r="W125" s="70" t="s">
        <v>312</v>
      </c>
      <c r="X125" s="70"/>
    </row>
    <row r="126" spans="1:24" ht="121.5" customHeight="1" x14ac:dyDescent="0.25">
      <c r="A126" s="55"/>
      <c r="B126" s="58" t="s">
        <v>112</v>
      </c>
      <c r="C126" s="58" t="s">
        <v>15</v>
      </c>
      <c r="D126" s="7">
        <v>1083.9000000000001</v>
      </c>
      <c r="E126" s="7">
        <v>1083.9000000000001</v>
      </c>
      <c r="F126" s="7">
        <v>650.29999999999995</v>
      </c>
      <c r="G126" s="7">
        <v>650.29999999999995</v>
      </c>
      <c r="H126" s="5"/>
      <c r="I126" s="5"/>
      <c r="J126" s="5"/>
      <c r="K126" s="5"/>
      <c r="L126" s="5"/>
      <c r="M126" s="5"/>
      <c r="N126" s="5"/>
      <c r="O126" s="5"/>
      <c r="P126" s="5"/>
      <c r="Q126" s="5"/>
      <c r="R126" s="5"/>
      <c r="S126" s="5"/>
      <c r="T126" s="5"/>
      <c r="U126" s="5"/>
      <c r="V126" s="5"/>
      <c r="W126" s="70" t="s">
        <v>286</v>
      </c>
      <c r="X126" s="70"/>
    </row>
    <row r="127" spans="1:24" ht="140.25" customHeight="1" x14ac:dyDescent="0.25">
      <c r="A127" s="55"/>
      <c r="B127" s="58" t="s">
        <v>180</v>
      </c>
      <c r="C127" s="58" t="s">
        <v>15</v>
      </c>
      <c r="D127" s="7">
        <v>66252.3</v>
      </c>
      <c r="E127" s="7">
        <v>66252.3</v>
      </c>
      <c r="F127" s="7">
        <v>36032</v>
      </c>
      <c r="G127" s="7">
        <v>36032</v>
      </c>
      <c r="H127" s="5"/>
      <c r="I127" s="5"/>
      <c r="J127" s="5"/>
      <c r="K127" s="5"/>
      <c r="L127" s="5"/>
      <c r="M127" s="5"/>
      <c r="N127" s="5"/>
      <c r="O127" s="5"/>
      <c r="P127" s="5"/>
      <c r="Q127" s="5"/>
      <c r="R127" s="5"/>
      <c r="S127" s="5"/>
      <c r="T127" s="5"/>
      <c r="U127" s="5"/>
      <c r="V127" s="5"/>
      <c r="W127" s="70" t="s">
        <v>250</v>
      </c>
      <c r="X127" s="70"/>
    </row>
    <row r="128" spans="1:24" ht="15" customHeight="1" x14ac:dyDescent="0.25">
      <c r="A128" s="88"/>
      <c r="B128" s="66" t="s">
        <v>19</v>
      </c>
      <c r="C128" s="51" t="s">
        <v>18</v>
      </c>
      <c r="D128" s="10">
        <f>D129+D130</f>
        <v>98034.1</v>
      </c>
      <c r="E128" s="10">
        <f t="shared" ref="E128:G128" si="35">E129+E130</f>
        <v>98034.1</v>
      </c>
      <c r="F128" s="10">
        <f t="shared" si="35"/>
        <v>53433.2</v>
      </c>
      <c r="G128" s="10">
        <f t="shared" si="35"/>
        <v>53433.2</v>
      </c>
      <c r="H128" s="46"/>
      <c r="I128" s="46"/>
      <c r="J128" s="46"/>
      <c r="K128" s="46"/>
      <c r="L128" s="46"/>
      <c r="M128" s="46"/>
      <c r="N128" s="46"/>
      <c r="O128" s="46"/>
      <c r="P128" s="46"/>
      <c r="Q128" s="46"/>
      <c r="R128" s="46"/>
      <c r="S128" s="46"/>
      <c r="T128" s="46"/>
      <c r="U128" s="46"/>
      <c r="V128" s="46"/>
      <c r="W128" s="75" t="s">
        <v>271</v>
      </c>
      <c r="X128" s="70"/>
    </row>
    <row r="129" spans="1:26" ht="31.5" x14ac:dyDescent="0.25">
      <c r="A129" s="89"/>
      <c r="B129" s="67"/>
      <c r="C129" s="58" t="s">
        <v>15</v>
      </c>
      <c r="D129" s="7">
        <f>D123+D124+D126+D127</f>
        <v>77440.900000000009</v>
      </c>
      <c r="E129" s="7">
        <f>E123+E124+E126+E127</f>
        <v>77440.900000000009</v>
      </c>
      <c r="F129" s="7">
        <f>F123+F124+F126+F127+0.1</f>
        <v>41077.299999999996</v>
      </c>
      <c r="G129" s="7">
        <f>G123+G124+G126+G127+0.1</f>
        <v>41077.299999999996</v>
      </c>
      <c r="H129" s="46"/>
      <c r="I129" s="46"/>
      <c r="J129" s="46"/>
      <c r="K129" s="46"/>
      <c r="L129" s="46"/>
      <c r="M129" s="46"/>
      <c r="N129" s="46"/>
      <c r="O129" s="46"/>
      <c r="P129" s="46"/>
      <c r="Q129" s="46"/>
      <c r="R129" s="46"/>
      <c r="S129" s="46"/>
      <c r="T129" s="46"/>
      <c r="U129" s="46"/>
      <c r="V129" s="46"/>
      <c r="W129" s="70" t="s">
        <v>313</v>
      </c>
      <c r="X129" s="70"/>
    </row>
    <row r="130" spans="1:26" ht="47.25" x14ac:dyDescent="0.25">
      <c r="A130" s="89"/>
      <c r="B130" s="67"/>
      <c r="C130" s="58" t="s">
        <v>17</v>
      </c>
      <c r="D130" s="7">
        <f>D125</f>
        <v>20593.2</v>
      </c>
      <c r="E130" s="7">
        <f>E125</f>
        <v>20593.2</v>
      </c>
      <c r="F130" s="7">
        <f>F125</f>
        <v>12355.9</v>
      </c>
      <c r="G130" s="7">
        <f>G125</f>
        <v>12355.9</v>
      </c>
      <c r="H130" s="46"/>
      <c r="I130" s="46"/>
      <c r="J130" s="46"/>
      <c r="K130" s="46"/>
      <c r="L130" s="46"/>
      <c r="M130" s="46"/>
      <c r="N130" s="46"/>
      <c r="O130" s="46"/>
      <c r="P130" s="46"/>
      <c r="Q130" s="46"/>
      <c r="R130" s="46"/>
      <c r="S130" s="46"/>
      <c r="T130" s="46"/>
      <c r="U130" s="46"/>
      <c r="V130" s="46"/>
      <c r="W130" s="70" t="s">
        <v>286</v>
      </c>
      <c r="X130" s="70"/>
    </row>
    <row r="131" spans="1:26" ht="32.25" customHeight="1" x14ac:dyDescent="0.25">
      <c r="A131" s="73" t="s">
        <v>153</v>
      </c>
      <c r="B131" s="81"/>
      <c r="C131" s="81"/>
      <c r="D131" s="81"/>
      <c r="E131" s="81"/>
      <c r="F131" s="81"/>
      <c r="G131" s="81"/>
      <c r="H131" s="81"/>
      <c r="I131" s="81"/>
      <c r="J131" s="81"/>
      <c r="K131" s="81"/>
      <c r="L131" s="81"/>
      <c r="M131" s="81"/>
      <c r="N131" s="81"/>
      <c r="O131" s="81"/>
      <c r="P131" s="81"/>
      <c r="Q131" s="81"/>
      <c r="R131" s="81"/>
      <c r="S131" s="81"/>
      <c r="T131" s="81"/>
      <c r="U131" s="81"/>
      <c r="V131" s="81"/>
      <c r="W131" s="81"/>
      <c r="X131" s="81"/>
    </row>
    <row r="132" spans="1:26" ht="85.5" customHeight="1" x14ac:dyDescent="0.25">
      <c r="A132" s="62"/>
      <c r="B132" s="58" t="s">
        <v>34</v>
      </c>
      <c r="C132" s="58" t="s">
        <v>15</v>
      </c>
      <c r="D132" s="7">
        <f>10418.7+7595.1</f>
        <v>18013.800000000003</v>
      </c>
      <c r="E132" s="7">
        <f>10418.7+7595.1</f>
        <v>18013.800000000003</v>
      </c>
      <c r="F132" s="7">
        <f>5176.9+3116.7</f>
        <v>8293.5999999999985</v>
      </c>
      <c r="G132" s="7">
        <f>5176.9+3116.7</f>
        <v>8293.5999999999985</v>
      </c>
      <c r="H132" s="46"/>
      <c r="I132" s="46"/>
      <c r="J132" s="46"/>
      <c r="K132" s="46"/>
      <c r="L132" s="46"/>
      <c r="M132" s="46"/>
      <c r="N132" s="46"/>
      <c r="O132" s="46"/>
      <c r="P132" s="46"/>
      <c r="Q132" s="46"/>
      <c r="R132" s="46"/>
      <c r="S132" s="46"/>
      <c r="T132" s="46"/>
      <c r="U132" s="46"/>
      <c r="V132" s="46"/>
      <c r="W132" s="70" t="s">
        <v>315</v>
      </c>
      <c r="X132" s="70"/>
    </row>
    <row r="133" spans="1:26" ht="118.5" customHeight="1" x14ac:dyDescent="0.25">
      <c r="A133" s="62"/>
      <c r="B133" s="58" t="s">
        <v>33</v>
      </c>
      <c r="C133" s="58" t="s">
        <v>15</v>
      </c>
      <c r="D133" s="7">
        <f>410+450</f>
        <v>860</v>
      </c>
      <c r="E133" s="7">
        <f>410+450</f>
        <v>860</v>
      </c>
      <c r="F133" s="7">
        <f>15+4.7</f>
        <v>19.7</v>
      </c>
      <c r="G133" s="7">
        <f>15+4.7</f>
        <v>19.7</v>
      </c>
      <c r="H133" s="46"/>
      <c r="I133" s="46"/>
      <c r="J133" s="46"/>
      <c r="K133" s="46"/>
      <c r="L133" s="46"/>
      <c r="M133" s="46"/>
      <c r="N133" s="46"/>
      <c r="O133" s="46"/>
      <c r="P133" s="46"/>
      <c r="Q133" s="46"/>
      <c r="R133" s="46"/>
      <c r="S133" s="46"/>
      <c r="T133" s="46"/>
      <c r="U133" s="46"/>
      <c r="V133" s="46"/>
      <c r="W133" s="70" t="s">
        <v>316</v>
      </c>
      <c r="X133" s="70"/>
    </row>
    <row r="134" spans="1:26" ht="91.5" customHeight="1" x14ac:dyDescent="0.25">
      <c r="A134" s="62"/>
      <c r="B134" s="58" t="s">
        <v>163</v>
      </c>
      <c r="C134" s="58" t="s">
        <v>15</v>
      </c>
      <c r="D134" s="7">
        <v>3283</v>
      </c>
      <c r="E134" s="7">
        <v>3283</v>
      </c>
      <c r="F134" s="7">
        <v>2257</v>
      </c>
      <c r="G134" s="7">
        <v>2257</v>
      </c>
      <c r="H134" s="46"/>
      <c r="I134" s="46"/>
      <c r="J134" s="46"/>
      <c r="K134" s="46"/>
      <c r="L134" s="46"/>
      <c r="M134" s="46"/>
      <c r="N134" s="46"/>
      <c r="O134" s="46"/>
      <c r="P134" s="46"/>
      <c r="Q134" s="46"/>
      <c r="R134" s="46"/>
      <c r="S134" s="46"/>
      <c r="T134" s="46"/>
      <c r="U134" s="46"/>
      <c r="V134" s="46"/>
      <c r="W134" s="70" t="s">
        <v>317</v>
      </c>
      <c r="X134" s="70"/>
    </row>
    <row r="135" spans="1:26" ht="118.5" customHeight="1" x14ac:dyDescent="0.25">
      <c r="A135" s="62"/>
      <c r="B135" s="58" t="s">
        <v>107</v>
      </c>
      <c r="C135" s="58" t="s">
        <v>17</v>
      </c>
      <c r="D135" s="7">
        <f>8417.2+8721.4</f>
        <v>17138.599999999999</v>
      </c>
      <c r="E135" s="7">
        <f>8417.2+8721.4</f>
        <v>17138.599999999999</v>
      </c>
      <c r="F135" s="7">
        <f>5050.3+5232.8</f>
        <v>10283.1</v>
      </c>
      <c r="G135" s="7">
        <f>5050.3+5232.8</f>
        <v>10283.1</v>
      </c>
      <c r="H135" s="46"/>
      <c r="I135" s="46"/>
      <c r="J135" s="46"/>
      <c r="K135" s="46"/>
      <c r="L135" s="46"/>
      <c r="M135" s="46"/>
      <c r="N135" s="46"/>
      <c r="O135" s="46"/>
      <c r="P135" s="46"/>
      <c r="Q135" s="46"/>
      <c r="R135" s="46"/>
      <c r="S135" s="46"/>
      <c r="T135" s="46"/>
      <c r="U135" s="46"/>
      <c r="V135" s="46"/>
      <c r="W135" s="70" t="s">
        <v>312</v>
      </c>
      <c r="X135" s="70"/>
    </row>
    <row r="136" spans="1:26" ht="107.25" customHeight="1" x14ac:dyDescent="0.25">
      <c r="A136" s="62"/>
      <c r="B136" s="58" t="s">
        <v>112</v>
      </c>
      <c r="C136" s="58" t="s">
        <v>15</v>
      </c>
      <c r="D136" s="7">
        <f>442.9+459</f>
        <v>901.9</v>
      </c>
      <c r="E136" s="7">
        <f>442.9+459</f>
        <v>901.9</v>
      </c>
      <c r="F136" s="7">
        <f>265.7+275.4</f>
        <v>541.09999999999991</v>
      </c>
      <c r="G136" s="7">
        <f>265.7+275.4</f>
        <v>541.09999999999991</v>
      </c>
      <c r="H136" s="46"/>
      <c r="I136" s="46"/>
      <c r="J136" s="46"/>
      <c r="K136" s="46"/>
      <c r="L136" s="46"/>
      <c r="M136" s="46"/>
      <c r="N136" s="46"/>
      <c r="O136" s="46"/>
      <c r="P136" s="46"/>
      <c r="Q136" s="46"/>
      <c r="R136" s="46"/>
      <c r="S136" s="46"/>
      <c r="T136" s="46"/>
      <c r="U136" s="46"/>
      <c r="V136" s="46"/>
      <c r="W136" s="70" t="s">
        <v>286</v>
      </c>
      <c r="X136" s="70"/>
    </row>
    <row r="137" spans="1:26" ht="141.75" customHeight="1" x14ac:dyDescent="0.25">
      <c r="A137" s="62"/>
      <c r="B137" s="58" t="s">
        <v>180</v>
      </c>
      <c r="C137" s="58" t="s">
        <v>15</v>
      </c>
      <c r="D137" s="7">
        <f>27991.1+29007.1</f>
        <v>56998.2</v>
      </c>
      <c r="E137" s="7">
        <f>27991.1+29007.1</f>
        <v>56998.2</v>
      </c>
      <c r="F137" s="7">
        <f>15294.2+13948</f>
        <v>29242.2</v>
      </c>
      <c r="G137" s="7">
        <f>15294.2+13948</f>
        <v>29242.2</v>
      </c>
      <c r="H137" s="46"/>
      <c r="I137" s="46"/>
      <c r="J137" s="46"/>
      <c r="K137" s="46"/>
      <c r="L137" s="46"/>
      <c r="M137" s="46"/>
      <c r="N137" s="46"/>
      <c r="O137" s="46"/>
      <c r="P137" s="46"/>
      <c r="Q137" s="46"/>
      <c r="R137" s="46"/>
      <c r="S137" s="46"/>
      <c r="T137" s="46"/>
      <c r="U137" s="46"/>
      <c r="V137" s="46"/>
      <c r="W137" s="70" t="s">
        <v>318</v>
      </c>
      <c r="X137" s="70"/>
    </row>
    <row r="138" spans="1:26" ht="72.75" customHeight="1" x14ac:dyDescent="0.25">
      <c r="A138" s="49"/>
      <c r="B138" s="9" t="s">
        <v>457</v>
      </c>
      <c r="C138" s="58" t="s">
        <v>199</v>
      </c>
      <c r="D138" s="7">
        <v>100</v>
      </c>
      <c r="E138" s="7">
        <v>100</v>
      </c>
      <c r="F138" s="7">
        <v>100</v>
      </c>
      <c r="G138" s="7">
        <v>100</v>
      </c>
      <c r="H138" s="46"/>
      <c r="I138" s="46"/>
      <c r="J138" s="46"/>
      <c r="K138" s="46"/>
      <c r="L138" s="46"/>
      <c r="M138" s="46"/>
      <c r="N138" s="46"/>
      <c r="O138" s="46"/>
      <c r="P138" s="46"/>
      <c r="Q138" s="46"/>
      <c r="R138" s="46"/>
      <c r="S138" s="46"/>
      <c r="T138" s="46"/>
      <c r="U138" s="46"/>
      <c r="V138" s="46"/>
      <c r="W138" s="70" t="s">
        <v>162</v>
      </c>
      <c r="X138" s="70"/>
    </row>
    <row r="139" spans="1:26" ht="72.75" customHeight="1" x14ac:dyDescent="0.25">
      <c r="A139" s="49"/>
      <c r="B139" s="9" t="s">
        <v>237</v>
      </c>
      <c r="C139" s="58" t="s">
        <v>15</v>
      </c>
      <c r="D139" s="7">
        <v>1000</v>
      </c>
      <c r="E139" s="7">
        <v>1000</v>
      </c>
      <c r="F139" s="7">
        <v>385.6</v>
      </c>
      <c r="G139" s="7">
        <v>385.6</v>
      </c>
      <c r="H139" s="46"/>
      <c r="I139" s="46"/>
      <c r="J139" s="46"/>
      <c r="K139" s="46"/>
      <c r="L139" s="46"/>
      <c r="M139" s="46"/>
      <c r="N139" s="46"/>
      <c r="O139" s="46"/>
      <c r="P139" s="46"/>
      <c r="Q139" s="46"/>
      <c r="R139" s="46"/>
      <c r="S139" s="46"/>
      <c r="T139" s="46"/>
      <c r="U139" s="46"/>
      <c r="V139" s="46"/>
      <c r="W139" s="70" t="s">
        <v>290</v>
      </c>
      <c r="X139" s="70"/>
    </row>
    <row r="140" spans="1:26" ht="79.5" customHeight="1" x14ac:dyDescent="0.25">
      <c r="A140" s="49"/>
      <c r="B140" s="9" t="s">
        <v>197</v>
      </c>
      <c r="C140" s="58" t="s">
        <v>15</v>
      </c>
      <c r="D140" s="7">
        <v>5</v>
      </c>
      <c r="E140" s="7">
        <v>5</v>
      </c>
      <c r="F140" s="7">
        <v>5</v>
      </c>
      <c r="G140" s="7">
        <v>5</v>
      </c>
      <c r="H140" s="46"/>
      <c r="I140" s="46"/>
      <c r="J140" s="46"/>
      <c r="K140" s="46"/>
      <c r="L140" s="46"/>
      <c r="M140" s="46"/>
      <c r="N140" s="46"/>
      <c r="O140" s="46"/>
      <c r="P140" s="46"/>
      <c r="Q140" s="46"/>
      <c r="R140" s="46"/>
      <c r="S140" s="46"/>
      <c r="T140" s="46"/>
      <c r="U140" s="46"/>
      <c r="V140" s="46"/>
      <c r="W140" s="70" t="s">
        <v>162</v>
      </c>
      <c r="X140" s="70"/>
    </row>
    <row r="141" spans="1:26" ht="79.5" customHeight="1" x14ac:dyDescent="0.25">
      <c r="A141" s="49"/>
      <c r="B141" s="9" t="s">
        <v>210</v>
      </c>
      <c r="C141" s="58" t="s">
        <v>15</v>
      </c>
      <c r="D141" s="7">
        <v>1600</v>
      </c>
      <c r="E141" s="7">
        <v>1600</v>
      </c>
      <c r="F141" s="7">
        <v>49.8</v>
      </c>
      <c r="G141" s="7">
        <v>49.8</v>
      </c>
      <c r="H141" s="46"/>
      <c r="I141" s="46"/>
      <c r="J141" s="46"/>
      <c r="K141" s="46"/>
      <c r="L141" s="46"/>
      <c r="M141" s="46"/>
      <c r="N141" s="46"/>
      <c r="O141" s="46"/>
      <c r="P141" s="46"/>
      <c r="Q141" s="46"/>
      <c r="R141" s="46"/>
      <c r="S141" s="46"/>
      <c r="T141" s="46"/>
      <c r="U141" s="46"/>
      <c r="V141" s="46"/>
      <c r="W141" s="70" t="s">
        <v>255</v>
      </c>
      <c r="X141" s="70"/>
    </row>
    <row r="142" spans="1:26" ht="79.5" customHeight="1" x14ac:dyDescent="0.25">
      <c r="A142" s="49"/>
      <c r="B142" s="9" t="s">
        <v>314</v>
      </c>
      <c r="C142" s="58" t="s">
        <v>15</v>
      </c>
      <c r="D142" s="7">
        <v>74.8</v>
      </c>
      <c r="E142" s="7">
        <v>74.8</v>
      </c>
      <c r="F142" s="7">
        <v>0</v>
      </c>
      <c r="G142" s="7">
        <v>0</v>
      </c>
      <c r="H142" s="46"/>
      <c r="I142" s="46"/>
      <c r="J142" s="46"/>
      <c r="K142" s="46"/>
      <c r="L142" s="46"/>
      <c r="M142" s="46"/>
      <c r="N142" s="46"/>
      <c r="O142" s="46"/>
      <c r="P142" s="46"/>
      <c r="Q142" s="46"/>
      <c r="R142" s="46"/>
      <c r="S142" s="46"/>
      <c r="T142" s="46"/>
      <c r="U142" s="46"/>
      <c r="V142" s="46"/>
      <c r="W142" s="70" t="s">
        <v>94</v>
      </c>
      <c r="X142" s="70"/>
    </row>
    <row r="143" spans="1:26" ht="15" customHeight="1" x14ac:dyDescent="0.25">
      <c r="A143" s="88"/>
      <c r="B143" s="66" t="s">
        <v>19</v>
      </c>
      <c r="C143" s="51" t="s">
        <v>18</v>
      </c>
      <c r="D143" s="10">
        <f>D144+D146+D145</f>
        <v>99975.299999999988</v>
      </c>
      <c r="E143" s="10">
        <f t="shared" ref="E143:G143" si="36">E144+E146+E145</f>
        <v>99975.299999999988</v>
      </c>
      <c r="F143" s="10">
        <f t="shared" si="36"/>
        <v>51177.299999999996</v>
      </c>
      <c r="G143" s="10">
        <f t="shared" si="36"/>
        <v>51177.299999999996</v>
      </c>
      <c r="H143" s="46"/>
      <c r="I143" s="46"/>
      <c r="J143" s="46"/>
      <c r="K143" s="46"/>
      <c r="L143" s="46"/>
      <c r="M143" s="46"/>
      <c r="N143" s="46"/>
      <c r="O143" s="46"/>
      <c r="P143" s="46"/>
      <c r="Q143" s="46"/>
      <c r="R143" s="46"/>
      <c r="S143" s="46"/>
      <c r="T143" s="46"/>
      <c r="U143" s="46"/>
      <c r="V143" s="46"/>
      <c r="W143" s="75" t="s">
        <v>319</v>
      </c>
      <c r="X143" s="70"/>
    </row>
    <row r="144" spans="1:26" ht="51" customHeight="1" x14ac:dyDescent="0.25">
      <c r="A144" s="89"/>
      <c r="B144" s="67"/>
      <c r="C144" s="58" t="s">
        <v>15</v>
      </c>
      <c r="D144" s="7">
        <f>D132+D133+D134++D136+D137+D139+D140+D141+D142</f>
        <v>82736.7</v>
      </c>
      <c r="E144" s="7">
        <f>E132+E133+E134++E136+E137+E139+E140+E141+E142</f>
        <v>82736.7</v>
      </c>
      <c r="F144" s="7">
        <f>F132+F133+F134++F136+F137+F139+F140+F141+F142+0.2</f>
        <v>40794.199999999997</v>
      </c>
      <c r="G144" s="7">
        <f>G132+G133+G134++G136+G137+G139+G140+G141+G142+0.2</f>
        <v>40794.199999999997</v>
      </c>
      <c r="H144" s="46"/>
      <c r="I144" s="46"/>
      <c r="J144" s="46"/>
      <c r="K144" s="46"/>
      <c r="L144" s="46"/>
      <c r="M144" s="46"/>
      <c r="N144" s="46"/>
      <c r="O144" s="46"/>
      <c r="P144" s="46"/>
      <c r="Q144" s="46"/>
      <c r="R144" s="46"/>
      <c r="S144" s="46"/>
      <c r="T144" s="46"/>
      <c r="U144" s="46"/>
      <c r="V144" s="46"/>
      <c r="W144" s="70" t="s">
        <v>320</v>
      </c>
      <c r="X144" s="70"/>
      <c r="Z144" s="1" t="s">
        <v>238</v>
      </c>
    </row>
    <row r="145" spans="1:24" ht="51" customHeight="1" x14ac:dyDescent="0.25">
      <c r="A145" s="89"/>
      <c r="B145" s="67"/>
      <c r="C145" s="58" t="s">
        <v>199</v>
      </c>
      <c r="D145" s="7">
        <f>D138</f>
        <v>100</v>
      </c>
      <c r="E145" s="7">
        <f>E138</f>
        <v>100</v>
      </c>
      <c r="F145" s="7">
        <f>F138</f>
        <v>100</v>
      </c>
      <c r="G145" s="7">
        <f>G138</f>
        <v>100</v>
      </c>
      <c r="H145" s="46"/>
      <c r="I145" s="46"/>
      <c r="J145" s="46"/>
      <c r="K145" s="46"/>
      <c r="L145" s="46"/>
      <c r="M145" s="46"/>
      <c r="N145" s="46"/>
      <c r="O145" s="46"/>
      <c r="P145" s="46"/>
      <c r="Q145" s="46"/>
      <c r="R145" s="46"/>
      <c r="S145" s="46"/>
      <c r="T145" s="46"/>
      <c r="U145" s="46"/>
      <c r="V145" s="46"/>
      <c r="W145" s="70" t="s">
        <v>162</v>
      </c>
      <c r="X145" s="70"/>
    </row>
    <row r="146" spans="1:24" ht="48.75" customHeight="1" x14ac:dyDescent="0.25">
      <c r="A146" s="89"/>
      <c r="B146" s="67"/>
      <c r="C146" s="58" t="s">
        <v>17</v>
      </c>
      <c r="D146" s="7">
        <f>D135</f>
        <v>17138.599999999999</v>
      </c>
      <c r="E146" s="7">
        <f>E135</f>
        <v>17138.599999999999</v>
      </c>
      <c r="F146" s="7">
        <f>F135</f>
        <v>10283.1</v>
      </c>
      <c r="G146" s="7">
        <f>G135</f>
        <v>10283.1</v>
      </c>
      <c r="H146" s="46"/>
      <c r="I146" s="46"/>
      <c r="J146" s="46"/>
      <c r="K146" s="46"/>
      <c r="L146" s="46"/>
      <c r="M146" s="46"/>
      <c r="N146" s="46"/>
      <c r="O146" s="46"/>
      <c r="P146" s="46"/>
      <c r="Q146" s="46"/>
      <c r="R146" s="46"/>
      <c r="S146" s="46"/>
      <c r="T146" s="46"/>
      <c r="U146" s="46"/>
      <c r="V146" s="46"/>
      <c r="W146" s="70" t="s">
        <v>286</v>
      </c>
      <c r="X146" s="70"/>
    </row>
    <row r="147" spans="1:24" ht="12.75" customHeight="1" x14ac:dyDescent="0.25">
      <c r="A147" s="73" t="s">
        <v>154</v>
      </c>
      <c r="B147" s="81"/>
      <c r="C147" s="81"/>
      <c r="D147" s="81"/>
      <c r="E147" s="81"/>
      <c r="F147" s="81"/>
      <c r="G147" s="81"/>
      <c r="H147" s="81"/>
      <c r="I147" s="81"/>
      <c r="J147" s="81"/>
      <c r="K147" s="81"/>
      <c r="L147" s="81"/>
      <c r="M147" s="81"/>
      <c r="N147" s="81"/>
      <c r="O147" s="81"/>
      <c r="P147" s="81"/>
      <c r="Q147" s="81"/>
      <c r="R147" s="81"/>
      <c r="S147" s="81"/>
      <c r="T147" s="81"/>
      <c r="U147" s="81"/>
      <c r="V147" s="81"/>
      <c r="W147" s="81"/>
      <c r="X147" s="81"/>
    </row>
    <row r="148" spans="1:24" ht="60" customHeight="1" x14ac:dyDescent="0.25">
      <c r="A148" s="51"/>
      <c r="B148" s="58" t="s">
        <v>90</v>
      </c>
      <c r="C148" s="58" t="s">
        <v>15</v>
      </c>
      <c r="D148" s="14">
        <v>8414.1</v>
      </c>
      <c r="E148" s="14">
        <v>8414.1</v>
      </c>
      <c r="F148" s="14">
        <v>1624.1</v>
      </c>
      <c r="G148" s="14">
        <v>1624.1</v>
      </c>
      <c r="H148" s="52"/>
      <c r="I148" s="52"/>
      <c r="J148" s="52"/>
      <c r="K148" s="52"/>
      <c r="L148" s="52"/>
      <c r="M148" s="52"/>
      <c r="N148" s="52"/>
      <c r="O148" s="52"/>
      <c r="P148" s="52"/>
      <c r="Q148" s="52"/>
      <c r="R148" s="52"/>
      <c r="S148" s="52"/>
      <c r="T148" s="52"/>
      <c r="U148" s="52"/>
      <c r="V148" s="52"/>
      <c r="W148" s="70" t="s">
        <v>225</v>
      </c>
      <c r="X148" s="70"/>
    </row>
    <row r="149" spans="1:24" ht="60" customHeight="1" x14ac:dyDescent="0.25">
      <c r="A149" s="53"/>
      <c r="B149" s="9" t="s">
        <v>198</v>
      </c>
      <c r="C149" s="58" t="s">
        <v>199</v>
      </c>
      <c r="D149" s="14">
        <v>305.3</v>
      </c>
      <c r="E149" s="14">
        <v>305.3</v>
      </c>
      <c r="F149" s="14">
        <v>305.3</v>
      </c>
      <c r="G149" s="14">
        <v>305.3</v>
      </c>
      <c r="H149" s="52"/>
      <c r="I149" s="52"/>
      <c r="J149" s="52"/>
      <c r="K149" s="52"/>
      <c r="L149" s="52"/>
      <c r="M149" s="52"/>
      <c r="N149" s="52"/>
      <c r="O149" s="52"/>
      <c r="P149" s="52"/>
      <c r="Q149" s="52"/>
      <c r="R149" s="52"/>
      <c r="S149" s="52"/>
      <c r="T149" s="52"/>
      <c r="U149" s="52"/>
      <c r="V149" s="52"/>
      <c r="W149" s="76" t="s">
        <v>162</v>
      </c>
      <c r="X149" s="77"/>
    </row>
    <row r="150" spans="1:24" ht="60" customHeight="1" x14ac:dyDescent="0.25">
      <c r="A150" s="53"/>
      <c r="B150" s="9" t="s">
        <v>198</v>
      </c>
      <c r="C150" s="58" t="s">
        <v>15</v>
      </c>
      <c r="D150" s="14">
        <v>16.100000000000001</v>
      </c>
      <c r="E150" s="14">
        <v>16.100000000000001</v>
      </c>
      <c r="F150" s="14">
        <v>16.100000000000001</v>
      </c>
      <c r="G150" s="14">
        <v>16.100000000000001</v>
      </c>
      <c r="H150" s="52"/>
      <c r="I150" s="52"/>
      <c r="J150" s="52"/>
      <c r="K150" s="52"/>
      <c r="L150" s="52"/>
      <c r="M150" s="52"/>
      <c r="N150" s="52"/>
      <c r="O150" s="52"/>
      <c r="P150" s="52"/>
      <c r="Q150" s="52"/>
      <c r="R150" s="52"/>
      <c r="S150" s="52"/>
      <c r="T150" s="52"/>
      <c r="U150" s="52"/>
      <c r="V150" s="52"/>
      <c r="W150" s="76" t="s">
        <v>162</v>
      </c>
      <c r="X150" s="77"/>
    </row>
    <row r="151" spans="1:24" ht="68.25" customHeight="1" x14ac:dyDescent="0.25">
      <c r="A151" s="53"/>
      <c r="B151" s="9" t="s">
        <v>202</v>
      </c>
      <c r="C151" s="58" t="s">
        <v>15</v>
      </c>
      <c r="D151" s="14">
        <v>1880</v>
      </c>
      <c r="E151" s="14">
        <v>1880</v>
      </c>
      <c r="F151" s="14">
        <v>1297.5</v>
      </c>
      <c r="G151" s="14">
        <v>1297.5</v>
      </c>
      <c r="H151" s="52"/>
      <c r="I151" s="52"/>
      <c r="J151" s="52"/>
      <c r="K151" s="52"/>
      <c r="L151" s="52"/>
      <c r="M151" s="52"/>
      <c r="N151" s="52"/>
      <c r="O151" s="52"/>
      <c r="P151" s="52"/>
      <c r="Q151" s="52"/>
      <c r="R151" s="52"/>
      <c r="S151" s="52"/>
      <c r="T151" s="52"/>
      <c r="U151" s="52"/>
      <c r="V151" s="52"/>
      <c r="W151" s="70" t="s">
        <v>323</v>
      </c>
      <c r="X151" s="70"/>
    </row>
    <row r="152" spans="1:24" ht="68.25" customHeight="1" x14ac:dyDescent="0.25">
      <c r="A152" s="53"/>
      <c r="B152" s="9" t="s">
        <v>458</v>
      </c>
      <c r="C152" s="58" t="s">
        <v>15</v>
      </c>
      <c r="D152" s="14">
        <v>1566</v>
      </c>
      <c r="E152" s="14">
        <v>1566</v>
      </c>
      <c r="F152" s="14">
        <v>833.5</v>
      </c>
      <c r="G152" s="14">
        <v>833.5</v>
      </c>
      <c r="H152" s="52"/>
      <c r="I152" s="52"/>
      <c r="J152" s="52"/>
      <c r="K152" s="52"/>
      <c r="L152" s="52"/>
      <c r="M152" s="52"/>
      <c r="N152" s="52"/>
      <c r="O152" s="52"/>
      <c r="P152" s="52"/>
      <c r="Q152" s="52"/>
      <c r="R152" s="52"/>
      <c r="S152" s="52"/>
      <c r="T152" s="52"/>
      <c r="U152" s="52"/>
      <c r="V152" s="52"/>
      <c r="W152" s="70" t="s">
        <v>322</v>
      </c>
      <c r="X152" s="70"/>
    </row>
    <row r="153" spans="1:24" ht="79.5" customHeight="1" x14ac:dyDescent="0.25">
      <c r="A153" s="53"/>
      <c r="B153" s="9" t="s">
        <v>321</v>
      </c>
      <c r="C153" s="58" t="s">
        <v>15</v>
      </c>
      <c r="D153" s="14">
        <v>1900</v>
      </c>
      <c r="E153" s="14">
        <v>1900</v>
      </c>
      <c r="F153" s="14">
        <v>269.8</v>
      </c>
      <c r="G153" s="14">
        <v>269.8</v>
      </c>
      <c r="H153" s="52"/>
      <c r="I153" s="52"/>
      <c r="J153" s="52"/>
      <c r="K153" s="52"/>
      <c r="L153" s="52"/>
      <c r="M153" s="52"/>
      <c r="N153" s="52"/>
      <c r="O153" s="52"/>
      <c r="P153" s="52"/>
      <c r="Q153" s="52"/>
      <c r="R153" s="52"/>
      <c r="S153" s="52"/>
      <c r="T153" s="52"/>
      <c r="U153" s="52"/>
      <c r="V153" s="52"/>
      <c r="W153" s="70" t="s">
        <v>324</v>
      </c>
      <c r="X153" s="70"/>
    </row>
    <row r="154" spans="1:24" ht="30" customHeight="1" x14ac:dyDescent="0.25">
      <c r="A154" s="88"/>
      <c r="B154" s="66" t="s">
        <v>19</v>
      </c>
      <c r="C154" s="51" t="s">
        <v>18</v>
      </c>
      <c r="D154" s="10">
        <f>D155+D156</f>
        <v>14081.5</v>
      </c>
      <c r="E154" s="10">
        <f t="shared" ref="E154:G154" si="37">E155+E156</f>
        <v>14081.5</v>
      </c>
      <c r="F154" s="10">
        <f t="shared" si="37"/>
        <v>4346.3</v>
      </c>
      <c r="G154" s="10">
        <f t="shared" si="37"/>
        <v>4346.3</v>
      </c>
      <c r="H154" s="46"/>
      <c r="I154" s="46"/>
      <c r="J154" s="46"/>
      <c r="K154" s="46"/>
      <c r="L154" s="46"/>
      <c r="M154" s="46"/>
      <c r="N154" s="46"/>
      <c r="O154" s="46"/>
      <c r="P154" s="46"/>
      <c r="Q154" s="46"/>
      <c r="R154" s="46"/>
      <c r="S154" s="46"/>
      <c r="T154" s="46"/>
      <c r="U154" s="46"/>
      <c r="V154" s="46"/>
      <c r="W154" s="76" t="s">
        <v>223</v>
      </c>
      <c r="X154" s="77"/>
    </row>
    <row r="155" spans="1:24" ht="48.75" customHeight="1" x14ac:dyDescent="0.25">
      <c r="A155" s="89"/>
      <c r="B155" s="94"/>
      <c r="C155" s="58" t="s">
        <v>15</v>
      </c>
      <c r="D155" s="7">
        <f>D148+D150+D151+D153+D152</f>
        <v>13776.2</v>
      </c>
      <c r="E155" s="7">
        <f t="shared" ref="E155:G155" si="38">E148+E150+E151+E153+E152</f>
        <v>13776.2</v>
      </c>
      <c r="F155" s="7">
        <f t="shared" si="38"/>
        <v>4041</v>
      </c>
      <c r="G155" s="7">
        <f t="shared" si="38"/>
        <v>4041</v>
      </c>
      <c r="H155" s="46"/>
      <c r="I155" s="46"/>
      <c r="J155" s="46"/>
      <c r="K155" s="46"/>
      <c r="L155" s="46"/>
      <c r="M155" s="46"/>
      <c r="N155" s="46"/>
      <c r="O155" s="46"/>
      <c r="P155" s="46"/>
      <c r="Q155" s="46"/>
      <c r="R155" s="46"/>
      <c r="S155" s="46"/>
      <c r="T155" s="46"/>
      <c r="U155" s="46"/>
      <c r="V155" s="46"/>
      <c r="W155" s="76" t="s">
        <v>459</v>
      </c>
      <c r="X155" s="77"/>
    </row>
    <row r="156" spans="1:24" ht="48.75" customHeight="1" x14ac:dyDescent="0.25">
      <c r="A156" s="115"/>
      <c r="B156" s="115"/>
      <c r="C156" s="58" t="s">
        <v>199</v>
      </c>
      <c r="D156" s="7">
        <f>D149</f>
        <v>305.3</v>
      </c>
      <c r="E156" s="7">
        <f t="shared" ref="E156:G156" si="39">E149</f>
        <v>305.3</v>
      </c>
      <c r="F156" s="7">
        <f t="shared" si="39"/>
        <v>305.3</v>
      </c>
      <c r="G156" s="7">
        <f t="shared" si="39"/>
        <v>305.3</v>
      </c>
      <c r="H156" s="46"/>
      <c r="I156" s="46"/>
      <c r="J156" s="46"/>
      <c r="K156" s="46"/>
      <c r="L156" s="46"/>
      <c r="M156" s="46"/>
      <c r="N156" s="46"/>
      <c r="O156" s="46"/>
      <c r="P156" s="46"/>
      <c r="Q156" s="46"/>
      <c r="R156" s="46"/>
      <c r="S156" s="46"/>
      <c r="T156" s="46"/>
      <c r="U156" s="46"/>
      <c r="V156" s="46"/>
      <c r="W156" s="70" t="s">
        <v>162</v>
      </c>
      <c r="X156" s="70"/>
    </row>
    <row r="157" spans="1:24" ht="25.5" customHeight="1" x14ac:dyDescent="0.25">
      <c r="A157" s="88"/>
      <c r="B157" s="66" t="s">
        <v>16</v>
      </c>
      <c r="C157" s="51" t="s">
        <v>18</v>
      </c>
      <c r="D157" s="10">
        <f>D158+D159+D160</f>
        <v>212090.90000000002</v>
      </c>
      <c r="E157" s="10">
        <f t="shared" ref="E157:G157" si="40">E158+E159+E160</f>
        <v>212090.90000000002</v>
      </c>
      <c r="F157" s="10">
        <f t="shared" si="40"/>
        <v>108956.7</v>
      </c>
      <c r="G157" s="10">
        <f t="shared" si="40"/>
        <v>108956.7</v>
      </c>
      <c r="H157" s="46"/>
      <c r="I157" s="46"/>
      <c r="J157" s="46"/>
      <c r="K157" s="46"/>
      <c r="L157" s="46"/>
      <c r="M157" s="46"/>
      <c r="N157" s="46"/>
      <c r="O157" s="46"/>
      <c r="P157" s="46"/>
      <c r="Q157" s="46"/>
      <c r="R157" s="46"/>
      <c r="S157" s="46"/>
      <c r="T157" s="46"/>
      <c r="U157" s="46"/>
      <c r="V157" s="46"/>
      <c r="W157" s="75" t="s">
        <v>325</v>
      </c>
      <c r="X157" s="70"/>
    </row>
    <row r="158" spans="1:24" ht="51" customHeight="1" x14ac:dyDescent="0.25">
      <c r="A158" s="89"/>
      <c r="B158" s="67"/>
      <c r="C158" s="58" t="s">
        <v>15</v>
      </c>
      <c r="D158" s="7">
        <f>D129+D144+D155</f>
        <v>173953.80000000002</v>
      </c>
      <c r="E158" s="7">
        <f>E129+E144+E155</f>
        <v>173953.80000000002</v>
      </c>
      <c r="F158" s="7">
        <f>F129+F144+F155-0.1</f>
        <v>85912.4</v>
      </c>
      <c r="G158" s="7">
        <f>G129+G144+G155-0.1</f>
        <v>85912.4</v>
      </c>
      <c r="H158" s="46"/>
      <c r="I158" s="46"/>
      <c r="J158" s="46"/>
      <c r="K158" s="46"/>
      <c r="L158" s="46"/>
      <c r="M158" s="46"/>
      <c r="N158" s="46"/>
      <c r="O158" s="46"/>
      <c r="P158" s="46"/>
      <c r="Q158" s="46"/>
      <c r="R158" s="46"/>
      <c r="S158" s="46"/>
      <c r="T158" s="46"/>
      <c r="U158" s="46"/>
      <c r="V158" s="46"/>
      <c r="W158" s="70" t="s">
        <v>326</v>
      </c>
      <c r="X158" s="70"/>
    </row>
    <row r="159" spans="1:24" ht="47.25" x14ac:dyDescent="0.25">
      <c r="A159" s="89"/>
      <c r="B159" s="67"/>
      <c r="C159" s="58" t="s">
        <v>17</v>
      </c>
      <c r="D159" s="7">
        <f>D130+D146</f>
        <v>37731.800000000003</v>
      </c>
      <c r="E159" s="7">
        <f>E130+E146</f>
        <v>37731.800000000003</v>
      </c>
      <c r="F159" s="7">
        <f>F130+F146</f>
        <v>22639</v>
      </c>
      <c r="G159" s="7">
        <f>G130+G146</f>
        <v>22639</v>
      </c>
      <c r="H159" s="46"/>
      <c r="I159" s="46"/>
      <c r="J159" s="46"/>
      <c r="K159" s="46"/>
      <c r="L159" s="46"/>
      <c r="M159" s="46"/>
      <c r="N159" s="46"/>
      <c r="O159" s="46"/>
      <c r="P159" s="46"/>
      <c r="Q159" s="46"/>
      <c r="R159" s="46"/>
      <c r="S159" s="46"/>
      <c r="T159" s="46"/>
      <c r="U159" s="46"/>
      <c r="V159" s="46"/>
      <c r="W159" s="70" t="s">
        <v>312</v>
      </c>
      <c r="X159" s="70"/>
    </row>
    <row r="160" spans="1:24" ht="31.5" x14ac:dyDescent="0.25">
      <c r="A160" s="50"/>
      <c r="B160" s="54"/>
      <c r="C160" s="58" t="s">
        <v>199</v>
      </c>
      <c r="D160" s="7">
        <f>D145+D156</f>
        <v>405.3</v>
      </c>
      <c r="E160" s="7">
        <f>E145+E156</f>
        <v>405.3</v>
      </c>
      <c r="F160" s="7">
        <f>F145+F156</f>
        <v>405.3</v>
      </c>
      <c r="G160" s="7">
        <f>G145+G156</f>
        <v>405.3</v>
      </c>
      <c r="H160" s="46"/>
      <c r="I160" s="46"/>
      <c r="J160" s="46"/>
      <c r="K160" s="46"/>
      <c r="L160" s="46"/>
      <c r="M160" s="46"/>
      <c r="N160" s="46"/>
      <c r="O160" s="46"/>
      <c r="P160" s="46"/>
      <c r="Q160" s="46"/>
      <c r="R160" s="46"/>
      <c r="S160" s="46"/>
      <c r="T160" s="46"/>
      <c r="U160" s="46"/>
      <c r="V160" s="46"/>
      <c r="W160" s="70" t="s">
        <v>162</v>
      </c>
      <c r="X160" s="70"/>
    </row>
    <row r="161" spans="1:24" ht="15.75" customHeight="1" x14ac:dyDescent="0.25">
      <c r="A161" s="55">
        <v>6</v>
      </c>
      <c r="B161" s="73" t="s">
        <v>24</v>
      </c>
      <c r="C161" s="81"/>
      <c r="D161" s="81"/>
      <c r="E161" s="81"/>
      <c r="F161" s="81"/>
      <c r="G161" s="81"/>
      <c r="H161" s="81"/>
      <c r="I161" s="81"/>
      <c r="J161" s="81"/>
      <c r="K161" s="81"/>
      <c r="L161" s="81"/>
      <c r="M161" s="81"/>
      <c r="N161" s="81"/>
      <c r="O161" s="81"/>
      <c r="P161" s="81"/>
      <c r="Q161" s="81"/>
      <c r="R161" s="81"/>
      <c r="S161" s="81"/>
      <c r="T161" s="81"/>
      <c r="U161" s="81"/>
      <c r="V161" s="81"/>
      <c r="W161" s="81"/>
      <c r="X161" s="81"/>
    </row>
    <row r="162" spans="1:24" ht="70.5" customHeight="1" x14ac:dyDescent="0.25">
      <c r="A162" s="55"/>
      <c r="B162" s="16" t="s">
        <v>25</v>
      </c>
      <c r="C162" s="58" t="s">
        <v>15</v>
      </c>
      <c r="D162" s="7">
        <f>2427.5+270</f>
        <v>2697.5</v>
      </c>
      <c r="E162" s="7">
        <f>2427.5+270</f>
        <v>2697.5</v>
      </c>
      <c r="F162" s="7">
        <f>500</f>
        <v>500</v>
      </c>
      <c r="G162" s="7">
        <f>500</f>
        <v>500</v>
      </c>
      <c r="H162" s="5"/>
      <c r="I162" s="5"/>
      <c r="J162" s="5"/>
      <c r="K162" s="5"/>
      <c r="L162" s="5"/>
      <c r="M162" s="5"/>
      <c r="N162" s="5"/>
      <c r="O162" s="5"/>
      <c r="P162" s="5"/>
      <c r="Q162" s="5"/>
      <c r="R162" s="5"/>
      <c r="S162" s="5"/>
      <c r="T162" s="5"/>
      <c r="U162" s="5"/>
      <c r="V162" s="5"/>
      <c r="W162" s="70" t="s">
        <v>327</v>
      </c>
      <c r="X162" s="70"/>
    </row>
    <row r="163" spans="1:24" ht="66.75" customHeight="1" x14ac:dyDescent="0.25">
      <c r="A163" s="82"/>
      <c r="B163" s="73" t="s">
        <v>16</v>
      </c>
      <c r="C163" s="51" t="s">
        <v>18</v>
      </c>
      <c r="D163" s="10">
        <f>D164</f>
        <v>2697.5</v>
      </c>
      <c r="E163" s="10">
        <f t="shared" ref="E163:G163" si="41">E164</f>
        <v>2697.5</v>
      </c>
      <c r="F163" s="10">
        <f t="shared" si="41"/>
        <v>500</v>
      </c>
      <c r="G163" s="10">
        <f t="shared" si="41"/>
        <v>500</v>
      </c>
      <c r="H163" s="13"/>
      <c r="I163" s="13"/>
      <c r="J163" s="13"/>
      <c r="K163" s="13"/>
      <c r="L163" s="13"/>
      <c r="M163" s="13"/>
      <c r="N163" s="13"/>
      <c r="O163" s="13"/>
      <c r="P163" s="13"/>
      <c r="Q163" s="13"/>
      <c r="R163" s="13"/>
      <c r="S163" s="13"/>
      <c r="T163" s="13"/>
      <c r="U163" s="13"/>
      <c r="V163" s="13"/>
      <c r="W163" s="70" t="s">
        <v>327</v>
      </c>
      <c r="X163" s="70"/>
    </row>
    <row r="164" spans="1:24" ht="45.75" customHeight="1" x14ac:dyDescent="0.25">
      <c r="A164" s="82"/>
      <c r="B164" s="74"/>
      <c r="C164" s="15" t="s">
        <v>15</v>
      </c>
      <c r="D164" s="7">
        <f>D162</f>
        <v>2697.5</v>
      </c>
      <c r="E164" s="7">
        <f>E162</f>
        <v>2697.5</v>
      </c>
      <c r="F164" s="7">
        <f>F162</f>
        <v>500</v>
      </c>
      <c r="G164" s="7">
        <f>G162</f>
        <v>500</v>
      </c>
      <c r="H164" s="13"/>
      <c r="I164" s="13"/>
      <c r="J164" s="13"/>
      <c r="K164" s="13"/>
      <c r="L164" s="13"/>
      <c r="M164" s="13"/>
      <c r="N164" s="13"/>
      <c r="O164" s="13"/>
      <c r="P164" s="13"/>
      <c r="Q164" s="13"/>
      <c r="R164" s="13"/>
      <c r="S164" s="13"/>
      <c r="T164" s="13"/>
      <c r="U164" s="13"/>
      <c r="V164" s="13"/>
      <c r="W164" s="70" t="s">
        <v>327</v>
      </c>
      <c r="X164" s="70"/>
    </row>
    <row r="165" spans="1:24" ht="18.75" customHeight="1" x14ac:dyDescent="0.25">
      <c r="A165" s="55">
        <v>7</v>
      </c>
      <c r="B165" s="73" t="s">
        <v>113</v>
      </c>
      <c r="C165" s="72"/>
      <c r="D165" s="72"/>
      <c r="E165" s="72"/>
      <c r="F165" s="72"/>
      <c r="G165" s="72"/>
      <c r="H165" s="72"/>
      <c r="I165" s="72"/>
      <c r="J165" s="72"/>
      <c r="K165" s="72"/>
      <c r="L165" s="72"/>
      <c r="M165" s="72"/>
      <c r="N165" s="72"/>
      <c r="O165" s="72"/>
      <c r="P165" s="72"/>
      <c r="Q165" s="72"/>
      <c r="R165" s="72"/>
      <c r="S165" s="72"/>
      <c r="T165" s="72"/>
      <c r="U165" s="72"/>
      <c r="V165" s="72"/>
      <c r="W165" s="72"/>
      <c r="X165" s="72"/>
    </row>
    <row r="166" spans="1:24" ht="32.25" customHeight="1" x14ac:dyDescent="0.25">
      <c r="A166" s="73" t="s">
        <v>23</v>
      </c>
      <c r="B166" s="81"/>
      <c r="C166" s="81"/>
      <c r="D166" s="81"/>
      <c r="E166" s="81"/>
      <c r="F166" s="81"/>
      <c r="G166" s="81"/>
      <c r="H166" s="81"/>
      <c r="I166" s="81"/>
      <c r="J166" s="81"/>
      <c r="K166" s="81"/>
      <c r="L166" s="81"/>
      <c r="M166" s="81"/>
      <c r="N166" s="81"/>
      <c r="O166" s="81"/>
      <c r="P166" s="81"/>
      <c r="Q166" s="81"/>
      <c r="R166" s="81"/>
      <c r="S166" s="81"/>
      <c r="T166" s="81"/>
      <c r="U166" s="81"/>
      <c r="V166" s="81"/>
      <c r="W166" s="81"/>
      <c r="X166" s="81"/>
    </row>
    <row r="167" spans="1:24" ht="102.75" customHeight="1" x14ac:dyDescent="0.25">
      <c r="A167" s="6"/>
      <c r="B167" s="16" t="s">
        <v>172</v>
      </c>
      <c r="C167" s="58" t="s">
        <v>15</v>
      </c>
      <c r="D167" s="7">
        <v>8503.1</v>
      </c>
      <c r="E167" s="7">
        <v>8503.1</v>
      </c>
      <c r="F167" s="7">
        <v>7085.9</v>
      </c>
      <c r="G167" s="7">
        <v>7085.9</v>
      </c>
      <c r="H167" s="5"/>
      <c r="I167" s="5"/>
      <c r="J167" s="5"/>
      <c r="K167" s="5"/>
      <c r="L167" s="5"/>
      <c r="M167" s="5"/>
      <c r="N167" s="5"/>
      <c r="O167" s="5"/>
      <c r="P167" s="5"/>
      <c r="Q167" s="5"/>
      <c r="R167" s="5"/>
      <c r="S167" s="5"/>
      <c r="T167" s="5"/>
      <c r="U167" s="5"/>
      <c r="V167" s="5"/>
      <c r="W167" s="70" t="s">
        <v>329</v>
      </c>
      <c r="X167" s="70"/>
    </row>
    <row r="168" spans="1:24" ht="124.5" customHeight="1" x14ac:dyDescent="0.25">
      <c r="A168" s="6"/>
      <c r="B168" s="16" t="s">
        <v>21</v>
      </c>
      <c r="C168" s="58" t="s">
        <v>17</v>
      </c>
      <c r="D168" s="7">
        <v>518.9</v>
      </c>
      <c r="E168" s="7">
        <v>518.9</v>
      </c>
      <c r="F168" s="7">
        <v>126.2</v>
      </c>
      <c r="G168" s="7">
        <v>126.2</v>
      </c>
      <c r="H168" s="5"/>
      <c r="I168" s="5"/>
      <c r="J168" s="5"/>
      <c r="K168" s="5"/>
      <c r="L168" s="5"/>
      <c r="M168" s="5"/>
      <c r="N168" s="5"/>
      <c r="O168" s="5"/>
      <c r="P168" s="5"/>
      <c r="Q168" s="5"/>
      <c r="R168" s="5"/>
      <c r="S168" s="5"/>
      <c r="T168" s="5"/>
      <c r="U168" s="5"/>
      <c r="V168" s="5"/>
      <c r="W168" s="70" t="s">
        <v>330</v>
      </c>
      <c r="X168" s="70"/>
    </row>
    <row r="169" spans="1:24" ht="124.5" customHeight="1" x14ac:dyDescent="0.25">
      <c r="A169" s="6"/>
      <c r="B169" s="16" t="s">
        <v>328</v>
      </c>
      <c r="C169" s="58" t="s">
        <v>15</v>
      </c>
      <c r="D169" s="7">
        <v>8503</v>
      </c>
      <c r="E169" s="7">
        <v>8503</v>
      </c>
      <c r="F169" s="7">
        <v>0</v>
      </c>
      <c r="G169" s="7">
        <v>0</v>
      </c>
      <c r="H169" s="5"/>
      <c r="I169" s="5"/>
      <c r="J169" s="5"/>
      <c r="K169" s="5"/>
      <c r="L169" s="5"/>
      <c r="M169" s="5"/>
      <c r="N169" s="5"/>
      <c r="O169" s="5"/>
      <c r="P169" s="5"/>
      <c r="Q169" s="5"/>
      <c r="R169" s="5"/>
      <c r="S169" s="5"/>
      <c r="T169" s="5"/>
      <c r="U169" s="5"/>
      <c r="V169" s="5"/>
      <c r="W169" s="70" t="s">
        <v>92</v>
      </c>
      <c r="X169" s="70"/>
    </row>
    <row r="170" spans="1:24" ht="33" customHeight="1" x14ac:dyDescent="0.25">
      <c r="A170" s="82"/>
      <c r="B170" s="73" t="s">
        <v>19</v>
      </c>
      <c r="C170" s="51" t="s">
        <v>18</v>
      </c>
      <c r="D170" s="10">
        <f>D171+D172</f>
        <v>17525</v>
      </c>
      <c r="E170" s="10">
        <f>E171+E172</f>
        <v>17525</v>
      </c>
      <c r="F170" s="10">
        <f t="shared" ref="F170:G170" si="42">F171+F172</f>
        <v>7212.0999999999995</v>
      </c>
      <c r="G170" s="10">
        <f t="shared" si="42"/>
        <v>7212.0999999999995</v>
      </c>
      <c r="H170" s="13"/>
      <c r="I170" s="13"/>
      <c r="J170" s="13"/>
      <c r="K170" s="13"/>
      <c r="L170" s="13"/>
      <c r="M170" s="13"/>
      <c r="N170" s="13"/>
      <c r="O170" s="13"/>
      <c r="P170" s="13"/>
      <c r="Q170" s="13"/>
      <c r="R170" s="13"/>
      <c r="S170" s="13"/>
      <c r="T170" s="13"/>
      <c r="U170" s="13"/>
      <c r="V170" s="13"/>
      <c r="W170" s="75" t="s">
        <v>331</v>
      </c>
      <c r="X170" s="70"/>
    </row>
    <row r="171" spans="1:24" ht="47.25" x14ac:dyDescent="0.25">
      <c r="A171" s="82"/>
      <c r="B171" s="74"/>
      <c r="C171" s="58" t="s">
        <v>17</v>
      </c>
      <c r="D171" s="17">
        <f>D168</f>
        <v>518.9</v>
      </c>
      <c r="E171" s="17">
        <f t="shared" ref="E171:G171" si="43">E168</f>
        <v>518.9</v>
      </c>
      <c r="F171" s="17">
        <f t="shared" si="43"/>
        <v>126.2</v>
      </c>
      <c r="G171" s="17">
        <f t="shared" si="43"/>
        <v>126.2</v>
      </c>
      <c r="H171" s="13"/>
      <c r="I171" s="13"/>
      <c r="J171" s="13"/>
      <c r="K171" s="13"/>
      <c r="L171" s="13"/>
      <c r="M171" s="13"/>
      <c r="N171" s="13"/>
      <c r="O171" s="13"/>
      <c r="P171" s="13"/>
      <c r="Q171" s="13"/>
      <c r="R171" s="13"/>
      <c r="S171" s="13"/>
      <c r="T171" s="13"/>
      <c r="U171" s="13"/>
      <c r="V171" s="13"/>
      <c r="W171" s="70" t="s">
        <v>330</v>
      </c>
      <c r="X171" s="70"/>
    </row>
    <row r="172" spans="1:24" ht="31.5" x14ac:dyDescent="0.25">
      <c r="A172" s="62"/>
      <c r="B172" s="58"/>
      <c r="C172" s="58" t="s">
        <v>15</v>
      </c>
      <c r="D172" s="17">
        <f>D167+D169</f>
        <v>17006.099999999999</v>
      </c>
      <c r="E172" s="17">
        <f t="shared" ref="E172:G172" si="44">E167+E169</f>
        <v>17006.099999999999</v>
      </c>
      <c r="F172" s="17">
        <f t="shared" si="44"/>
        <v>7085.9</v>
      </c>
      <c r="G172" s="17">
        <f t="shared" si="44"/>
        <v>7085.9</v>
      </c>
      <c r="H172" s="17">
        <f t="shared" ref="H172:V172" si="45">H167</f>
        <v>0</v>
      </c>
      <c r="I172" s="17">
        <f t="shared" si="45"/>
        <v>0</v>
      </c>
      <c r="J172" s="17">
        <f t="shared" si="45"/>
        <v>0</v>
      </c>
      <c r="K172" s="17">
        <f t="shared" si="45"/>
        <v>0</v>
      </c>
      <c r="L172" s="17">
        <f t="shared" si="45"/>
        <v>0</v>
      </c>
      <c r="M172" s="17">
        <f t="shared" si="45"/>
        <v>0</v>
      </c>
      <c r="N172" s="17">
        <f t="shared" si="45"/>
        <v>0</v>
      </c>
      <c r="O172" s="17">
        <f t="shared" si="45"/>
        <v>0</v>
      </c>
      <c r="P172" s="17">
        <f t="shared" si="45"/>
        <v>0</v>
      </c>
      <c r="Q172" s="17">
        <f t="shared" si="45"/>
        <v>0</v>
      </c>
      <c r="R172" s="17">
        <f t="shared" si="45"/>
        <v>0</v>
      </c>
      <c r="S172" s="17">
        <f t="shared" si="45"/>
        <v>0</v>
      </c>
      <c r="T172" s="17">
        <f t="shared" si="45"/>
        <v>0</v>
      </c>
      <c r="U172" s="17">
        <f t="shared" si="45"/>
        <v>0</v>
      </c>
      <c r="V172" s="17">
        <f t="shared" si="45"/>
        <v>0</v>
      </c>
      <c r="W172" s="70" t="s">
        <v>332</v>
      </c>
      <c r="X172" s="70"/>
    </row>
    <row r="173" spans="1:24" ht="18.75" customHeight="1" x14ac:dyDescent="0.25">
      <c r="A173" s="83" t="s">
        <v>22</v>
      </c>
      <c r="B173" s="81"/>
      <c r="C173" s="81"/>
      <c r="D173" s="81"/>
      <c r="E173" s="81"/>
      <c r="F173" s="81"/>
      <c r="G173" s="81"/>
      <c r="H173" s="81"/>
      <c r="I173" s="81"/>
      <c r="J173" s="81"/>
      <c r="K173" s="81"/>
      <c r="L173" s="81"/>
      <c r="M173" s="81"/>
      <c r="N173" s="81"/>
      <c r="O173" s="81"/>
      <c r="P173" s="81"/>
      <c r="Q173" s="81"/>
      <c r="R173" s="81"/>
      <c r="S173" s="81"/>
      <c r="T173" s="81"/>
      <c r="U173" s="81"/>
      <c r="V173" s="81"/>
      <c r="W173" s="81"/>
      <c r="X173" s="81"/>
    </row>
    <row r="174" spans="1:24" ht="63.75" customHeight="1" x14ac:dyDescent="0.25">
      <c r="A174" s="6"/>
      <c r="B174" s="16" t="s">
        <v>79</v>
      </c>
      <c r="C174" s="58" t="s">
        <v>15</v>
      </c>
      <c r="D174" s="7">
        <v>283.5</v>
      </c>
      <c r="E174" s="7">
        <v>283.5</v>
      </c>
      <c r="F174" s="7">
        <v>0</v>
      </c>
      <c r="G174" s="7">
        <v>0</v>
      </c>
      <c r="H174" s="5"/>
      <c r="I174" s="5"/>
      <c r="J174" s="5"/>
      <c r="K174" s="5"/>
      <c r="L174" s="5"/>
      <c r="M174" s="5"/>
      <c r="N174" s="5"/>
      <c r="O174" s="5"/>
      <c r="P174" s="5"/>
      <c r="Q174" s="5"/>
      <c r="R174" s="5"/>
      <c r="S174" s="5"/>
      <c r="T174" s="5"/>
      <c r="U174" s="5"/>
      <c r="V174" s="5"/>
      <c r="W174" s="70" t="s">
        <v>94</v>
      </c>
      <c r="X174" s="70"/>
    </row>
    <row r="175" spans="1:24" s="19" customFormat="1" ht="63" customHeight="1" x14ac:dyDescent="0.25">
      <c r="A175" s="18"/>
      <c r="B175" s="51" t="s">
        <v>19</v>
      </c>
      <c r="C175" s="51" t="s">
        <v>15</v>
      </c>
      <c r="D175" s="10">
        <f>D174</f>
        <v>283.5</v>
      </c>
      <c r="E175" s="10">
        <f t="shared" ref="E175:G175" si="46">E174</f>
        <v>283.5</v>
      </c>
      <c r="F175" s="10">
        <f t="shared" si="46"/>
        <v>0</v>
      </c>
      <c r="G175" s="10">
        <f t="shared" si="46"/>
        <v>0</v>
      </c>
      <c r="H175" s="11"/>
      <c r="I175" s="11"/>
      <c r="J175" s="11"/>
      <c r="K175" s="11"/>
      <c r="L175" s="11"/>
      <c r="M175" s="11"/>
      <c r="N175" s="11"/>
      <c r="O175" s="11"/>
      <c r="P175" s="11"/>
      <c r="Q175" s="11"/>
      <c r="R175" s="11"/>
      <c r="S175" s="11"/>
      <c r="T175" s="11"/>
      <c r="U175" s="11"/>
      <c r="V175" s="11"/>
      <c r="W175" s="84"/>
      <c r="X175" s="84"/>
    </row>
    <row r="176" spans="1:24" ht="18.75" customHeight="1" x14ac:dyDescent="0.25">
      <c r="A176" s="105" t="s">
        <v>114</v>
      </c>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7"/>
    </row>
    <row r="177" spans="1:24" s="19" customFormat="1" ht="63" customHeight="1" x14ac:dyDescent="0.25">
      <c r="A177" s="18"/>
      <c r="B177" s="16" t="s">
        <v>115</v>
      </c>
      <c r="C177" s="58" t="s">
        <v>15</v>
      </c>
      <c r="D177" s="7">
        <v>15253.1</v>
      </c>
      <c r="E177" s="7">
        <v>15253.1</v>
      </c>
      <c r="F177" s="7">
        <v>3180</v>
      </c>
      <c r="G177" s="7">
        <v>869.8</v>
      </c>
      <c r="H177" s="11"/>
      <c r="I177" s="11"/>
      <c r="J177" s="11"/>
      <c r="K177" s="11"/>
      <c r="L177" s="11"/>
      <c r="M177" s="11"/>
      <c r="N177" s="11"/>
      <c r="O177" s="11"/>
      <c r="P177" s="11"/>
      <c r="Q177" s="11"/>
      <c r="R177" s="11"/>
      <c r="S177" s="11"/>
      <c r="T177" s="11"/>
      <c r="U177" s="11"/>
      <c r="V177" s="11"/>
      <c r="W177" s="70" t="s">
        <v>275</v>
      </c>
      <c r="X177" s="70"/>
    </row>
    <row r="178" spans="1:24" s="19" customFormat="1" ht="93.75" customHeight="1" x14ac:dyDescent="0.25">
      <c r="A178" s="18"/>
      <c r="B178" s="16" t="s">
        <v>333</v>
      </c>
      <c r="C178" s="58" t="s">
        <v>17</v>
      </c>
      <c r="D178" s="7">
        <v>10863.8</v>
      </c>
      <c r="E178" s="7">
        <v>10863.8</v>
      </c>
      <c r="F178" s="7">
        <v>0</v>
      </c>
      <c r="G178" s="7">
        <v>0</v>
      </c>
      <c r="H178" s="11"/>
      <c r="I178" s="11"/>
      <c r="J178" s="11"/>
      <c r="K178" s="11"/>
      <c r="L178" s="11"/>
      <c r="M178" s="11"/>
      <c r="N178" s="11"/>
      <c r="O178" s="11"/>
      <c r="P178" s="11"/>
      <c r="Q178" s="11"/>
      <c r="R178" s="11"/>
      <c r="S178" s="11"/>
      <c r="T178" s="11"/>
      <c r="U178" s="11"/>
      <c r="V178" s="11"/>
      <c r="W178" s="70" t="s">
        <v>94</v>
      </c>
      <c r="X178" s="70"/>
    </row>
    <row r="179" spans="1:24" s="19" customFormat="1" ht="96.75" customHeight="1" x14ac:dyDescent="0.25">
      <c r="A179" s="18"/>
      <c r="B179" s="16" t="s">
        <v>334</v>
      </c>
      <c r="C179" s="58" t="s">
        <v>15</v>
      </c>
      <c r="D179" s="7">
        <v>12470.2</v>
      </c>
      <c r="E179" s="7">
        <v>12470.2</v>
      </c>
      <c r="F179" s="7">
        <v>0</v>
      </c>
      <c r="G179" s="7">
        <v>0</v>
      </c>
      <c r="H179" s="11"/>
      <c r="I179" s="11"/>
      <c r="J179" s="11"/>
      <c r="K179" s="11"/>
      <c r="L179" s="11"/>
      <c r="M179" s="11"/>
      <c r="N179" s="11"/>
      <c r="O179" s="11"/>
      <c r="P179" s="11"/>
      <c r="Q179" s="11"/>
      <c r="R179" s="11"/>
      <c r="S179" s="11"/>
      <c r="T179" s="11"/>
      <c r="U179" s="11"/>
      <c r="V179" s="11"/>
      <c r="W179" s="70" t="s">
        <v>94</v>
      </c>
      <c r="X179" s="70"/>
    </row>
    <row r="180" spans="1:24" s="19" customFormat="1" ht="151.5" customHeight="1" x14ac:dyDescent="0.25">
      <c r="A180" s="63"/>
      <c r="B180" s="20" t="s">
        <v>188</v>
      </c>
      <c r="C180" s="58" t="s">
        <v>15</v>
      </c>
      <c r="D180" s="7">
        <v>6498</v>
      </c>
      <c r="E180" s="7">
        <v>6498</v>
      </c>
      <c r="F180" s="7">
        <v>6298</v>
      </c>
      <c r="G180" s="7">
        <v>6298</v>
      </c>
      <c r="H180" s="11"/>
      <c r="I180" s="11"/>
      <c r="J180" s="11"/>
      <c r="K180" s="11"/>
      <c r="L180" s="11"/>
      <c r="M180" s="11"/>
      <c r="N180" s="11"/>
      <c r="O180" s="11"/>
      <c r="P180" s="11"/>
      <c r="Q180" s="11"/>
      <c r="R180" s="11"/>
      <c r="S180" s="11"/>
      <c r="T180" s="11"/>
      <c r="U180" s="11"/>
      <c r="V180" s="11"/>
      <c r="W180" s="70" t="s">
        <v>252</v>
      </c>
      <c r="X180" s="70"/>
    </row>
    <row r="181" spans="1:24" s="19" customFormat="1" ht="35.25" customHeight="1" x14ac:dyDescent="0.25">
      <c r="A181" s="112"/>
      <c r="B181" s="66" t="s">
        <v>19</v>
      </c>
      <c r="C181" s="51" t="s">
        <v>150</v>
      </c>
      <c r="D181" s="10">
        <f>D183+D182</f>
        <v>45085.100000000006</v>
      </c>
      <c r="E181" s="10">
        <f t="shared" ref="E181:G181" si="47">E183+E182</f>
        <v>45085.100000000006</v>
      </c>
      <c r="F181" s="10">
        <f t="shared" si="47"/>
        <v>9478</v>
      </c>
      <c r="G181" s="10">
        <f t="shared" si="47"/>
        <v>7167.8</v>
      </c>
      <c r="H181" s="11"/>
      <c r="I181" s="11"/>
      <c r="J181" s="11"/>
      <c r="K181" s="11"/>
      <c r="L181" s="11"/>
      <c r="M181" s="11"/>
      <c r="N181" s="11"/>
      <c r="O181" s="11"/>
      <c r="P181" s="11"/>
      <c r="Q181" s="11"/>
      <c r="R181" s="11"/>
      <c r="S181" s="11"/>
      <c r="T181" s="11"/>
      <c r="U181" s="11"/>
      <c r="V181" s="11"/>
      <c r="W181" s="70" t="s">
        <v>335</v>
      </c>
      <c r="X181" s="70"/>
    </row>
    <row r="182" spans="1:24" s="19" customFormat="1" ht="50.25" customHeight="1" x14ac:dyDescent="0.25">
      <c r="A182" s="113"/>
      <c r="B182" s="94"/>
      <c r="C182" s="51" t="s">
        <v>17</v>
      </c>
      <c r="D182" s="7">
        <f>D178</f>
        <v>10863.8</v>
      </c>
      <c r="E182" s="7">
        <f>E178</f>
        <v>10863.8</v>
      </c>
      <c r="F182" s="7">
        <f>F178</f>
        <v>0</v>
      </c>
      <c r="G182" s="7">
        <f>G178</f>
        <v>0</v>
      </c>
      <c r="H182" s="11"/>
      <c r="I182" s="11"/>
      <c r="J182" s="11"/>
      <c r="K182" s="11"/>
      <c r="L182" s="11"/>
      <c r="M182" s="11"/>
      <c r="N182" s="11"/>
      <c r="O182" s="11"/>
      <c r="P182" s="11"/>
      <c r="Q182" s="11"/>
      <c r="R182" s="11"/>
      <c r="S182" s="11"/>
      <c r="T182" s="11"/>
      <c r="U182" s="11"/>
      <c r="V182" s="11"/>
      <c r="W182" s="70" t="s">
        <v>94</v>
      </c>
      <c r="X182" s="70"/>
    </row>
    <row r="183" spans="1:24" s="19" customFormat="1" ht="63" customHeight="1" x14ac:dyDescent="0.25">
      <c r="A183" s="110"/>
      <c r="B183" s="108"/>
      <c r="C183" s="51" t="s">
        <v>15</v>
      </c>
      <c r="D183" s="7">
        <f>D177+D179+D180</f>
        <v>34221.300000000003</v>
      </c>
      <c r="E183" s="7">
        <f t="shared" ref="E183:V183" si="48">E177+E179+E180</f>
        <v>34221.300000000003</v>
      </c>
      <c r="F183" s="7">
        <f t="shared" si="48"/>
        <v>9478</v>
      </c>
      <c r="G183" s="7">
        <f t="shared" si="48"/>
        <v>7167.8</v>
      </c>
      <c r="H183" s="7">
        <f t="shared" si="48"/>
        <v>0</v>
      </c>
      <c r="I183" s="7">
        <f t="shared" si="48"/>
        <v>0</v>
      </c>
      <c r="J183" s="7">
        <f t="shared" si="48"/>
        <v>0</v>
      </c>
      <c r="K183" s="7">
        <f t="shared" si="48"/>
        <v>0</v>
      </c>
      <c r="L183" s="7">
        <f t="shared" si="48"/>
        <v>0</v>
      </c>
      <c r="M183" s="7">
        <f t="shared" si="48"/>
        <v>0</v>
      </c>
      <c r="N183" s="7">
        <f t="shared" si="48"/>
        <v>0</v>
      </c>
      <c r="O183" s="7">
        <f t="shared" si="48"/>
        <v>0</v>
      </c>
      <c r="P183" s="7">
        <f t="shared" si="48"/>
        <v>0</v>
      </c>
      <c r="Q183" s="7">
        <f t="shared" si="48"/>
        <v>0</v>
      </c>
      <c r="R183" s="7">
        <f t="shared" si="48"/>
        <v>0</v>
      </c>
      <c r="S183" s="7">
        <f t="shared" si="48"/>
        <v>0</v>
      </c>
      <c r="T183" s="7">
        <f t="shared" si="48"/>
        <v>0</v>
      </c>
      <c r="U183" s="7">
        <f t="shared" si="48"/>
        <v>0</v>
      </c>
      <c r="V183" s="7">
        <f t="shared" si="48"/>
        <v>0</v>
      </c>
      <c r="W183" s="70" t="s">
        <v>256</v>
      </c>
      <c r="X183" s="70"/>
    </row>
    <row r="184" spans="1:24" ht="36" customHeight="1" x14ac:dyDescent="0.25">
      <c r="A184" s="82"/>
      <c r="B184" s="73" t="s">
        <v>16</v>
      </c>
      <c r="C184" s="51" t="s">
        <v>18</v>
      </c>
      <c r="D184" s="10">
        <f>D185+D186</f>
        <v>62893.7</v>
      </c>
      <c r="E184" s="10">
        <f t="shared" ref="E184:G184" si="49">E185+E186</f>
        <v>62893.7</v>
      </c>
      <c r="F184" s="10">
        <f t="shared" si="49"/>
        <v>16690.100000000002</v>
      </c>
      <c r="G184" s="10">
        <f t="shared" si="49"/>
        <v>14379.900000000001</v>
      </c>
      <c r="H184" s="13"/>
      <c r="I184" s="13"/>
      <c r="J184" s="13"/>
      <c r="K184" s="13"/>
      <c r="L184" s="13"/>
      <c r="M184" s="13"/>
      <c r="N184" s="13"/>
      <c r="O184" s="13"/>
      <c r="P184" s="13"/>
      <c r="Q184" s="13"/>
      <c r="R184" s="13"/>
      <c r="S184" s="13"/>
      <c r="T184" s="13"/>
      <c r="U184" s="13"/>
      <c r="V184" s="13"/>
      <c r="W184" s="70" t="s">
        <v>336</v>
      </c>
      <c r="X184" s="70"/>
    </row>
    <row r="185" spans="1:24" ht="31.5" x14ac:dyDescent="0.25">
      <c r="A185" s="82"/>
      <c r="B185" s="74"/>
      <c r="C185" s="58" t="s">
        <v>15</v>
      </c>
      <c r="D185" s="7">
        <f>D172+D175+D183+0.1</f>
        <v>51511</v>
      </c>
      <c r="E185" s="7">
        <f>E172+E175+E183+0.1</f>
        <v>51511</v>
      </c>
      <c r="F185" s="7">
        <f t="shared" ref="F185:G185" si="50">F172+F175+F183</f>
        <v>16563.900000000001</v>
      </c>
      <c r="G185" s="7">
        <f t="shared" si="50"/>
        <v>14253.7</v>
      </c>
      <c r="H185" s="7">
        <f t="shared" ref="H185:V185" si="51">H175+H183</f>
        <v>0</v>
      </c>
      <c r="I185" s="7">
        <f t="shared" si="51"/>
        <v>0</v>
      </c>
      <c r="J185" s="7">
        <f t="shared" si="51"/>
        <v>0</v>
      </c>
      <c r="K185" s="7">
        <f t="shared" si="51"/>
        <v>0</v>
      </c>
      <c r="L185" s="7">
        <f t="shared" si="51"/>
        <v>0</v>
      </c>
      <c r="M185" s="7">
        <f t="shared" si="51"/>
        <v>0</v>
      </c>
      <c r="N185" s="7">
        <f t="shared" si="51"/>
        <v>0</v>
      </c>
      <c r="O185" s="7">
        <f t="shared" si="51"/>
        <v>0</v>
      </c>
      <c r="P185" s="7">
        <f t="shared" si="51"/>
        <v>0</v>
      </c>
      <c r="Q185" s="7">
        <f t="shared" si="51"/>
        <v>0</v>
      </c>
      <c r="R185" s="7">
        <f t="shared" si="51"/>
        <v>0</v>
      </c>
      <c r="S185" s="7">
        <f t="shared" si="51"/>
        <v>0</v>
      </c>
      <c r="T185" s="7">
        <f t="shared" si="51"/>
        <v>0</v>
      </c>
      <c r="U185" s="7">
        <f t="shared" si="51"/>
        <v>0</v>
      </c>
      <c r="V185" s="7">
        <f t="shared" si="51"/>
        <v>0</v>
      </c>
      <c r="W185" s="70" t="s">
        <v>337</v>
      </c>
      <c r="X185" s="70"/>
    </row>
    <row r="186" spans="1:24" ht="65.25" customHeight="1" x14ac:dyDescent="0.25">
      <c r="A186" s="82"/>
      <c r="B186" s="74"/>
      <c r="C186" s="58" t="s">
        <v>17</v>
      </c>
      <c r="D186" s="7">
        <f>D171+D182</f>
        <v>11382.699999999999</v>
      </c>
      <c r="E186" s="7">
        <f t="shared" ref="E186:G186" si="52">E171+E182</f>
        <v>11382.699999999999</v>
      </c>
      <c r="F186" s="7">
        <f t="shared" si="52"/>
        <v>126.2</v>
      </c>
      <c r="G186" s="7">
        <f t="shared" si="52"/>
        <v>126.2</v>
      </c>
      <c r="H186" s="7" t="e">
        <f>H171+#REF!</f>
        <v>#REF!</v>
      </c>
      <c r="I186" s="7" t="e">
        <f>I171+#REF!</f>
        <v>#REF!</v>
      </c>
      <c r="J186" s="7" t="e">
        <f>J171+#REF!</f>
        <v>#REF!</v>
      </c>
      <c r="K186" s="7" t="e">
        <f>K171+#REF!</f>
        <v>#REF!</v>
      </c>
      <c r="L186" s="7" t="e">
        <f>L171+#REF!</f>
        <v>#REF!</v>
      </c>
      <c r="M186" s="7" t="e">
        <f>M171+#REF!</f>
        <v>#REF!</v>
      </c>
      <c r="N186" s="7" t="e">
        <f>N171+#REF!</f>
        <v>#REF!</v>
      </c>
      <c r="O186" s="7" t="e">
        <f>O171+#REF!</f>
        <v>#REF!</v>
      </c>
      <c r="P186" s="7" t="e">
        <f>P171+#REF!</f>
        <v>#REF!</v>
      </c>
      <c r="Q186" s="7" t="e">
        <f>Q171+#REF!</f>
        <v>#REF!</v>
      </c>
      <c r="R186" s="7" t="e">
        <f>R171+#REF!</f>
        <v>#REF!</v>
      </c>
      <c r="S186" s="7" t="e">
        <f>S171+#REF!</f>
        <v>#REF!</v>
      </c>
      <c r="T186" s="7" t="e">
        <f>T171+#REF!</f>
        <v>#REF!</v>
      </c>
      <c r="U186" s="7" t="e">
        <f>U171+#REF!</f>
        <v>#REF!</v>
      </c>
      <c r="V186" s="7" t="e">
        <f>V171+#REF!</f>
        <v>#REF!</v>
      </c>
      <c r="W186" s="70" t="s">
        <v>338</v>
      </c>
      <c r="X186" s="70"/>
    </row>
    <row r="187" spans="1:24" ht="33" customHeight="1" x14ac:dyDescent="0.25">
      <c r="A187" s="55">
        <v>8</v>
      </c>
      <c r="B187" s="103" t="s">
        <v>116</v>
      </c>
      <c r="C187" s="103"/>
      <c r="D187" s="103"/>
      <c r="E187" s="103"/>
      <c r="F187" s="103"/>
      <c r="G187" s="103"/>
      <c r="H187" s="72"/>
      <c r="I187" s="72"/>
      <c r="J187" s="72"/>
      <c r="K187" s="72"/>
      <c r="L187" s="72"/>
      <c r="M187" s="72"/>
      <c r="N187" s="72"/>
      <c r="O187" s="72"/>
      <c r="P187" s="72"/>
      <c r="Q187" s="72"/>
      <c r="R187" s="72"/>
      <c r="S187" s="72"/>
      <c r="T187" s="72"/>
      <c r="U187" s="72"/>
      <c r="V187" s="72"/>
      <c r="W187" s="72"/>
      <c r="X187" s="72"/>
    </row>
    <row r="188" spans="1:24" ht="15" customHeight="1" x14ac:dyDescent="0.25">
      <c r="A188" s="103" t="s">
        <v>91</v>
      </c>
      <c r="B188" s="72"/>
      <c r="C188" s="72"/>
      <c r="D188" s="72"/>
      <c r="E188" s="72"/>
      <c r="F188" s="72"/>
      <c r="G188" s="72"/>
      <c r="H188" s="72"/>
      <c r="I188" s="72"/>
      <c r="J188" s="72"/>
      <c r="K188" s="72"/>
      <c r="L188" s="72"/>
      <c r="M188" s="72"/>
      <c r="N188" s="72"/>
      <c r="O188" s="72"/>
      <c r="P188" s="72"/>
      <c r="Q188" s="72"/>
      <c r="R188" s="72"/>
      <c r="S188" s="72"/>
      <c r="T188" s="72"/>
      <c r="U188" s="72"/>
      <c r="V188" s="72"/>
      <c r="W188" s="72"/>
      <c r="X188" s="72"/>
    </row>
    <row r="189" spans="1:24" ht="68.25" customHeight="1" x14ac:dyDescent="0.25">
      <c r="A189" s="21"/>
      <c r="B189" s="22" t="s">
        <v>117</v>
      </c>
      <c r="C189" s="58" t="s">
        <v>15</v>
      </c>
      <c r="D189" s="7">
        <v>889.6</v>
      </c>
      <c r="E189" s="7">
        <v>889.6</v>
      </c>
      <c r="F189" s="7">
        <v>789.6</v>
      </c>
      <c r="G189" s="7">
        <v>539.6</v>
      </c>
      <c r="H189" s="13"/>
      <c r="I189" s="13"/>
      <c r="J189" s="13"/>
      <c r="K189" s="13"/>
      <c r="L189" s="13"/>
      <c r="M189" s="13"/>
      <c r="N189" s="13"/>
      <c r="O189" s="13"/>
      <c r="P189" s="13"/>
      <c r="Q189" s="13"/>
      <c r="R189" s="13"/>
      <c r="S189" s="13"/>
      <c r="T189" s="13"/>
      <c r="U189" s="13"/>
      <c r="V189" s="13"/>
      <c r="W189" s="70" t="s">
        <v>460</v>
      </c>
      <c r="X189" s="70"/>
    </row>
    <row r="190" spans="1:24" ht="44.25" customHeight="1" x14ac:dyDescent="0.25">
      <c r="A190" s="88"/>
      <c r="B190" s="66" t="s">
        <v>19</v>
      </c>
      <c r="C190" s="51" t="s">
        <v>18</v>
      </c>
      <c r="D190" s="10">
        <f>D191</f>
        <v>889.6</v>
      </c>
      <c r="E190" s="10">
        <f t="shared" ref="E190:G190" si="53">E191</f>
        <v>889.6</v>
      </c>
      <c r="F190" s="10">
        <f t="shared" si="53"/>
        <v>789.6</v>
      </c>
      <c r="G190" s="10">
        <f t="shared" si="53"/>
        <v>539.6</v>
      </c>
      <c r="H190" s="13"/>
      <c r="I190" s="13"/>
      <c r="J190" s="13"/>
      <c r="K190" s="13"/>
      <c r="L190" s="13"/>
      <c r="M190" s="13"/>
      <c r="N190" s="13"/>
      <c r="O190" s="13"/>
      <c r="P190" s="13"/>
      <c r="Q190" s="13"/>
      <c r="R190" s="13"/>
      <c r="S190" s="13"/>
      <c r="T190" s="13"/>
      <c r="U190" s="13"/>
      <c r="V190" s="13"/>
      <c r="W190" s="75" t="s">
        <v>460</v>
      </c>
      <c r="X190" s="75"/>
    </row>
    <row r="191" spans="1:24" ht="48" customHeight="1" x14ac:dyDescent="0.25">
      <c r="A191" s="89"/>
      <c r="B191" s="67"/>
      <c r="C191" s="58" t="s">
        <v>15</v>
      </c>
      <c r="D191" s="7">
        <f>D189</f>
        <v>889.6</v>
      </c>
      <c r="E191" s="7">
        <f t="shared" ref="E191:G191" si="54">E189</f>
        <v>889.6</v>
      </c>
      <c r="F191" s="7">
        <f t="shared" si="54"/>
        <v>789.6</v>
      </c>
      <c r="G191" s="7">
        <f t="shared" si="54"/>
        <v>539.6</v>
      </c>
      <c r="H191" s="13"/>
      <c r="I191" s="13"/>
      <c r="J191" s="13"/>
      <c r="K191" s="13"/>
      <c r="L191" s="13"/>
      <c r="M191" s="13"/>
      <c r="N191" s="13"/>
      <c r="O191" s="13"/>
      <c r="P191" s="13"/>
      <c r="Q191" s="13"/>
      <c r="R191" s="13"/>
      <c r="S191" s="13"/>
      <c r="T191" s="13"/>
      <c r="U191" s="13"/>
      <c r="V191" s="13"/>
      <c r="W191" s="70" t="s">
        <v>460</v>
      </c>
      <c r="X191" s="70"/>
    </row>
    <row r="192" spans="1:24" s="12" customFormat="1" x14ac:dyDescent="0.25">
      <c r="A192" s="62"/>
      <c r="B192" s="103" t="s">
        <v>211</v>
      </c>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row>
    <row r="193" spans="1:24" s="12" customFormat="1" ht="94.5" customHeight="1" x14ac:dyDescent="0.25">
      <c r="A193" s="62"/>
      <c r="B193" s="22" t="s">
        <v>184</v>
      </c>
      <c r="C193" s="58" t="s">
        <v>15</v>
      </c>
      <c r="D193" s="7">
        <v>300</v>
      </c>
      <c r="E193" s="7">
        <v>300</v>
      </c>
      <c r="F193" s="7">
        <v>300</v>
      </c>
      <c r="G193" s="7">
        <v>300</v>
      </c>
      <c r="H193" s="13"/>
      <c r="I193" s="13"/>
      <c r="J193" s="13"/>
      <c r="K193" s="13"/>
      <c r="L193" s="13"/>
      <c r="M193" s="13"/>
      <c r="N193" s="13"/>
      <c r="O193" s="13"/>
      <c r="P193" s="13"/>
      <c r="Q193" s="13"/>
      <c r="R193" s="13"/>
      <c r="S193" s="13"/>
      <c r="T193" s="13"/>
      <c r="U193" s="13"/>
      <c r="V193" s="13"/>
      <c r="W193" s="70" t="s">
        <v>196</v>
      </c>
      <c r="X193" s="70"/>
    </row>
    <row r="194" spans="1:24" s="12" customFormat="1" ht="40.5" customHeight="1" x14ac:dyDescent="0.25">
      <c r="A194" s="62"/>
      <c r="B194" s="22" t="s">
        <v>185</v>
      </c>
      <c r="C194" s="58" t="s">
        <v>15</v>
      </c>
      <c r="D194" s="7">
        <v>300</v>
      </c>
      <c r="E194" s="7">
        <v>300</v>
      </c>
      <c r="F194" s="7">
        <v>300</v>
      </c>
      <c r="G194" s="7">
        <v>300</v>
      </c>
      <c r="H194" s="13"/>
      <c r="I194" s="13"/>
      <c r="J194" s="13"/>
      <c r="K194" s="13"/>
      <c r="L194" s="13"/>
      <c r="M194" s="13"/>
      <c r="N194" s="13"/>
      <c r="O194" s="13"/>
      <c r="P194" s="13"/>
      <c r="Q194" s="13"/>
      <c r="R194" s="13"/>
      <c r="S194" s="13"/>
      <c r="T194" s="13"/>
      <c r="U194" s="13"/>
      <c r="V194" s="13"/>
      <c r="W194" s="70" t="s">
        <v>196</v>
      </c>
      <c r="X194" s="70"/>
    </row>
    <row r="195" spans="1:24" s="12" customFormat="1" ht="86.25" customHeight="1" x14ac:dyDescent="0.25">
      <c r="A195" s="62"/>
      <c r="B195" s="22" t="s">
        <v>203</v>
      </c>
      <c r="C195" s="58" t="s">
        <v>15</v>
      </c>
      <c r="D195" s="7">
        <v>200</v>
      </c>
      <c r="E195" s="7">
        <v>200</v>
      </c>
      <c r="F195" s="7">
        <v>0</v>
      </c>
      <c r="G195" s="7">
        <v>0</v>
      </c>
      <c r="H195" s="13"/>
      <c r="I195" s="13"/>
      <c r="J195" s="13"/>
      <c r="K195" s="13"/>
      <c r="L195" s="13"/>
      <c r="M195" s="13"/>
      <c r="N195" s="13"/>
      <c r="O195" s="13"/>
      <c r="P195" s="13"/>
      <c r="Q195" s="13"/>
      <c r="R195" s="13"/>
      <c r="S195" s="13"/>
      <c r="T195" s="13"/>
      <c r="U195" s="13"/>
      <c r="V195" s="13"/>
      <c r="W195" s="70" t="s">
        <v>208</v>
      </c>
      <c r="X195" s="70"/>
    </row>
    <row r="196" spans="1:24" s="12" customFormat="1" ht="68.25" customHeight="1" x14ac:dyDescent="0.25">
      <c r="A196" s="82"/>
      <c r="B196" s="73" t="s">
        <v>19</v>
      </c>
      <c r="C196" s="23" t="s">
        <v>18</v>
      </c>
      <c r="D196" s="24">
        <f>D193+D194+D195</f>
        <v>800</v>
      </c>
      <c r="E196" s="24">
        <f t="shared" ref="E196:G196" si="55">E197</f>
        <v>800</v>
      </c>
      <c r="F196" s="24">
        <f t="shared" si="55"/>
        <v>600</v>
      </c>
      <c r="G196" s="24">
        <f t="shared" si="55"/>
        <v>600</v>
      </c>
      <c r="H196" s="13"/>
      <c r="I196" s="13"/>
      <c r="J196" s="13"/>
      <c r="K196" s="13"/>
      <c r="L196" s="13"/>
      <c r="M196" s="13"/>
      <c r="N196" s="13"/>
      <c r="O196" s="13"/>
      <c r="P196" s="13"/>
      <c r="Q196" s="13"/>
      <c r="R196" s="13"/>
      <c r="S196" s="13"/>
      <c r="T196" s="13"/>
      <c r="U196" s="13"/>
      <c r="V196" s="13"/>
      <c r="W196" s="75" t="s">
        <v>227</v>
      </c>
      <c r="X196" s="75"/>
    </row>
    <row r="197" spans="1:24" s="12" customFormat="1" ht="63" customHeight="1" x14ac:dyDescent="0.25">
      <c r="A197" s="74"/>
      <c r="B197" s="74"/>
      <c r="C197" s="58" t="s">
        <v>15</v>
      </c>
      <c r="D197" s="7">
        <f>D193+D194+D195</f>
        <v>800</v>
      </c>
      <c r="E197" s="7">
        <f t="shared" ref="E197:G197" si="56">E193+E194+E195</f>
        <v>800</v>
      </c>
      <c r="F197" s="7">
        <f t="shared" si="56"/>
        <v>600</v>
      </c>
      <c r="G197" s="7">
        <f t="shared" si="56"/>
        <v>600</v>
      </c>
      <c r="H197" s="13"/>
      <c r="I197" s="13"/>
      <c r="J197" s="13"/>
      <c r="K197" s="13"/>
      <c r="L197" s="13"/>
      <c r="M197" s="13"/>
      <c r="N197" s="13"/>
      <c r="O197" s="13"/>
      <c r="P197" s="13"/>
      <c r="Q197" s="13"/>
      <c r="R197" s="13"/>
      <c r="S197" s="13"/>
      <c r="T197" s="13"/>
      <c r="U197" s="13"/>
      <c r="V197" s="13"/>
      <c r="W197" s="70" t="s">
        <v>227</v>
      </c>
      <c r="X197" s="70"/>
    </row>
    <row r="198" spans="1:24" s="12" customFormat="1" x14ac:dyDescent="0.25">
      <c r="A198" s="62"/>
      <c r="B198" s="103" t="s">
        <v>228</v>
      </c>
      <c r="C198" s="120"/>
      <c r="D198" s="120"/>
      <c r="E198" s="120"/>
      <c r="F198" s="120"/>
      <c r="G198" s="120"/>
      <c r="H198" s="120"/>
      <c r="I198" s="120"/>
      <c r="J198" s="120"/>
      <c r="K198" s="120"/>
      <c r="L198" s="120"/>
      <c r="M198" s="120"/>
      <c r="N198" s="120"/>
      <c r="O198" s="120"/>
      <c r="P198" s="120"/>
      <c r="Q198" s="120"/>
      <c r="R198" s="120"/>
      <c r="S198" s="120"/>
      <c r="T198" s="120"/>
      <c r="U198" s="120"/>
      <c r="V198" s="120"/>
      <c r="W198" s="120"/>
      <c r="X198" s="120"/>
    </row>
    <row r="199" spans="1:24" s="12" customFormat="1" ht="115.5" customHeight="1" x14ac:dyDescent="0.25">
      <c r="A199" s="62"/>
      <c r="B199" s="22" t="s">
        <v>229</v>
      </c>
      <c r="C199" s="58" t="s">
        <v>15</v>
      </c>
      <c r="D199" s="7">
        <v>50</v>
      </c>
      <c r="E199" s="7">
        <v>50</v>
      </c>
      <c r="F199" s="7">
        <v>0</v>
      </c>
      <c r="G199" s="7">
        <v>0</v>
      </c>
      <c r="H199" s="13"/>
      <c r="I199" s="13"/>
      <c r="J199" s="13"/>
      <c r="K199" s="13"/>
      <c r="L199" s="13"/>
      <c r="M199" s="13"/>
      <c r="N199" s="13"/>
      <c r="O199" s="13"/>
      <c r="P199" s="13"/>
      <c r="Q199" s="13"/>
      <c r="R199" s="13"/>
      <c r="S199" s="13"/>
      <c r="T199" s="13"/>
      <c r="U199" s="13"/>
      <c r="V199" s="13"/>
      <c r="W199" s="70" t="s">
        <v>92</v>
      </c>
      <c r="X199" s="70"/>
    </row>
    <row r="200" spans="1:24" s="12" customFormat="1" ht="40.5" customHeight="1" x14ac:dyDescent="0.25">
      <c r="A200" s="62"/>
      <c r="B200" s="22" t="s">
        <v>230</v>
      </c>
      <c r="C200" s="58" t="s">
        <v>15</v>
      </c>
      <c r="D200" s="7">
        <v>30</v>
      </c>
      <c r="E200" s="7">
        <v>30</v>
      </c>
      <c r="F200" s="7">
        <v>0</v>
      </c>
      <c r="G200" s="7">
        <v>0</v>
      </c>
      <c r="H200" s="13"/>
      <c r="I200" s="13"/>
      <c r="J200" s="13"/>
      <c r="K200" s="13"/>
      <c r="L200" s="13"/>
      <c r="M200" s="13"/>
      <c r="N200" s="13"/>
      <c r="O200" s="13"/>
      <c r="P200" s="13"/>
      <c r="Q200" s="13"/>
      <c r="R200" s="13"/>
      <c r="S200" s="13"/>
      <c r="T200" s="13"/>
      <c r="U200" s="13"/>
      <c r="V200" s="13"/>
      <c r="W200" s="70" t="s">
        <v>92</v>
      </c>
      <c r="X200" s="70"/>
    </row>
    <row r="201" spans="1:24" s="12" customFormat="1" ht="86.25" customHeight="1" x14ac:dyDescent="0.25">
      <c r="A201" s="62"/>
      <c r="B201" s="16" t="s">
        <v>231</v>
      </c>
      <c r="C201" s="58" t="s">
        <v>15</v>
      </c>
      <c r="D201" s="7">
        <v>20</v>
      </c>
      <c r="E201" s="7">
        <v>20</v>
      </c>
      <c r="F201" s="7">
        <v>20</v>
      </c>
      <c r="G201" s="7">
        <v>20</v>
      </c>
      <c r="H201" s="13"/>
      <c r="I201" s="13"/>
      <c r="J201" s="13"/>
      <c r="K201" s="13"/>
      <c r="L201" s="13"/>
      <c r="M201" s="13"/>
      <c r="N201" s="13"/>
      <c r="O201" s="13"/>
      <c r="P201" s="13"/>
      <c r="Q201" s="13"/>
      <c r="R201" s="13"/>
      <c r="S201" s="13"/>
      <c r="T201" s="13"/>
      <c r="U201" s="13"/>
      <c r="V201" s="13"/>
      <c r="W201" s="70" t="s">
        <v>196</v>
      </c>
      <c r="X201" s="70"/>
    </row>
    <row r="202" spans="1:24" s="12" customFormat="1" ht="68.25" customHeight="1" x14ac:dyDescent="0.25">
      <c r="A202" s="9"/>
      <c r="B202" s="9"/>
      <c r="C202" s="23" t="s">
        <v>18</v>
      </c>
      <c r="D202" s="24">
        <f>D199+D200+D201</f>
        <v>100</v>
      </c>
      <c r="E202" s="24">
        <f t="shared" ref="E202:G202" si="57">E199+E200+E201</f>
        <v>100</v>
      </c>
      <c r="F202" s="24">
        <f t="shared" si="57"/>
        <v>20</v>
      </c>
      <c r="G202" s="24">
        <f t="shared" si="57"/>
        <v>20</v>
      </c>
      <c r="H202" s="13"/>
      <c r="I202" s="13"/>
      <c r="J202" s="13"/>
      <c r="K202" s="13"/>
      <c r="L202" s="13"/>
      <c r="M202" s="13"/>
      <c r="N202" s="13"/>
      <c r="O202" s="13"/>
      <c r="P202" s="13"/>
      <c r="Q202" s="13"/>
      <c r="R202" s="13"/>
      <c r="S202" s="13"/>
      <c r="T202" s="13"/>
      <c r="U202" s="13"/>
      <c r="V202" s="13"/>
      <c r="W202" s="75" t="s">
        <v>339</v>
      </c>
      <c r="X202" s="75"/>
    </row>
    <row r="203" spans="1:24" s="12" customFormat="1" ht="63" customHeight="1" x14ac:dyDescent="0.25">
      <c r="A203" s="49"/>
      <c r="B203" s="53" t="s">
        <v>16</v>
      </c>
      <c r="C203" s="51" t="s">
        <v>15</v>
      </c>
      <c r="D203" s="10">
        <f>D190+D196+D202</f>
        <v>1789.6</v>
      </c>
      <c r="E203" s="10">
        <f t="shared" ref="E203:G203" si="58">E190+E196+E202</f>
        <v>1789.6</v>
      </c>
      <c r="F203" s="10">
        <f t="shared" si="58"/>
        <v>1409.6</v>
      </c>
      <c r="G203" s="10">
        <f t="shared" si="58"/>
        <v>1159.5999999999999</v>
      </c>
      <c r="H203" s="13"/>
      <c r="I203" s="13"/>
      <c r="J203" s="13"/>
      <c r="K203" s="13"/>
      <c r="L203" s="13"/>
      <c r="M203" s="13"/>
      <c r="N203" s="13"/>
      <c r="O203" s="13"/>
      <c r="P203" s="13"/>
      <c r="Q203" s="13"/>
      <c r="R203" s="13"/>
      <c r="S203" s="13"/>
      <c r="T203" s="13"/>
      <c r="U203" s="13"/>
      <c r="V203" s="13"/>
      <c r="W203" s="96" t="s">
        <v>340</v>
      </c>
      <c r="X203" s="97"/>
    </row>
    <row r="204" spans="1:24" ht="20.25" customHeight="1" x14ac:dyDescent="0.25">
      <c r="A204" s="55">
        <v>9</v>
      </c>
      <c r="B204" s="71" t="s">
        <v>81</v>
      </c>
      <c r="C204" s="71"/>
      <c r="D204" s="71"/>
      <c r="E204" s="71"/>
      <c r="F204" s="71"/>
      <c r="G204" s="71"/>
      <c r="H204" s="72"/>
      <c r="I204" s="72"/>
      <c r="J204" s="72"/>
      <c r="K204" s="72"/>
      <c r="L204" s="72"/>
      <c r="M204" s="72"/>
      <c r="N204" s="72"/>
      <c r="O204" s="72"/>
      <c r="P204" s="72"/>
      <c r="Q204" s="72"/>
      <c r="R204" s="72"/>
      <c r="S204" s="72"/>
      <c r="T204" s="72"/>
      <c r="U204" s="72"/>
      <c r="V204" s="72"/>
      <c r="W204" s="72"/>
      <c r="X204" s="72"/>
    </row>
    <row r="205" spans="1:24" ht="20.25" customHeight="1" x14ac:dyDescent="0.25">
      <c r="A205" s="55"/>
      <c r="B205" s="85" t="s">
        <v>82</v>
      </c>
      <c r="C205" s="86"/>
      <c r="D205" s="86"/>
      <c r="E205" s="86"/>
      <c r="F205" s="86"/>
      <c r="G205" s="86"/>
      <c r="H205" s="86"/>
      <c r="I205" s="86"/>
      <c r="J205" s="86"/>
      <c r="K205" s="86"/>
      <c r="L205" s="86"/>
      <c r="M205" s="86"/>
      <c r="N205" s="86"/>
      <c r="O205" s="86"/>
      <c r="P205" s="86"/>
      <c r="Q205" s="86"/>
      <c r="R205" s="86"/>
      <c r="S205" s="86"/>
      <c r="T205" s="86"/>
      <c r="U205" s="86"/>
      <c r="V205" s="86"/>
      <c r="W205" s="86"/>
      <c r="X205" s="87"/>
    </row>
    <row r="206" spans="1:24" ht="38.25" customHeight="1" x14ac:dyDescent="0.25">
      <c r="A206" s="55"/>
      <c r="B206" s="48" t="s">
        <v>164</v>
      </c>
      <c r="C206" s="58" t="s">
        <v>15</v>
      </c>
      <c r="D206" s="25">
        <v>16</v>
      </c>
      <c r="E206" s="25">
        <v>16</v>
      </c>
      <c r="F206" s="25">
        <v>0.6</v>
      </c>
      <c r="G206" s="25">
        <v>0.6</v>
      </c>
      <c r="H206" s="26"/>
      <c r="I206" s="26"/>
      <c r="J206" s="26"/>
      <c r="K206" s="26"/>
      <c r="L206" s="26"/>
      <c r="M206" s="26"/>
      <c r="N206" s="26"/>
      <c r="O206" s="26"/>
      <c r="P206" s="26"/>
      <c r="Q206" s="26"/>
      <c r="R206" s="26"/>
      <c r="S206" s="26"/>
      <c r="T206" s="26"/>
      <c r="U206" s="26"/>
      <c r="V206" s="26"/>
      <c r="W206" s="70" t="s">
        <v>248</v>
      </c>
      <c r="X206" s="70"/>
    </row>
    <row r="207" spans="1:24" ht="43.5" customHeight="1" x14ac:dyDescent="0.25">
      <c r="A207" s="55"/>
      <c r="B207" s="85" t="s">
        <v>12</v>
      </c>
      <c r="C207" s="86"/>
      <c r="D207" s="86"/>
      <c r="E207" s="86"/>
      <c r="F207" s="86"/>
      <c r="G207" s="86"/>
      <c r="H207" s="86"/>
      <c r="I207" s="86"/>
      <c r="J207" s="86"/>
      <c r="K207" s="86"/>
      <c r="L207" s="86"/>
      <c r="M207" s="86"/>
      <c r="N207" s="86"/>
      <c r="O207" s="86"/>
      <c r="P207" s="86"/>
      <c r="Q207" s="86"/>
      <c r="R207" s="86"/>
      <c r="S207" s="86"/>
      <c r="T207" s="86"/>
      <c r="U207" s="86"/>
      <c r="V207" s="86"/>
      <c r="W207" s="86"/>
      <c r="X207" s="87"/>
    </row>
    <row r="208" spans="1:24" ht="87" customHeight="1" x14ac:dyDescent="0.25">
      <c r="A208" s="64"/>
      <c r="B208" s="27" t="s">
        <v>118</v>
      </c>
      <c r="C208" s="58" t="s">
        <v>17</v>
      </c>
      <c r="D208" s="25">
        <v>57455.9</v>
      </c>
      <c r="E208" s="28">
        <v>57455.9</v>
      </c>
      <c r="F208" s="25">
        <v>32744.799999999999</v>
      </c>
      <c r="G208" s="25">
        <v>32744.799999999999</v>
      </c>
      <c r="H208" s="29"/>
      <c r="I208" s="29"/>
      <c r="J208" s="29"/>
      <c r="K208" s="29"/>
      <c r="L208" s="29"/>
      <c r="M208" s="29"/>
      <c r="N208" s="29"/>
      <c r="O208" s="29"/>
      <c r="P208" s="29"/>
      <c r="Q208" s="29"/>
      <c r="R208" s="29"/>
      <c r="S208" s="29"/>
      <c r="T208" s="29"/>
      <c r="U208" s="29"/>
      <c r="V208" s="29"/>
      <c r="W208" s="70" t="s">
        <v>341</v>
      </c>
      <c r="X208" s="70"/>
    </row>
    <row r="209" spans="1:24" ht="86.25" customHeight="1" x14ac:dyDescent="0.25">
      <c r="A209" s="64"/>
      <c r="B209" s="27" t="s">
        <v>119</v>
      </c>
      <c r="C209" s="58" t="s">
        <v>17</v>
      </c>
      <c r="D209" s="25">
        <v>38489.199999999997</v>
      </c>
      <c r="E209" s="28">
        <v>38489.199999999997</v>
      </c>
      <c r="F209" s="25">
        <v>20097.599999999999</v>
      </c>
      <c r="G209" s="25">
        <v>20097.599999999999</v>
      </c>
      <c r="H209" s="29"/>
      <c r="I209" s="29"/>
      <c r="J209" s="29"/>
      <c r="K209" s="29"/>
      <c r="L209" s="29"/>
      <c r="M209" s="29"/>
      <c r="N209" s="29"/>
      <c r="O209" s="29"/>
      <c r="P209" s="29"/>
      <c r="Q209" s="29"/>
      <c r="R209" s="29"/>
      <c r="S209" s="29"/>
      <c r="T209" s="29"/>
      <c r="U209" s="29"/>
      <c r="V209" s="29"/>
      <c r="W209" s="70" t="s">
        <v>342</v>
      </c>
      <c r="X209" s="70"/>
    </row>
    <row r="210" spans="1:24" ht="72" customHeight="1" x14ac:dyDescent="0.25">
      <c r="A210" s="64"/>
      <c r="B210" s="27" t="s">
        <v>120</v>
      </c>
      <c r="C210" s="58" t="s">
        <v>15</v>
      </c>
      <c r="D210" s="25">
        <v>10385.799999999999</v>
      </c>
      <c r="E210" s="28">
        <v>10385.799999999999</v>
      </c>
      <c r="F210" s="25">
        <v>6058.4</v>
      </c>
      <c r="G210" s="25">
        <v>6058.4</v>
      </c>
      <c r="H210" s="29"/>
      <c r="I210" s="29"/>
      <c r="J210" s="29"/>
      <c r="K210" s="29"/>
      <c r="L210" s="29"/>
      <c r="M210" s="29"/>
      <c r="N210" s="29"/>
      <c r="O210" s="29"/>
      <c r="P210" s="29"/>
      <c r="Q210" s="29"/>
      <c r="R210" s="29"/>
      <c r="S210" s="29"/>
      <c r="T210" s="29"/>
      <c r="U210" s="29"/>
      <c r="V210" s="29"/>
      <c r="W210" s="70" t="s">
        <v>343</v>
      </c>
      <c r="X210" s="70"/>
    </row>
    <row r="211" spans="1:24" ht="85.5" customHeight="1" x14ac:dyDescent="0.25">
      <c r="A211" s="64"/>
      <c r="B211" s="27" t="s">
        <v>205</v>
      </c>
      <c r="C211" s="58" t="s">
        <v>15</v>
      </c>
      <c r="D211" s="25">
        <v>13132.9</v>
      </c>
      <c r="E211" s="28">
        <v>13132.9</v>
      </c>
      <c r="F211" s="25">
        <v>3596.6</v>
      </c>
      <c r="G211" s="25">
        <v>3596.6</v>
      </c>
      <c r="H211" s="29"/>
      <c r="I211" s="29"/>
      <c r="J211" s="29"/>
      <c r="K211" s="29"/>
      <c r="L211" s="29"/>
      <c r="M211" s="29"/>
      <c r="N211" s="29"/>
      <c r="O211" s="29"/>
      <c r="P211" s="29"/>
      <c r="Q211" s="29"/>
      <c r="R211" s="29"/>
      <c r="S211" s="29"/>
      <c r="T211" s="29"/>
      <c r="U211" s="29"/>
      <c r="V211" s="29"/>
      <c r="W211" s="70" t="s">
        <v>344</v>
      </c>
      <c r="X211" s="70"/>
    </row>
    <row r="212" spans="1:24" ht="81.75" customHeight="1" x14ac:dyDescent="0.25">
      <c r="A212" s="64"/>
      <c r="B212" s="27" t="s">
        <v>121</v>
      </c>
      <c r="C212" s="58" t="s">
        <v>17</v>
      </c>
      <c r="D212" s="25">
        <v>32007</v>
      </c>
      <c r="E212" s="28">
        <v>32007</v>
      </c>
      <c r="F212" s="25">
        <v>17304</v>
      </c>
      <c r="G212" s="25">
        <v>17304</v>
      </c>
      <c r="H212" s="29"/>
      <c r="I212" s="29"/>
      <c r="J212" s="29"/>
      <c r="K212" s="29"/>
      <c r="L212" s="29"/>
      <c r="M212" s="29"/>
      <c r="N212" s="29"/>
      <c r="O212" s="29"/>
      <c r="P212" s="29"/>
      <c r="Q212" s="29"/>
      <c r="R212" s="29"/>
      <c r="S212" s="29"/>
      <c r="T212" s="29"/>
      <c r="U212" s="29"/>
      <c r="V212" s="29"/>
      <c r="W212" s="70" t="s">
        <v>345</v>
      </c>
      <c r="X212" s="70"/>
    </row>
    <row r="213" spans="1:24" ht="78" customHeight="1" x14ac:dyDescent="0.25">
      <c r="A213" s="60"/>
      <c r="B213" s="30" t="s">
        <v>249</v>
      </c>
      <c r="C213" s="58" t="s">
        <v>15</v>
      </c>
      <c r="D213" s="25">
        <v>17123</v>
      </c>
      <c r="E213" s="28">
        <v>17123</v>
      </c>
      <c r="F213" s="25">
        <v>17123</v>
      </c>
      <c r="G213" s="25">
        <v>17123</v>
      </c>
      <c r="H213" s="29"/>
      <c r="I213" s="29"/>
      <c r="J213" s="29"/>
      <c r="K213" s="29"/>
      <c r="L213" s="29"/>
      <c r="M213" s="29"/>
      <c r="N213" s="29"/>
      <c r="O213" s="29"/>
      <c r="P213" s="29"/>
      <c r="Q213" s="29"/>
      <c r="R213" s="29"/>
      <c r="S213" s="29"/>
      <c r="T213" s="29"/>
      <c r="U213" s="29"/>
      <c r="V213" s="29"/>
      <c r="W213" s="70" t="s">
        <v>196</v>
      </c>
      <c r="X213" s="70"/>
    </row>
    <row r="214" spans="1:24" ht="32.25" customHeight="1" x14ac:dyDescent="0.25">
      <c r="A214" s="88"/>
      <c r="B214" s="66" t="s">
        <v>19</v>
      </c>
      <c r="C214" s="51" t="s">
        <v>18</v>
      </c>
      <c r="D214" s="10">
        <f>D215+D216</f>
        <v>168593.8</v>
      </c>
      <c r="E214" s="10">
        <f t="shared" ref="E214:G214" si="59">E215+E216</f>
        <v>168593.8</v>
      </c>
      <c r="F214" s="10">
        <f t="shared" si="59"/>
        <v>96924.4</v>
      </c>
      <c r="G214" s="10">
        <f t="shared" si="59"/>
        <v>96924.4</v>
      </c>
      <c r="H214" s="13"/>
      <c r="I214" s="13"/>
      <c r="J214" s="13"/>
      <c r="K214" s="13"/>
      <c r="L214" s="13"/>
      <c r="M214" s="13"/>
      <c r="N214" s="13"/>
      <c r="O214" s="13"/>
      <c r="P214" s="13"/>
      <c r="Q214" s="13"/>
      <c r="R214" s="13"/>
      <c r="S214" s="13"/>
      <c r="T214" s="13"/>
      <c r="U214" s="13"/>
      <c r="V214" s="13"/>
      <c r="W214" s="75" t="s">
        <v>346</v>
      </c>
      <c r="X214" s="70"/>
    </row>
    <row r="215" spans="1:24" ht="31.5" x14ac:dyDescent="0.25">
      <c r="A215" s="89"/>
      <c r="B215" s="67"/>
      <c r="C215" s="58" t="s">
        <v>15</v>
      </c>
      <c r="D215" s="7">
        <f>D210+D211+D213</f>
        <v>40641.699999999997</v>
      </c>
      <c r="E215" s="7">
        <f>E210+E211+E213</f>
        <v>40641.699999999997</v>
      </c>
      <c r="F215" s="7">
        <f>F210+F211+F213</f>
        <v>26778</v>
      </c>
      <c r="G215" s="7">
        <f>G210+G211+G213</f>
        <v>26778</v>
      </c>
      <c r="H215" s="13"/>
      <c r="I215" s="13"/>
      <c r="J215" s="13"/>
      <c r="K215" s="13"/>
      <c r="L215" s="13"/>
      <c r="M215" s="13"/>
      <c r="N215" s="13"/>
      <c r="O215" s="13"/>
      <c r="P215" s="13"/>
      <c r="Q215" s="13"/>
      <c r="R215" s="13"/>
      <c r="S215" s="13"/>
      <c r="T215" s="13"/>
      <c r="U215" s="13"/>
      <c r="V215" s="13"/>
      <c r="W215" s="70" t="s">
        <v>347</v>
      </c>
      <c r="X215" s="70"/>
    </row>
    <row r="216" spans="1:24" ht="57.75" customHeight="1" x14ac:dyDescent="0.25">
      <c r="A216" s="89"/>
      <c r="B216" s="67"/>
      <c r="C216" s="58" t="s">
        <v>17</v>
      </c>
      <c r="D216" s="17">
        <f>D208+D209+D212</f>
        <v>127952.1</v>
      </c>
      <c r="E216" s="17">
        <f>E208+E209+E212</f>
        <v>127952.1</v>
      </c>
      <c r="F216" s="17">
        <f>F208+F209+F212</f>
        <v>70146.399999999994</v>
      </c>
      <c r="G216" s="17">
        <f>G208+G209+G212</f>
        <v>70146.399999999994</v>
      </c>
      <c r="H216" s="13"/>
      <c r="I216" s="13"/>
      <c r="J216" s="13"/>
      <c r="K216" s="13"/>
      <c r="L216" s="13"/>
      <c r="M216" s="13"/>
      <c r="N216" s="13"/>
      <c r="O216" s="13"/>
      <c r="P216" s="13"/>
      <c r="Q216" s="13"/>
      <c r="R216" s="13"/>
      <c r="S216" s="13"/>
      <c r="T216" s="13"/>
      <c r="U216" s="13"/>
      <c r="V216" s="13"/>
      <c r="W216" s="70" t="s">
        <v>348</v>
      </c>
      <c r="X216" s="70"/>
    </row>
    <row r="217" spans="1:24" ht="35.25" customHeight="1" x14ac:dyDescent="0.25">
      <c r="A217" s="55"/>
      <c r="B217" s="71" t="s">
        <v>13</v>
      </c>
      <c r="C217" s="71"/>
      <c r="D217" s="71"/>
      <c r="E217" s="71"/>
      <c r="F217" s="71"/>
      <c r="G217" s="71"/>
      <c r="H217" s="72"/>
      <c r="I217" s="72"/>
      <c r="J217" s="72"/>
      <c r="K217" s="72"/>
      <c r="L217" s="72"/>
      <c r="M217" s="72"/>
      <c r="N217" s="72"/>
      <c r="O217" s="72"/>
      <c r="P217" s="72"/>
      <c r="Q217" s="72"/>
      <c r="R217" s="72"/>
      <c r="S217" s="72"/>
      <c r="T217" s="72"/>
      <c r="U217" s="72"/>
      <c r="V217" s="72"/>
      <c r="W217" s="72"/>
      <c r="X217" s="72"/>
    </row>
    <row r="218" spans="1:24" ht="31.5" customHeight="1" x14ac:dyDescent="0.25">
      <c r="A218" s="90"/>
      <c r="B218" s="31" t="s">
        <v>83</v>
      </c>
      <c r="C218" s="51" t="s">
        <v>3</v>
      </c>
      <c r="D218" s="24">
        <f>D219+D220+D221</f>
        <v>29041.200000000001</v>
      </c>
      <c r="E218" s="24">
        <f t="shared" ref="E218" si="60">E219+E220+E221</f>
        <v>29041.200000000001</v>
      </c>
      <c r="F218" s="24">
        <f>F219+F220+F221+0.1</f>
        <v>2979.5099999999998</v>
      </c>
      <c r="G218" s="24">
        <f>G219+G220+G221+0.1</f>
        <v>2764.2999999999997</v>
      </c>
      <c r="H218" s="5"/>
      <c r="I218" s="5"/>
      <c r="J218" s="5"/>
      <c r="K218" s="5"/>
      <c r="L218" s="5"/>
      <c r="M218" s="5"/>
      <c r="N218" s="5"/>
      <c r="O218" s="5"/>
      <c r="P218" s="5"/>
      <c r="Q218" s="5"/>
      <c r="R218" s="5"/>
      <c r="S218" s="5"/>
      <c r="T218" s="5"/>
      <c r="U218" s="5"/>
      <c r="V218" s="5"/>
      <c r="W218" s="70" t="s">
        <v>246</v>
      </c>
      <c r="X218" s="70"/>
    </row>
    <row r="219" spans="1:24" ht="57" customHeight="1" x14ac:dyDescent="0.25">
      <c r="A219" s="114"/>
      <c r="B219" s="9" t="s">
        <v>14</v>
      </c>
      <c r="C219" s="58" t="s">
        <v>15</v>
      </c>
      <c r="D219" s="14">
        <f>28768.4+13.5+8.5</f>
        <v>28790.400000000001</v>
      </c>
      <c r="E219" s="14">
        <f>28768.4+13.5+8.5</f>
        <v>28790.400000000001</v>
      </c>
      <c r="F219" s="14">
        <f>2946.1+8.1+2.7</f>
        <v>2956.8999999999996</v>
      </c>
      <c r="G219" s="14">
        <f>2730.9+8.1+2.7</f>
        <v>2741.7</v>
      </c>
      <c r="H219" s="5"/>
      <c r="I219" s="5"/>
      <c r="J219" s="5"/>
      <c r="K219" s="5"/>
      <c r="L219" s="5"/>
      <c r="M219" s="5"/>
      <c r="N219" s="5"/>
      <c r="O219" s="5"/>
      <c r="P219" s="5"/>
      <c r="Q219" s="5"/>
      <c r="R219" s="5"/>
      <c r="S219" s="5"/>
      <c r="T219" s="5"/>
      <c r="U219" s="5"/>
      <c r="V219" s="5"/>
      <c r="W219" s="70" t="s">
        <v>246</v>
      </c>
      <c r="X219" s="70"/>
    </row>
    <row r="220" spans="1:24" ht="86.25" customHeight="1" x14ac:dyDescent="0.25">
      <c r="A220" s="60"/>
      <c r="B220" s="9" t="s">
        <v>122</v>
      </c>
      <c r="C220" s="58" t="s">
        <v>15</v>
      </c>
      <c r="D220" s="14">
        <v>0.8</v>
      </c>
      <c r="E220" s="14">
        <v>0.8</v>
      </c>
      <c r="F220" s="14">
        <v>0.01</v>
      </c>
      <c r="G220" s="14">
        <v>0</v>
      </c>
      <c r="H220" s="5"/>
      <c r="I220" s="5"/>
      <c r="J220" s="5"/>
      <c r="K220" s="5"/>
      <c r="L220" s="5"/>
      <c r="M220" s="5"/>
      <c r="N220" s="5"/>
      <c r="O220" s="5"/>
      <c r="P220" s="5"/>
      <c r="Q220" s="5"/>
      <c r="R220" s="5"/>
      <c r="S220" s="5"/>
      <c r="T220" s="5"/>
      <c r="U220" s="5"/>
      <c r="V220" s="5"/>
      <c r="W220" s="70" t="s">
        <v>94</v>
      </c>
      <c r="X220" s="70"/>
    </row>
    <row r="221" spans="1:24" ht="50.25" customHeight="1" x14ac:dyDescent="0.25">
      <c r="A221" s="60"/>
      <c r="B221" s="9" t="s">
        <v>123</v>
      </c>
      <c r="C221" s="58" t="s">
        <v>15</v>
      </c>
      <c r="D221" s="14">
        <v>250</v>
      </c>
      <c r="E221" s="14">
        <v>250</v>
      </c>
      <c r="F221" s="14">
        <v>22.5</v>
      </c>
      <c r="G221" s="14">
        <v>22.5</v>
      </c>
      <c r="H221" s="5"/>
      <c r="I221" s="5"/>
      <c r="J221" s="5"/>
      <c r="K221" s="5"/>
      <c r="L221" s="5"/>
      <c r="M221" s="5"/>
      <c r="N221" s="5"/>
      <c r="O221" s="5"/>
      <c r="P221" s="5"/>
      <c r="Q221" s="5"/>
      <c r="R221" s="5"/>
      <c r="S221" s="5"/>
      <c r="T221" s="5"/>
      <c r="U221" s="5"/>
      <c r="V221" s="5"/>
      <c r="W221" s="70" t="s">
        <v>349</v>
      </c>
      <c r="X221" s="70"/>
    </row>
    <row r="222" spans="1:24" ht="31.5" x14ac:dyDescent="0.25">
      <c r="A222" s="90"/>
      <c r="B222" s="66" t="s">
        <v>16</v>
      </c>
      <c r="C222" s="51" t="s">
        <v>3</v>
      </c>
      <c r="D222" s="10">
        <f>D223+D224</f>
        <v>197651</v>
      </c>
      <c r="E222" s="10">
        <f t="shared" ref="E222:G222" si="61">E223+E224</f>
        <v>197651</v>
      </c>
      <c r="F222" s="10">
        <f t="shared" si="61"/>
        <v>99904.609999999986</v>
      </c>
      <c r="G222" s="10">
        <f t="shared" si="61"/>
        <v>99689.299999999988</v>
      </c>
      <c r="H222" s="5"/>
      <c r="I222" s="5"/>
      <c r="J222" s="5"/>
      <c r="K222" s="5"/>
      <c r="L222" s="5"/>
      <c r="M222" s="5"/>
      <c r="N222" s="5"/>
      <c r="O222" s="5"/>
      <c r="P222" s="5"/>
      <c r="Q222" s="5"/>
      <c r="R222" s="5"/>
      <c r="S222" s="5"/>
      <c r="T222" s="5"/>
      <c r="U222" s="5"/>
      <c r="V222" s="5"/>
      <c r="W222" s="79" t="s">
        <v>350</v>
      </c>
      <c r="X222" s="79"/>
    </row>
    <row r="223" spans="1:24" ht="50.25" customHeight="1" x14ac:dyDescent="0.25">
      <c r="A223" s="109"/>
      <c r="B223" s="94"/>
      <c r="C223" s="58" t="s">
        <v>15</v>
      </c>
      <c r="D223" s="7">
        <f>D215+D218+D206</f>
        <v>69698.899999999994</v>
      </c>
      <c r="E223" s="7">
        <f>E215+E218+E206</f>
        <v>69698.899999999994</v>
      </c>
      <c r="F223" s="7">
        <f>F215+F218+F206+0.1</f>
        <v>29758.209999999995</v>
      </c>
      <c r="G223" s="7">
        <f>G215+G218+G206</f>
        <v>29542.899999999998</v>
      </c>
      <c r="H223" s="5"/>
      <c r="I223" s="5"/>
      <c r="J223" s="5"/>
      <c r="K223" s="5"/>
      <c r="L223" s="5"/>
      <c r="M223" s="5"/>
      <c r="N223" s="5"/>
      <c r="O223" s="5"/>
      <c r="P223" s="5"/>
      <c r="Q223" s="5"/>
      <c r="R223" s="5"/>
      <c r="S223" s="5"/>
      <c r="T223" s="5"/>
      <c r="U223" s="5"/>
      <c r="V223" s="5"/>
      <c r="W223" s="68" t="s">
        <v>351</v>
      </c>
      <c r="X223" s="78"/>
    </row>
    <row r="224" spans="1:24" ht="47.25" x14ac:dyDescent="0.25">
      <c r="A224" s="110"/>
      <c r="B224" s="111"/>
      <c r="C224" s="58" t="s">
        <v>17</v>
      </c>
      <c r="D224" s="7">
        <f>D216</f>
        <v>127952.1</v>
      </c>
      <c r="E224" s="7">
        <f>E216</f>
        <v>127952.1</v>
      </c>
      <c r="F224" s="7">
        <f>F216</f>
        <v>70146.399999999994</v>
      </c>
      <c r="G224" s="7">
        <f>G216</f>
        <v>70146.399999999994</v>
      </c>
      <c r="H224" s="5"/>
      <c r="I224" s="5"/>
      <c r="J224" s="5"/>
      <c r="K224" s="5"/>
      <c r="L224" s="5"/>
      <c r="M224" s="5"/>
      <c r="N224" s="5"/>
      <c r="O224" s="5"/>
      <c r="P224" s="5"/>
      <c r="Q224" s="5"/>
      <c r="R224" s="5"/>
      <c r="S224" s="5"/>
      <c r="T224" s="5"/>
      <c r="U224" s="5"/>
      <c r="V224" s="5"/>
      <c r="W224" s="68" t="s">
        <v>352</v>
      </c>
      <c r="X224" s="78"/>
    </row>
    <row r="225" spans="1:24" ht="15.75" customHeight="1" x14ac:dyDescent="0.25">
      <c r="A225" s="55">
        <v>10</v>
      </c>
      <c r="B225" s="73" t="s">
        <v>232</v>
      </c>
      <c r="C225" s="81"/>
      <c r="D225" s="81"/>
      <c r="E225" s="81"/>
      <c r="F225" s="81"/>
      <c r="G225" s="81"/>
      <c r="H225" s="81"/>
      <c r="I225" s="81"/>
      <c r="J225" s="81"/>
      <c r="K225" s="81"/>
      <c r="L225" s="81"/>
      <c r="M225" s="81"/>
      <c r="N225" s="81"/>
      <c r="O225" s="81"/>
      <c r="P225" s="81"/>
      <c r="Q225" s="81"/>
      <c r="R225" s="81"/>
      <c r="S225" s="81"/>
      <c r="T225" s="81"/>
      <c r="U225" s="81"/>
      <c r="V225" s="81"/>
      <c r="W225" s="81"/>
      <c r="X225" s="81"/>
    </row>
    <row r="226" spans="1:24" ht="74.25" customHeight="1" x14ac:dyDescent="0.25">
      <c r="A226" s="15"/>
      <c r="B226" s="16" t="s">
        <v>26</v>
      </c>
      <c r="C226" s="58" t="s">
        <v>15</v>
      </c>
      <c r="D226" s="7">
        <v>1015</v>
      </c>
      <c r="E226" s="7">
        <f>1015</f>
        <v>1015</v>
      </c>
      <c r="F226" s="7">
        <f>397.8</f>
        <v>397.8</v>
      </c>
      <c r="G226" s="7">
        <v>213.2</v>
      </c>
      <c r="H226" s="5"/>
      <c r="I226" s="5"/>
      <c r="J226" s="5"/>
      <c r="K226" s="5"/>
      <c r="L226" s="5"/>
      <c r="M226" s="5"/>
      <c r="N226" s="5"/>
      <c r="O226" s="5"/>
      <c r="P226" s="5"/>
      <c r="Q226" s="5"/>
      <c r="R226" s="5"/>
      <c r="S226" s="5"/>
      <c r="T226" s="5"/>
      <c r="U226" s="5"/>
      <c r="V226" s="5"/>
      <c r="W226" s="70" t="s">
        <v>353</v>
      </c>
      <c r="X226" s="70"/>
    </row>
    <row r="227" spans="1:24" ht="71.25" customHeight="1" x14ac:dyDescent="0.25">
      <c r="A227" s="15"/>
      <c r="B227" s="16" t="s">
        <v>165</v>
      </c>
      <c r="C227" s="58" t="s">
        <v>15</v>
      </c>
      <c r="D227" s="7">
        <v>280</v>
      </c>
      <c r="E227" s="7">
        <v>280</v>
      </c>
      <c r="F227" s="7">
        <v>0</v>
      </c>
      <c r="G227" s="7">
        <v>0</v>
      </c>
      <c r="H227" s="5"/>
      <c r="I227" s="5"/>
      <c r="J227" s="5"/>
      <c r="K227" s="5"/>
      <c r="L227" s="5"/>
      <c r="M227" s="5"/>
      <c r="N227" s="5"/>
      <c r="O227" s="5"/>
      <c r="P227" s="5"/>
      <c r="Q227" s="5"/>
      <c r="R227" s="5"/>
      <c r="S227" s="5"/>
      <c r="T227" s="5"/>
      <c r="U227" s="5"/>
      <c r="V227" s="5"/>
      <c r="W227" s="70" t="s">
        <v>234</v>
      </c>
      <c r="X227" s="70"/>
    </row>
    <row r="228" spans="1:24" ht="81.75" customHeight="1" x14ac:dyDescent="0.25">
      <c r="A228" s="6"/>
      <c r="B228" s="16" t="s">
        <v>233</v>
      </c>
      <c r="C228" s="58" t="s">
        <v>17</v>
      </c>
      <c r="D228" s="7">
        <v>10988.8</v>
      </c>
      <c r="E228" s="7">
        <v>10988.8</v>
      </c>
      <c r="F228" s="7">
        <v>10988.8</v>
      </c>
      <c r="G228" s="7">
        <v>5704.8</v>
      </c>
      <c r="H228" s="5"/>
      <c r="I228" s="5"/>
      <c r="J228" s="5"/>
      <c r="K228" s="5"/>
      <c r="L228" s="5"/>
      <c r="M228" s="5"/>
      <c r="N228" s="5"/>
      <c r="O228" s="5"/>
      <c r="P228" s="5"/>
      <c r="Q228" s="5"/>
      <c r="R228" s="5"/>
      <c r="S228" s="5"/>
      <c r="T228" s="5"/>
      <c r="U228" s="5"/>
      <c r="V228" s="5"/>
      <c r="W228" s="70" t="s">
        <v>354</v>
      </c>
      <c r="X228" s="70"/>
    </row>
    <row r="229" spans="1:24" ht="32.25" customHeight="1" x14ac:dyDescent="0.25">
      <c r="A229" s="88"/>
      <c r="B229" s="66" t="s">
        <v>16</v>
      </c>
      <c r="C229" s="51" t="s">
        <v>18</v>
      </c>
      <c r="D229" s="10">
        <f>D230+D231</f>
        <v>12283.8</v>
      </c>
      <c r="E229" s="10">
        <f t="shared" ref="E229:G229" si="62">E230+E231</f>
        <v>12283.8</v>
      </c>
      <c r="F229" s="10">
        <f t="shared" si="62"/>
        <v>11386.599999999999</v>
      </c>
      <c r="G229" s="10">
        <f t="shared" si="62"/>
        <v>5918</v>
      </c>
      <c r="H229" s="10">
        <f t="shared" ref="H229:V229" si="63">H230</f>
        <v>0</v>
      </c>
      <c r="I229" s="10">
        <f t="shared" si="63"/>
        <v>0</v>
      </c>
      <c r="J229" s="10">
        <f t="shared" si="63"/>
        <v>0</v>
      </c>
      <c r="K229" s="10">
        <f t="shared" si="63"/>
        <v>0</v>
      </c>
      <c r="L229" s="10">
        <f t="shared" si="63"/>
        <v>0</v>
      </c>
      <c r="M229" s="10">
        <f t="shared" si="63"/>
        <v>0</v>
      </c>
      <c r="N229" s="10">
        <f t="shared" si="63"/>
        <v>0</v>
      </c>
      <c r="O229" s="10">
        <f t="shared" si="63"/>
        <v>0</v>
      </c>
      <c r="P229" s="10">
        <f t="shared" si="63"/>
        <v>0</v>
      </c>
      <c r="Q229" s="10">
        <f t="shared" si="63"/>
        <v>0</v>
      </c>
      <c r="R229" s="10">
        <f t="shared" si="63"/>
        <v>0</v>
      </c>
      <c r="S229" s="10">
        <f t="shared" si="63"/>
        <v>0</v>
      </c>
      <c r="T229" s="10">
        <f t="shared" si="63"/>
        <v>0</v>
      </c>
      <c r="U229" s="10">
        <f t="shared" si="63"/>
        <v>0</v>
      </c>
      <c r="V229" s="10">
        <f t="shared" si="63"/>
        <v>0</v>
      </c>
      <c r="W229" s="75" t="s">
        <v>355</v>
      </c>
      <c r="X229" s="70"/>
    </row>
    <row r="230" spans="1:24" s="32" customFormat="1" ht="45.75" customHeight="1" x14ac:dyDescent="0.25">
      <c r="A230" s="89"/>
      <c r="B230" s="67"/>
      <c r="C230" s="58" t="s">
        <v>15</v>
      </c>
      <c r="D230" s="7">
        <f>D226+D227</f>
        <v>1295</v>
      </c>
      <c r="E230" s="7">
        <f t="shared" ref="E230:G230" si="64">E226+E227</f>
        <v>1295</v>
      </c>
      <c r="F230" s="7">
        <f t="shared" si="64"/>
        <v>397.8</v>
      </c>
      <c r="G230" s="7">
        <f t="shared" si="64"/>
        <v>213.2</v>
      </c>
      <c r="H230" s="13"/>
      <c r="I230" s="13"/>
      <c r="J230" s="13"/>
      <c r="K230" s="13"/>
      <c r="L230" s="13"/>
      <c r="M230" s="13"/>
      <c r="N230" s="13"/>
      <c r="O230" s="13"/>
      <c r="P230" s="13"/>
      <c r="Q230" s="13"/>
      <c r="R230" s="13"/>
      <c r="S230" s="13"/>
      <c r="T230" s="13"/>
      <c r="U230" s="13"/>
      <c r="V230" s="13"/>
      <c r="W230" s="70" t="s">
        <v>356</v>
      </c>
      <c r="X230" s="70"/>
    </row>
    <row r="231" spans="1:24" s="33" customFormat="1" ht="45.75" customHeight="1" x14ac:dyDescent="0.25">
      <c r="A231" s="115"/>
      <c r="B231" s="115"/>
      <c r="C231" s="58" t="s">
        <v>17</v>
      </c>
      <c r="D231" s="7">
        <f>D228</f>
        <v>10988.8</v>
      </c>
      <c r="E231" s="7">
        <f t="shared" ref="E231:G231" si="65">E228</f>
        <v>10988.8</v>
      </c>
      <c r="F231" s="7">
        <f t="shared" si="65"/>
        <v>10988.8</v>
      </c>
      <c r="G231" s="7">
        <f t="shared" si="65"/>
        <v>5704.8</v>
      </c>
      <c r="H231" s="13"/>
      <c r="I231" s="13"/>
      <c r="J231" s="13"/>
      <c r="K231" s="13"/>
      <c r="L231" s="13"/>
      <c r="M231" s="13"/>
      <c r="N231" s="13"/>
      <c r="O231" s="13"/>
      <c r="P231" s="13"/>
      <c r="Q231" s="13"/>
      <c r="R231" s="13"/>
      <c r="S231" s="13"/>
      <c r="T231" s="13"/>
      <c r="U231" s="13"/>
      <c r="V231" s="13"/>
      <c r="W231" s="70" t="s">
        <v>354</v>
      </c>
      <c r="X231" s="70"/>
    </row>
    <row r="232" spans="1:24" ht="33" customHeight="1" x14ac:dyDescent="0.25">
      <c r="A232" s="51">
        <v>11</v>
      </c>
      <c r="B232" s="73" t="s">
        <v>124</v>
      </c>
      <c r="C232" s="73"/>
      <c r="D232" s="73"/>
      <c r="E232" s="73"/>
      <c r="F232" s="73"/>
      <c r="G232" s="73"/>
      <c r="H232" s="81"/>
      <c r="I232" s="81"/>
      <c r="J232" s="81"/>
      <c r="K232" s="81"/>
      <c r="L232" s="81"/>
      <c r="M232" s="81"/>
      <c r="N232" s="81"/>
      <c r="O232" s="81"/>
      <c r="P232" s="81"/>
      <c r="Q232" s="81"/>
      <c r="R232" s="81"/>
      <c r="S232" s="81"/>
      <c r="T232" s="81"/>
      <c r="U232" s="81"/>
      <c r="V232" s="81"/>
      <c r="W232" s="81"/>
      <c r="X232" s="81"/>
    </row>
    <row r="233" spans="1:24" ht="47.25" x14ac:dyDescent="0.25">
      <c r="A233" s="21"/>
      <c r="B233" s="22" t="s">
        <v>159</v>
      </c>
      <c r="C233" s="58" t="s">
        <v>15</v>
      </c>
      <c r="D233" s="7">
        <v>710</v>
      </c>
      <c r="E233" s="7">
        <v>710</v>
      </c>
      <c r="F233" s="7">
        <v>0</v>
      </c>
      <c r="G233" s="7">
        <v>0</v>
      </c>
      <c r="H233" s="46"/>
      <c r="I233" s="46"/>
      <c r="J233" s="46"/>
      <c r="K233" s="46"/>
      <c r="L233" s="46"/>
      <c r="M233" s="46"/>
      <c r="N233" s="46"/>
      <c r="O233" s="46"/>
      <c r="P233" s="46"/>
      <c r="Q233" s="46"/>
      <c r="R233" s="46"/>
      <c r="S233" s="46"/>
      <c r="T233" s="46"/>
      <c r="U233" s="46"/>
      <c r="V233" s="46"/>
      <c r="W233" s="76" t="s">
        <v>92</v>
      </c>
      <c r="X233" s="77"/>
    </row>
    <row r="234" spans="1:24" ht="47.25" x14ac:dyDescent="0.25">
      <c r="A234" s="21"/>
      <c r="B234" s="22" t="s">
        <v>461</v>
      </c>
      <c r="C234" s="9" t="s">
        <v>17</v>
      </c>
      <c r="D234" s="7">
        <v>9180</v>
      </c>
      <c r="E234" s="7">
        <v>9180</v>
      </c>
      <c r="F234" s="7">
        <v>0</v>
      </c>
      <c r="G234" s="7">
        <v>0</v>
      </c>
      <c r="H234" s="46"/>
      <c r="I234" s="46"/>
      <c r="J234" s="46"/>
      <c r="K234" s="46"/>
      <c r="L234" s="46"/>
      <c r="M234" s="46"/>
      <c r="N234" s="46"/>
      <c r="O234" s="46"/>
      <c r="P234" s="46"/>
      <c r="Q234" s="46"/>
      <c r="R234" s="46"/>
      <c r="S234" s="46"/>
      <c r="T234" s="46"/>
      <c r="U234" s="46"/>
      <c r="V234" s="46"/>
      <c r="W234" s="76" t="s">
        <v>92</v>
      </c>
      <c r="X234" s="77"/>
    </row>
    <row r="235" spans="1:24" ht="63" x14ac:dyDescent="0.25">
      <c r="A235" s="61"/>
      <c r="B235" s="22" t="s">
        <v>462</v>
      </c>
      <c r="C235" s="58" t="s">
        <v>15</v>
      </c>
      <c r="D235" s="7">
        <v>1790.3</v>
      </c>
      <c r="E235" s="7">
        <v>1790.3</v>
      </c>
      <c r="F235" s="7">
        <v>150.69999999999999</v>
      </c>
      <c r="G235" s="7">
        <v>127.2</v>
      </c>
      <c r="H235" s="46"/>
      <c r="I235" s="46"/>
      <c r="J235" s="46"/>
      <c r="K235" s="46"/>
      <c r="L235" s="46"/>
      <c r="M235" s="46"/>
      <c r="N235" s="46"/>
      <c r="O235" s="46"/>
      <c r="P235" s="46"/>
      <c r="Q235" s="46"/>
      <c r="R235" s="46"/>
      <c r="S235" s="46"/>
      <c r="T235" s="46"/>
      <c r="U235" s="46"/>
      <c r="V235" s="46"/>
      <c r="W235" s="76" t="s">
        <v>447</v>
      </c>
      <c r="X235" s="77"/>
    </row>
    <row r="236" spans="1:24" ht="63" x14ac:dyDescent="0.25">
      <c r="A236" s="61"/>
      <c r="B236" s="22" t="s">
        <v>93</v>
      </c>
      <c r="C236" s="58" t="s">
        <v>15</v>
      </c>
      <c r="D236" s="7">
        <v>4147.1000000000004</v>
      </c>
      <c r="E236" s="7">
        <v>4147.1000000000004</v>
      </c>
      <c r="F236" s="7">
        <v>0</v>
      </c>
      <c r="G236" s="7">
        <v>0</v>
      </c>
      <c r="H236" s="46"/>
      <c r="I236" s="46"/>
      <c r="J236" s="46"/>
      <c r="K236" s="46"/>
      <c r="L236" s="46"/>
      <c r="M236" s="46"/>
      <c r="N236" s="46"/>
      <c r="O236" s="46"/>
      <c r="P236" s="46"/>
      <c r="Q236" s="46"/>
      <c r="R236" s="46"/>
      <c r="S236" s="46"/>
      <c r="T236" s="46"/>
      <c r="U236" s="46"/>
      <c r="V236" s="46"/>
      <c r="W236" s="76" t="s">
        <v>92</v>
      </c>
      <c r="X236" s="77"/>
    </row>
    <row r="237" spans="1:24" ht="63" x14ac:dyDescent="0.25">
      <c r="A237" s="61"/>
      <c r="B237" s="34" t="s">
        <v>183</v>
      </c>
      <c r="C237" s="58" t="s">
        <v>15</v>
      </c>
      <c r="D237" s="7">
        <v>5206</v>
      </c>
      <c r="E237" s="7">
        <v>5206</v>
      </c>
      <c r="F237" s="7">
        <v>0</v>
      </c>
      <c r="G237" s="7">
        <v>0</v>
      </c>
      <c r="H237" s="46"/>
      <c r="I237" s="46"/>
      <c r="J237" s="46"/>
      <c r="K237" s="46"/>
      <c r="L237" s="46"/>
      <c r="M237" s="46"/>
      <c r="N237" s="46"/>
      <c r="O237" s="46"/>
      <c r="P237" s="46"/>
      <c r="Q237" s="46"/>
      <c r="R237" s="46"/>
      <c r="S237" s="46"/>
      <c r="T237" s="46"/>
      <c r="U237" s="46"/>
      <c r="V237" s="46"/>
      <c r="W237" s="76" t="s">
        <v>92</v>
      </c>
      <c r="X237" s="77"/>
    </row>
    <row r="238" spans="1:24" ht="63" x14ac:dyDescent="0.25">
      <c r="A238" s="61"/>
      <c r="B238" s="34" t="s">
        <v>183</v>
      </c>
      <c r="C238" s="9" t="s">
        <v>17</v>
      </c>
      <c r="D238" s="7">
        <v>98907.199999999997</v>
      </c>
      <c r="E238" s="7">
        <v>98907.199999999997</v>
      </c>
      <c r="F238" s="7">
        <v>0</v>
      </c>
      <c r="G238" s="7">
        <v>0</v>
      </c>
      <c r="H238" s="46"/>
      <c r="I238" s="46"/>
      <c r="J238" s="46"/>
      <c r="K238" s="46"/>
      <c r="L238" s="46"/>
      <c r="M238" s="46"/>
      <c r="N238" s="46"/>
      <c r="O238" s="46"/>
      <c r="P238" s="46"/>
      <c r="Q238" s="46"/>
      <c r="R238" s="46"/>
      <c r="S238" s="46"/>
      <c r="T238" s="46"/>
      <c r="U238" s="46"/>
      <c r="V238" s="46"/>
      <c r="W238" s="76" t="s">
        <v>92</v>
      </c>
      <c r="X238" s="77"/>
    </row>
    <row r="239" spans="1:24" ht="74.25" customHeight="1" x14ac:dyDescent="0.25">
      <c r="A239" s="61"/>
      <c r="B239" s="34" t="s">
        <v>183</v>
      </c>
      <c r="C239" s="9" t="s">
        <v>199</v>
      </c>
      <c r="D239" s="7">
        <v>254897</v>
      </c>
      <c r="E239" s="7">
        <v>254897</v>
      </c>
      <c r="F239" s="7">
        <v>0</v>
      </c>
      <c r="G239" s="7">
        <v>0</v>
      </c>
      <c r="H239" s="46"/>
      <c r="I239" s="46"/>
      <c r="J239" s="46"/>
      <c r="K239" s="46"/>
      <c r="L239" s="46"/>
      <c r="M239" s="46"/>
      <c r="N239" s="46"/>
      <c r="O239" s="46"/>
      <c r="P239" s="46"/>
      <c r="Q239" s="46"/>
      <c r="R239" s="46"/>
      <c r="S239" s="46"/>
      <c r="T239" s="46"/>
      <c r="U239" s="46"/>
      <c r="V239" s="46"/>
      <c r="W239" s="76" t="s">
        <v>92</v>
      </c>
      <c r="X239" s="77"/>
    </row>
    <row r="240" spans="1:24" ht="52.5" customHeight="1" x14ac:dyDescent="0.25">
      <c r="A240" s="98"/>
      <c r="B240" s="66" t="s">
        <v>16</v>
      </c>
      <c r="C240" s="51" t="s">
        <v>18</v>
      </c>
      <c r="D240" s="10">
        <f>D241+D242+D243</f>
        <v>374837.60000000003</v>
      </c>
      <c r="E240" s="10">
        <f t="shared" ref="E240:G240" si="66">E241+E242+E243</f>
        <v>374837.60000000003</v>
      </c>
      <c r="F240" s="10">
        <f t="shared" si="66"/>
        <v>150.69999999999999</v>
      </c>
      <c r="G240" s="10">
        <f t="shared" si="66"/>
        <v>127.2</v>
      </c>
      <c r="H240" s="23"/>
      <c r="I240" s="23"/>
      <c r="J240" s="23"/>
      <c r="K240" s="23"/>
      <c r="L240" s="23"/>
      <c r="M240" s="23"/>
      <c r="N240" s="23"/>
      <c r="O240" s="23"/>
      <c r="P240" s="23"/>
      <c r="Q240" s="23"/>
      <c r="R240" s="23"/>
      <c r="S240" s="23"/>
      <c r="T240" s="23"/>
      <c r="U240" s="23"/>
      <c r="V240" s="23"/>
      <c r="W240" s="96" t="s">
        <v>448</v>
      </c>
      <c r="X240" s="97"/>
    </row>
    <row r="241" spans="1:24" ht="41.25" customHeight="1" x14ac:dyDescent="0.25">
      <c r="A241" s="121"/>
      <c r="B241" s="94"/>
      <c r="C241" s="58" t="s">
        <v>199</v>
      </c>
      <c r="D241" s="7">
        <f>D239</f>
        <v>254897</v>
      </c>
      <c r="E241" s="7">
        <f t="shared" ref="E241:G241" si="67">E239</f>
        <v>254897</v>
      </c>
      <c r="F241" s="7">
        <f t="shared" si="67"/>
        <v>0</v>
      </c>
      <c r="G241" s="7">
        <f t="shared" si="67"/>
        <v>0</v>
      </c>
      <c r="H241" s="23"/>
      <c r="I241" s="23"/>
      <c r="J241" s="23"/>
      <c r="K241" s="23"/>
      <c r="L241" s="23"/>
      <c r="M241" s="23"/>
      <c r="N241" s="23"/>
      <c r="O241" s="23"/>
      <c r="P241" s="23"/>
      <c r="Q241" s="23"/>
      <c r="R241" s="23"/>
      <c r="S241" s="23"/>
      <c r="T241" s="23"/>
      <c r="U241" s="23"/>
      <c r="V241" s="23"/>
      <c r="W241" s="76" t="s">
        <v>92</v>
      </c>
      <c r="X241" s="77"/>
    </row>
    <row r="242" spans="1:24" ht="40.5" customHeight="1" x14ac:dyDescent="0.25">
      <c r="A242" s="99"/>
      <c r="B242" s="100"/>
      <c r="C242" s="58" t="s">
        <v>15</v>
      </c>
      <c r="D242" s="7">
        <f>D233+D235+D236+D237</f>
        <v>11853.400000000001</v>
      </c>
      <c r="E242" s="7">
        <f t="shared" ref="E242:G242" si="68">E233+E235+E236+E237</f>
        <v>11853.400000000001</v>
      </c>
      <c r="F242" s="7">
        <f t="shared" si="68"/>
        <v>150.69999999999999</v>
      </c>
      <c r="G242" s="7">
        <f t="shared" si="68"/>
        <v>127.2</v>
      </c>
      <c r="H242" s="7" t="e">
        <f>#REF!+#REF!+H233+H234+H237</f>
        <v>#REF!</v>
      </c>
      <c r="I242" s="7" t="e">
        <f>#REF!+#REF!+I233+I234+I237</f>
        <v>#REF!</v>
      </c>
      <c r="J242" s="7" t="e">
        <f>#REF!+#REF!+J233+J234+J237</f>
        <v>#REF!</v>
      </c>
      <c r="K242" s="7" t="e">
        <f>#REF!+#REF!+K233+K234+K237</f>
        <v>#REF!</v>
      </c>
      <c r="L242" s="7" t="e">
        <f>#REF!+#REF!+L233+L234+L237</f>
        <v>#REF!</v>
      </c>
      <c r="M242" s="7" t="e">
        <f>#REF!+#REF!+M233+M234+M237</f>
        <v>#REF!</v>
      </c>
      <c r="N242" s="7" t="e">
        <f>#REF!+#REF!+N233+N234+N237</f>
        <v>#REF!</v>
      </c>
      <c r="O242" s="7" t="e">
        <f>#REF!+#REF!+O233+O234+O237</f>
        <v>#REF!</v>
      </c>
      <c r="P242" s="7" t="e">
        <f>#REF!+#REF!+P233+P234+P237</f>
        <v>#REF!</v>
      </c>
      <c r="Q242" s="7" t="e">
        <f>#REF!+#REF!+Q233+Q234+Q237</f>
        <v>#REF!</v>
      </c>
      <c r="R242" s="7" t="e">
        <f>#REF!+#REF!+R233+R234+R237</f>
        <v>#REF!</v>
      </c>
      <c r="S242" s="7" t="e">
        <f>#REF!+#REF!+S233+S234+S237</f>
        <v>#REF!</v>
      </c>
      <c r="T242" s="7" t="e">
        <f>#REF!+#REF!+T233+T234+T237</f>
        <v>#REF!</v>
      </c>
      <c r="U242" s="7" t="e">
        <f>#REF!+#REF!+U233+U234+U237</f>
        <v>#REF!</v>
      </c>
      <c r="V242" s="7" t="e">
        <f>#REF!+#REF!+V233+V234+V237</f>
        <v>#REF!</v>
      </c>
      <c r="W242" s="80" t="s">
        <v>449</v>
      </c>
      <c r="X242" s="80"/>
    </row>
    <row r="243" spans="1:24" ht="51.75" customHeight="1" x14ac:dyDescent="0.25">
      <c r="A243" s="122"/>
      <c r="B243" s="123"/>
      <c r="C243" s="58" t="s">
        <v>17</v>
      </c>
      <c r="D243" s="7">
        <f>D238+D234</f>
        <v>108087.2</v>
      </c>
      <c r="E243" s="7">
        <f t="shared" ref="E243:G243" si="69">E238+E234</f>
        <v>108087.2</v>
      </c>
      <c r="F243" s="7">
        <f t="shared" si="69"/>
        <v>0</v>
      </c>
      <c r="G243" s="7">
        <f t="shared" si="69"/>
        <v>0</v>
      </c>
      <c r="H243" s="7">
        <f t="shared" ref="H243:V243" si="70">H238</f>
        <v>0</v>
      </c>
      <c r="I243" s="7">
        <f t="shared" si="70"/>
        <v>0</v>
      </c>
      <c r="J243" s="7">
        <f t="shared" si="70"/>
        <v>0</v>
      </c>
      <c r="K243" s="7">
        <f t="shared" si="70"/>
        <v>0</v>
      </c>
      <c r="L243" s="7">
        <f t="shared" si="70"/>
        <v>0</v>
      </c>
      <c r="M243" s="7">
        <f t="shared" si="70"/>
        <v>0</v>
      </c>
      <c r="N243" s="7">
        <f t="shared" si="70"/>
        <v>0</v>
      </c>
      <c r="O243" s="7">
        <f t="shared" si="70"/>
        <v>0</v>
      </c>
      <c r="P243" s="7">
        <f t="shared" si="70"/>
        <v>0</v>
      </c>
      <c r="Q243" s="7">
        <f t="shared" si="70"/>
        <v>0</v>
      </c>
      <c r="R243" s="7">
        <f t="shared" si="70"/>
        <v>0</v>
      </c>
      <c r="S243" s="7">
        <f t="shared" si="70"/>
        <v>0</v>
      </c>
      <c r="T243" s="7">
        <f t="shared" si="70"/>
        <v>0</v>
      </c>
      <c r="U243" s="7">
        <f t="shared" si="70"/>
        <v>0</v>
      </c>
      <c r="V243" s="7">
        <f t="shared" si="70"/>
        <v>0</v>
      </c>
      <c r="W243" s="76" t="s">
        <v>92</v>
      </c>
      <c r="X243" s="77"/>
    </row>
    <row r="244" spans="1:24" ht="20.25" customHeight="1" x14ac:dyDescent="0.25">
      <c r="A244" s="55">
        <v>12</v>
      </c>
      <c r="B244" s="71" t="s">
        <v>125</v>
      </c>
      <c r="C244" s="71"/>
      <c r="D244" s="71"/>
      <c r="E244" s="71"/>
      <c r="F244" s="71"/>
      <c r="G244" s="71"/>
      <c r="H244" s="72"/>
      <c r="I244" s="72"/>
      <c r="J244" s="72"/>
      <c r="K244" s="72"/>
      <c r="L244" s="72"/>
      <c r="M244" s="72"/>
      <c r="N244" s="72"/>
      <c r="O244" s="72"/>
      <c r="P244" s="72"/>
      <c r="Q244" s="72"/>
      <c r="R244" s="72"/>
      <c r="S244" s="72"/>
      <c r="T244" s="72"/>
      <c r="U244" s="72"/>
      <c r="V244" s="72"/>
      <c r="W244" s="72"/>
      <c r="X244" s="72"/>
    </row>
    <row r="245" spans="1:24" ht="30" customHeight="1" x14ac:dyDescent="0.25">
      <c r="A245" s="55"/>
      <c r="B245" s="71" t="s">
        <v>126</v>
      </c>
      <c r="C245" s="71"/>
      <c r="D245" s="71"/>
      <c r="E245" s="71"/>
      <c r="F245" s="71"/>
      <c r="G245" s="71"/>
      <c r="H245" s="72"/>
      <c r="I245" s="72"/>
      <c r="J245" s="72"/>
      <c r="K245" s="72"/>
      <c r="L245" s="72"/>
      <c r="M245" s="72"/>
      <c r="N245" s="72"/>
      <c r="O245" s="72"/>
      <c r="P245" s="72"/>
      <c r="Q245" s="72"/>
      <c r="R245" s="72"/>
      <c r="S245" s="72"/>
      <c r="T245" s="72"/>
      <c r="U245" s="72"/>
      <c r="V245" s="72"/>
      <c r="W245" s="72"/>
      <c r="X245" s="72"/>
    </row>
    <row r="246" spans="1:24" ht="89.25" customHeight="1" x14ac:dyDescent="0.25">
      <c r="A246" s="55"/>
      <c r="B246" s="58" t="s">
        <v>29</v>
      </c>
      <c r="C246" s="58" t="s">
        <v>15</v>
      </c>
      <c r="D246" s="35">
        <f>68.7+47.7+97.6</f>
        <v>214</v>
      </c>
      <c r="E246" s="35">
        <f>68.7+47.7+97.6</f>
        <v>214</v>
      </c>
      <c r="F246" s="35">
        <f>60.6+16.2+40</f>
        <v>116.8</v>
      </c>
      <c r="G246" s="35">
        <f>60.6+16.2+40</f>
        <v>116.8</v>
      </c>
      <c r="H246" s="52"/>
      <c r="I246" s="52"/>
      <c r="J246" s="52"/>
      <c r="K246" s="52"/>
      <c r="L246" s="52"/>
      <c r="M246" s="52"/>
      <c r="N246" s="52"/>
      <c r="O246" s="52"/>
      <c r="P246" s="52"/>
      <c r="Q246" s="52"/>
      <c r="R246" s="52"/>
      <c r="S246" s="52"/>
      <c r="T246" s="52"/>
      <c r="U246" s="52"/>
      <c r="V246" s="52"/>
      <c r="W246" s="70" t="s">
        <v>361</v>
      </c>
      <c r="X246" s="70"/>
    </row>
    <row r="247" spans="1:24" ht="85.5" customHeight="1" x14ac:dyDescent="0.25">
      <c r="A247" s="55"/>
      <c r="B247" s="58" t="s">
        <v>30</v>
      </c>
      <c r="C247" s="58" t="s">
        <v>15</v>
      </c>
      <c r="D247" s="35">
        <f>397+45</f>
        <v>442</v>
      </c>
      <c r="E247" s="35">
        <f>397+45</f>
        <v>442</v>
      </c>
      <c r="F247" s="35">
        <f>58</f>
        <v>58</v>
      </c>
      <c r="G247" s="35">
        <f>58</f>
        <v>58</v>
      </c>
      <c r="H247" s="52"/>
      <c r="I247" s="52"/>
      <c r="J247" s="52"/>
      <c r="K247" s="52"/>
      <c r="L247" s="52"/>
      <c r="M247" s="52"/>
      <c r="N247" s="52"/>
      <c r="O247" s="52"/>
      <c r="P247" s="52"/>
      <c r="Q247" s="52"/>
      <c r="R247" s="52"/>
      <c r="S247" s="52"/>
      <c r="T247" s="52"/>
      <c r="U247" s="52"/>
      <c r="V247" s="52"/>
      <c r="W247" s="70" t="s">
        <v>362</v>
      </c>
      <c r="X247" s="70"/>
    </row>
    <row r="248" spans="1:24" ht="63" x14ac:dyDescent="0.25">
      <c r="A248" s="55"/>
      <c r="B248" s="58" t="s">
        <v>95</v>
      </c>
      <c r="C248" s="58" t="s">
        <v>15</v>
      </c>
      <c r="D248" s="35">
        <f>2.7+5</f>
        <v>7.7</v>
      </c>
      <c r="E248" s="35">
        <f>2.7+5</f>
        <v>7.7</v>
      </c>
      <c r="F248" s="35">
        <v>0</v>
      </c>
      <c r="G248" s="35">
        <v>0</v>
      </c>
      <c r="H248" s="52"/>
      <c r="I248" s="52"/>
      <c r="J248" s="52"/>
      <c r="K248" s="52"/>
      <c r="L248" s="52"/>
      <c r="M248" s="52"/>
      <c r="N248" s="52"/>
      <c r="O248" s="52"/>
      <c r="P248" s="52"/>
      <c r="Q248" s="52"/>
      <c r="R248" s="52"/>
      <c r="S248" s="52"/>
      <c r="T248" s="52"/>
      <c r="U248" s="52"/>
      <c r="V248" s="52"/>
      <c r="W248" s="70" t="s">
        <v>92</v>
      </c>
      <c r="X248" s="70"/>
    </row>
    <row r="249" spans="1:24" ht="57.75" customHeight="1" x14ac:dyDescent="0.25">
      <c r="A249" s="55"/>
      <c r="B249" s="51" t="s">
        <v>19</v>
      </c>
      <c r="C249" s="58" t="s">
        <v>15</v>
      </c>
      <c r="D249" s="10">
        <f>D246+D247+D248</f>
        <v>663.7</v>
      </c>
      <c r="E249" s="10">
        <f t="shared" ref="E249:G249" si="71">E246+E247+E248</f>
        <v>663.7</v>
      </c>
      <c r="F249" s="10">
        <f t="shared" si="71"/>
        <v>174.8</v>
      </c>
      <c r="G249" s="10">
        <f t="shared" si="71"/>
        <v>174.8</v>
      </c>
      <c r="H249" s="52"/>
      <c r="I249" s="52"/>
      <c r="J249" s="52"/>
      <c r="K249" s="52"/>
      <c r="L249" s="52"/>
      <c r="M249" s="52"/>
      <c r="N249" s="52"/>
      <c r="O249" s="52"/>
      <c r="P249" s="52"/>
      <c r="Q249" s="52"/>
      <c r="R249" s="52"/>
      <c r="S249" s="52"/>
      <c r="T249" s="52"/>
      <c r="U249" s="52"/>
      <c r="V249" s="52"/>
      <c r="W249" s="79" t="s">
        <v>363</v>
      </c>
      <c r="X249" s="79"/>
    </row>
    <row r="250" spans="1:24" ht="25.5" customHeight="1" x14ac:dyDescent="0.25">
      <c r="A250" s="55"/>
      <c r="B250" s="71" t="s">
        <v>127</v>
      </c>
      <c r="C250" s="71"/>
      <c r="D250" s="71"/>
      <c r="E250" s="71"/>
      <c r="F250" s="71"/>
      <c r="G250" s="71"/>
      <c r="H250" s="72"/>
      <c r="I250" s="72"/>
      <c r="J250" s="72"/>
      <c r="K250" s="72"/>
      <c r="L250" s="72"/>
      <c r="M250" s="72"/>
      <c r="N250" s="72"/>
      <c r="O250" s="72"/>
      <c r="P250" s="72"/>
      <c r="Q250" s="72"/>
      <c r="R250" s="72"/>
      <c r="S250" s="72"/>
      <c r="T250" s="72"/>
      <c r="U250" s="72"/>
      <c r="V250" s="72"/>
      <c r="W250" s="72"/>
      <c r="X250" s="72"/>
    </row>
    <row r="251" spans="1:24" ht="47.25" x14ac:dyDescent="0.25">
      <c r="A251" s="55"/>
      <c r="B251" s="58" t="s">
        <v>31</v>
      </c>
      <c r="C251" s="58" t="s">
        <v>15</v>
      </c>
      <c r="D251" s="35">
        <v>1.4</v>
      </c>
      <c r="E251" s="35">
        <v>1.4</v>
      </c>
      <c r="F251" s="35">
        <v>1.3</v>
      </c>
      <c r="G251" s="35">
        <v>1.3</v>
      </c>
      <c r="H251" s="52"/>
      <c r="I251" s="52"/>
      <c r="J251" s="52"/>
      <c r="K251" s="52"/>
      <c r="L251" s="52"/>
      <c r="M251" s="52"/>
      <c r="N251" s="52"/>
      <c r="O251" s="52"/>
      <c r="P251" s="52"/>
      <c r="Q251" s="52"/>
      <c r="R251" s="52"/>
      <c r="S251" s="52"/>
      <c r="T251" s="52"/>
      <c r="U251" s="52"/>
      <c r="V251" s="52"/>
      <c r="W251" s="80" t="s">
        <v>364</v>
      </c>
      <c r="X251" s="80"/>
    </row>
    <row r="252" spans="1:24" ht="98.25" customHeight="1" x14ac:dyDescent="0.25">
      <c r="A252" s="55"/>
      <c r="B252" s="58" t="s">
        <v>148</v>
      </c>
      <c r="C252" s="58" t="s">
        <v>15</v>
      </c>
      <c r="D252" s="35">
        <f>358.6+95.4</f>
        <v>454</v>
      </c>
      <c r="E252" s="35">
        <f>358.6+95.4</f>
        <v>454</v>
      </c>
      <c r="F252" s="35">
        <f>146.7+40</f>
        <v>186.7</v>
      </c>
      <c r="G252" s="35">
        <f>146.7+40</f>
        <v>186.7</v>
      </c>
      <c r="H252" s="52"/>
      <c r="I252" s="52"/>
      <c r="J252" s="52"/>
      <c r="K252" s="52"/>
      <c r="L252" s="52"/>
      <c r="M252" s="52"/>
      <c r="N252" s="52"/>
      <c r="O252" s="52"/>
      <c r="P252" s="52"/>
      <c r="Q252" s="52"/>
      <c r="R252" s="52"/>
      <c r="S252" s="52"/>
      <c r="T252" s="52"/>
      <c r="U252" s="52"/>
      <c r="V252" s="52"/>
      <c r="W252" s="70" t="s">
        <v>365</v>
      </c>
      <c r="X252" s="70"/>
    </row>
    <row r="253" spans="1:24" ht="71.25" customHeight="1" x14ac:dyDescent="0.25">
      <c r="A253" s="55"/>
      <c r="B253" s="58" t="s">
        <v>101</v>
      </c>
      <c r="C253" s="58" t="s">
        <v>15</v>
      </c>
      <c r="D253" s="35">
        <v>20.7</v>
      </c>
      <c r="E253" s="35">
        <v>20.7</v>
      </c>
      <c r="F253" s="35">
        <v>0</v>
      </c>
      <c r="G253" s="35">
        <v>0</v>
      </c>
      <c r="H253" s="52"/>
      <c r="I253" s="52"/>
      <c r="J253" s="52"/>
      <c r="K253" s="52"/>
      <c r="L253" s="52"/>
      <c r="M253" s="52"/>
      <c r="N253" s="52"/>
      <c r="O253" s="52"/>
      <c r="P253" s="52"/>
      <c r="Q253" s="52"/>
      <c r="R253" s="52"/>
      <c r="S253" s="52"/>
      <c r="T253" s="52"/>
      <c r="U253" s="52"/>
      <c r="V253" s="52"/>
      <c r="W253" s="80" t="s">
        <v>94</v>
      </c>
      <c r="X253" s="80"/>
    </row>
    <row r="254" spans="1:24" ht="47.25" x14ac:dyDescent="0.25">
      <c r="A254" s="55"/>
      <c r="B254" s="51" t="s">
        <v>19</v>
      </c>
      <c r="C254" s="51" t="s">
        <v>15</v>
      </c>
      <c r="D254" s="10">
        <f>D250+D251+E252+D253</f>
        <v>476.09999999999997</v>
      </c>
      <c r="E254" s="10">
        <f>E251+E252+E253</f>
        <v>476.09999999999997</v>
      </c>
      <c r="F254" s="10">
        <f>F250+F251+F252+F253</f>
        <v>188</v>
      </c>
      <c r="G254" s="10">
        <f>G250+G251+G252+G253</f>
        <v>188</v>
      </c>
      <c r="H254" s="36"/>
      <c r="I254" s="36"/>
      <c r="J254" s="36"/>
      <c r="K254" s="36"/>
      <c r="L254" s="36"/>
      <c r="M254" s="36"/>
      <c r="N254" s="36"/>
      <c r="O254" s="36"/>
      <c r="P254" s="36"/>
      <c r="Q254" s="36"/>
      <c r="R254" s="36"/>
      <c r="S254" s="36"/>
      <c r="T254" s="36"/>
      <c r="U254" s="36"/>
      <c r="V254" s="36"/>
      <c r="W254" s="79" t="s">
        <v>366</v>
      </c>
      <c r="X254" s="79"/>
    </row>
    <row r="255" spans="1:24" ht="25.5" customHeight="1" x14ac:dyDescent="0.25">
      <c r="A255" s="55"/>
      <c r="B255" s="71" t="s">
        <v>481</v>
      </c>
      <c r="C255" s="71"/>
      <c r="D255" s="71"/>
      <c r="E255" s="71"/>
      <c r="F255" s="71"/>
      <c r="G255" s="71"/>
      <c r="H255" s="72"/>
      <c r="I255" s="72"/>
      <c r="J255" s="72"/>
      <c r="K255" s="72"/>
      <c r="L255" s="72"/>
      <c r="M255" s="72"/>
      <c r="N255" s="72"/>
      <c r="O255" s="72"/>
      <c r="P255" s="72"/>
      <c r="Q255" s="72"/>
      <c r="R255" s="72"/>
      <c r="S255" s="72"/>
      <c r="T255" s="72"/>
      <c r="U255" s="72"/>
      <c r="V255" s="72"/>
      <c r="W255" s="72"/>
      <c r="X255" s="72"/>
    </row>
    <row r="256" spans="1:24" ht="78.75" x14ac:dyDescent="0.25">
      <c r="A256" s="55"/>
      <c r="B256" s="58" t="s">
        <v>186</v>
      </c>
      <c r="C256" s="58" t="s">
        <v>15</v>
      </c>
      <c r="D256" s="35">
        <v>23</v>
      </c>
      <c r="E256" s="35">
        <v>23</v>
      </c>
      <c r="F256" s="35">
        <v>0</v>
      </c>
      <c r="G256" s="35">
        <v>0</v>
      </c>
      <c r="H256" s="52"/>
      <c r="I256" s="52"/>
      <c r="J256" s="52"/>
      <c r="K256" s="52"/>
      <c r="L256" s="52"/>
      <c r="M256" s="52"/>
      <c r="N256" s="52"/>
      <c r="O256" s="52"/>
      <c r="P256" s="52"/>
      <c r="Q256" s="52"/>
      <c r="R256" s="52"/>
      <c r="S256" s="52"/>
      <c r="T256" s="52"/>
      <c r="U256" s="52"/>
      <c r="V256" s="52"/>
      <c r="W256" s="80" t="s">
        <v>94</v>
      </c>
      <c r="X256" s="80"/>
    </row>
    <row r="257" spans="1:24" ht="91.5" customHeight="1" x14ac:dyDescent="0.25">
      <c r="A257" s="55"/>
      <c r="B257" s="58" t="s">
        <v>187</v>
      </c>
      <c r="C257" s="58" t="s">
        <v>15</v>
      </c>
      <c r="D257" s="35">
        <v>27.6</v>
      </c>
      <c r="E257" s="35">
        <v>27.6</v>
      </c>
      <c r="F257" s="35">
        <v>0</v>
      </c>
      <c r="G257" s="35">
        <v>0</v>
      </c>
      <c r="H257" s="52"/>
      <c r="I257" s="52"/>
      <c r="J257" s="52"/>
      <c r="K257" s="52"/>
      <c r="L257" s="52"/>
      <c r="M257" s="52"/>
      <c r="N257" s="52"/>
      <c r="O257" s="52"/>
      <c r="P257" s="52"/>
      <c r="Q257" s="52"/>
      <c r="R257" s="52"/>
      <c r="S257" s="52"/>
      <c r="T257" s="52"/>
      <c r="U257" s="52"/>
      <c r="V257" s="52"/>
      <c r="W257" s="80" t="s">
        <v>94</v>
      </c>
      <c r="X257" s="80"/>
    </row>
    <row r="258" spans="1:24" ht="47.25" x14ac:dyDescent="0.25">
      <c r="A258" s="55"/>
      <c r="B258" s="51" t="s">
        <v>19</v>
      </c>
      <c r="C258" s="51" t="s">
        <v>15</v>
      </c>
      <c r="D258" s="10">
        <f>D256+D257</f>
        <v>50.6</v>
      </c>
      <c r="E258" s="10">
        <f t="shared" ref="E258:G258" si="72">E256+E257</f>
        <v>50.6</v>
      </c>
      <c r="F258" s="10">
        <f t="shared" si="72"/>
        <v>0</v>
      </c>
      <c r="G258" s="10">
        <f t="shared" si="72"/>
        <v>0</v>
      </c>
      <c r="H258" s="36"/>
      <c r="I258" s="36"/>
      <c r="J258" s="36"/>
      <c r="K258" s="36"/>
      <c r="L258" s="36"/>
      <c r="M258" s="36"/>
      <c r="N258" s="36"/>
      <c r="O258" s="36"/>
      <c r="P258" s="36"/>
      <c r="Q258" s="36"/>
      <c r="R258" s="36"/>
      <c r="S258" s="36"/>
      <c r="T258" s="36"/>
      <c r="U258" s="36"/>
      <c r="V258" s="36"/>
      <c r="W258" s="79" t="s">
        <v>94</v>
      </c>
      <c r="X258" s="79"/>
    </row>
    <row r="259" spans="1:24" ht="47.25" x14ac:dyDescent="0.25">
      <c r="A259" s="55"/>
      <c r="B259" s="51" t="s">
        <v>16</v>
      </c>
      <c r="C259" s="51" t="s">
        <v>15</v>
      </c>
      <c r="D259" s="10">
        <f>D249+D254+D258</f>
        <v>1190.3999999999999</v>
      </c>
      <c r="E259" s="10">
        <f>E249+E254+E258</f>
        <v>1190.3999999999999</v>
      </c>
      <c r="F259" s="10">
        <f>F249+F254+F258+0.1</f>
        <v>362.90000000000003</v>
      </c>
      <c r="G259" s="10">
        <f>G249+G254+G258+0.1</f>
        <v>362.90000000000003</v>
      </c>
      <c r="H259" s="5"/>
      <c r="I259" s="5"/>
      <c r="J259" s="5"/>
      <c r="K259" s="5"/>
      <c r="L259" s="5"/>
      <c r="M259" s="5"/>
      <c r="N259" s="5"/>
      <c r="O259" s="5"/>
      <c r="P259" s="5"/>
      <c r="Q259" s="5"/>
      <c r="R259" s="5"/>
      <c r="S259" s="5"/>
      <c r="T259" s="5"/>
      <c r="U259" s="5"/>
      <c r="V259" s="5"/>
      <c r="W259" s="79" t="s">
        <v>367</v>
      </c>
      <c r="X259" s="79"/>
    </row>
    <row r="260" spans="1:24" ht="20.25" customHeight="1" x14ac:dyDescent="0.25">
      <c r="A260" s="55" t="s">
        <v>55</v>
      </c>
      <c r="B260" s="71" t="s">
        <v>98</v>
      </c>
      <c r="C260" s="71"/>
      <c r="D260" s="71"/>
      <c r="E260" s="71"/>
      <c r="F260" s="71"/>
      <c r="G260" s="71"/>
      <c r="H260" s="72"/>
      <c r="I260" s="72"/>
      <c r="J260" s="72"/>
      <c r="K260" s="72"/>
      <c r="L260" s="72"/>
      <c r="M260" s="72"/>
      <c r="N260" s="72"/>
      <c r="O260" s="72"/>
      <c r="P260" s="72"/>
      <c r="Q260" s="72"/>
      <c r="R260" s="72"/>
      <c r="S260" s="72"/>
      <c r="T260" s="72"/>
      <c r="U260" s="72"/>
      <c r="V260" s="72"/>
      <c r="W260" s="72"/>
      <c r="X260" s="72"/>
    </row>
    <row r="261" spans="1:24" ht="25.5" customHeight="1" x14ac:dyDescent="0.25">
      <c r="A261" s="55"/>
      <c r="B261" s="71" t="s">
        <v>56</v>
      </c>
      <c r="C261" s="71"/>
      <c r="D261" s="71"/>
      <c r="E261" s="71"/>
      <c r="F261" s="71"/>
      <c r="G261" s="71"/>
      <c r="H261" s="72"/>
      <c r="I261" s="72"/>
      <c r="J261" s="72"/>
      <c r="K261" s="72"/>
      <c r="L261" s="72"/>
      <c r="M261" s="72"/>
      <c r="N261" s="72"/>
      <c r="O261" s="72"/>
      <c r="P261" s="72"/>
      <c r="Q261" s="72"/>
      <c r="R261" s="72"/>
      <c r="S261" s="72"/>
      <c r="T261" s="72"/>
      <c r="U261" s="72"/>
      <c r="V261" s="72"/>
      <c r="W261" s="72"/>
      <c r="X261" s="72"/>
    </row>
    <row r="262" spans="1:24" ht="31.5" customHeight="1" x14ac:dyDescent="0.25">
      <c r="A262" s="55"/>
      <c r="B262" s="48" t="s">
        <v>57</v>
      </c>
      <c r="C262" s="58" t="s">
        <v>15</v>
      </c>
      <c r="D262" s="37">
        <v>4139.6000000000004</v>
      </c>
      <c r="E262" s="37">
        <v>4139.6000000000004</v>
      </c>
      <c r="F262" s="37">
        <v>2519</v>
      </c>
      <c r="G262" s="37">
        <v>2259.4</v>
      </c>
      <c r="H262" s="57"/>
      <c r="I262" s="57"/>
      <c r="J262" s="57"/>
      <c r="K262" s="57"/>
      <c r="L262" s="57"/>
      <c r="M262" s="57"/>
      <c r="N262" s="57"/>
      <c r="O262" s="57"/>
      <c r="P262" s="57"/>
      <c r="Q262" s="57"/>
      <c r="R262" s="57"/>
      <c r="S262" s="57"/>
      <c r="T262" s="57"/>
      <c r="U262" s="57"/>
      <c r="V262" s="57"/>
      <c r="W262" s="80" t="s">
        <v>372</v>
      </c>
      <c r="X262" s="80"/>
    </row>
    <row r="263" spans="1:24" ht="110.25" customHeight="1" x14ac:dyDescent="0.25">
      <c r="A263" s="55"/>
      <c r="B263" s="48" t="s">
        <v>58</v>
      </c>
      <c r="C263" s="58" t="s">
        <v>15</v>
      </c>
      <c r="D263" s="37">
        <v>94932.6</v>
      </c>
      <c r="E263" s="37">
        <v>94932.6</v>
      </c>
      <c r="F263" s="37">
        <v>58120</v>
      </c>
      <c r="G263" s="37">
        <v>48588</v>
      </c>
      <c r="H263" s="57"/>
      <c r="I263" s="57"/>
      <c r="J263" s="57"/>
      <c r="K263" s="57"/>
      <c r="L263" s="57"/>
      <c r="M263" s="57"/>
      <c r="N263" s="57"/>
      <c r="O263" s="57"/>
      <c r="P263" s="57"/>
      <c r="Q263" s="57"/>
      <c r="R263" s="57"/>
      <c r="S263" s="57"/>
      <c r="T263" s="57"/>
      <c r="U263" s="57"/>
      <c r="V263" s="57"/>
      <c r="W263" s="70" t="s">
        <v>373</v>
      </c>
      <c r="X263" s="70"/>
    </row>
    <row r="264" spans="1:24" ht="46.5" customHeight="1" x14ac:dyDescent="0.25">
      <c r="A264" s="55"/>
      <c r="B264" s="48" t="s">
        <v>59</v>
      </c>
      <c r="C264" s="58" t="s">
        <v>15</v>
      </c>
      <c r="D264" s="37">
        <v>146.30000000000001</v>
      </c>
      <c r="E264" s="37">
        <v>146.30000000000001</v>
      </c>
      <c r="F264" s="37">
        <v>36.6</v>
      </c>
      <c r="G264" s="37">
        <v>34.6</v>
      </c>
      <c r="H264" s="57"/>
      <c r="I264" s="57"/>
      <c r="J264" s="57"/>
      <c r="K264" s="57"/>
      <c r="L264" s="57"/>
      <c r="M264" s="57"/>
      <c r="N264" s="57"/>
      <c r="O264" s="57"/>
      <c r="P264" s="57"/>
      <c r="Q264" s="57"/>
      <c r="R264" s="57"/>
      <c r="S264" s="57"/>
      <c r="T264" s="57"/>
      <c r="U264" s="57"/>
      <c r="V264" s="57"/>
      <c r="W264" s="70" t="s">
        <v>374</v>
      </c>
      <c r="X264" s="70"/>
    </row>
    <row r="265" spans="1:24" ht="65.25" customHeight="1" x14ac:dyDescent="0.25">
      <c r="A265" s="55"/>
      <c r="B265" s="48" t="s">
        <v>147</v>
      </c>
      <c r="C265" s="58" t="s">
        <v>152</v>
      </c>
      <c r="D265" s="37">
        <v>831</v>
      </c>
      <c r="E265" s="37">
        <v>831</v>
      </c>
      <c r="F265" s="37">
        <v>164.6</v>
      </c>
      <c r="G265" s="37">
        <v>135.1</v>
      </c>
      <c r="H265" s="57"/>
      <c r="I265" s="57"/>
      <c r="J265" s="57"/>
      <c r="K265" s="57"/>
      <c r="L265" s="57"/>
      <c r="M265" s="57"/>
      <c r="N265" s="57"/>
      <c r="O265" s="57"/>
      <c r="P265" s="57"/>
      <c r="Q265" s="57"/>
      <c r="R265" s="57"/>
      <c r="S265" s="57"/>
      <c r="T265" s="57"/>
      <c r="U265" s="57"/>
      <c r="V265" s="57"/>
      <c r="W265" s="70" t="s">
        <v>375</v>
      </c>
      <c r="X265" s="70"/>
    </row>
    <row r="266" spans="1:24" ht="102" customHeight="1" x14ac:dyDescent="0.25">
      <c r="A266" s="55"/>
      <c r="B266" s="48" t="s">
        <v>368</v>
      </c>
      <c r="C266" s="58" t="s">
        <v>15</v>
      </c>
      <c r="D266" s="37">
        <v>100</v>
      </c>
      <c r="E266" s="37">
        <v>100</v>
      </c>
      <c r="F266" s="37">
        <v>0</v>
      </c>
      <c r="G266" s="37">
        <v>0</v>
      </c>
      <c r="H266" s="57"/>
      <c r="I266" s="57"/>
      <c r="J266" s="57"/>
      <c r="K266" s="57"/>
      <c r="L266" s="57"/>
      <c r="M266" s="57"/>
      <c r="N266" s="57"/>
      <c r="O266" s="57"/>
      <c r="P266" s="57"/>
      <c r="Q266" s="57"/>
      <c r="R266" s="57"/>
      <c r="S266" s="57"/>
      <c r="T266" s="57"/>
      <c r="U266" s="57"/>
      <c r="V266" s="57"/>
      <c r="W266" s="70" t="s">
        <v>92</v>
      </c>
      <c r="X266" s="70"/>
    </row>
    <row r="267" spans="1:24" ht="99.75" customHeight="1" x14ac:dyDescent="0.25">
      <c r="A267" s="55"/>
      <c r="B267" s="48" t="s">
        <v>369</v>
      </c>
      <c r="C267" s="58" t="s">
        <v>15</v>
      </c>
      <c r="D267" s="37">
        <v>400</v>
      </c>
      <c r="E267" s="37">
        <v>400</v>
      </c>
      <c r="F267" s="37">
        <v>0</v>
      </c>
      <c r="G267" s="37">
        <v>0</v>
      </c>
      <c r="H267" s="57"/>
      <c r="I267" s="57"/>
      <c r="J267" s="57"/>
      <c r="K267" s="57"/>
      <c r="L267" s="57"/>
      <c r="M267" s="57"/>
      <c r="N267" s="57"/>
      <c r="O267" s="57"/>
      <c r="P267" s="57"/>
      <c r="Q267" s="57"/>
      <c r="R267" s="57"/>
      <c r="S267" s="57"/>
      <c r="T267" s="57"/>
      <c r="U267" s="57"/>
      <c r="V267" s="57"/>
      <c r="W267" s="70" t="s">
        <v>92</v>
      </c>
      <c r="X267" s="70"/>
    </row>
    <row r="268" spans="1:24" ht="78" customHeight="1" x14ac:dyDescent="0.25">
      <c r="A268" s="55"/>
      <c r="B268" s="48" t="s">
        <v>33</v>
      </c>
      <c r="C268" s="58" t="s">
        <v>15</v>
      </c>
      <c r="D268" s="37">
        <v>2050</v>
      </c>
      <c r="E268" s="37">
        <v>2050</v>
      </c>
      <c r="F268" s="37">
        <v>59.1</v>
      </c>
      <c r="G268" s="37">
        <v>59.1</v>
      </c>
      <c r="H268" s="57"/>
      <c r="I268" s="57"/>
      <c r="J268" s="57"/>
      <c r="K268" s="57"/>
      <c r="L268" s="57"/>
      <c r="M268" s="57"/>
      <c r="N268" s="57"/>
      <c r="O268" s="57"/>
      <c r="P268" s="57"/>
      <c r="Q268" s="57"/>
      <c r="R268" s="57"/>
      <c r="S268" s="57"/>
      <c r="T268" s="57"/>
      <c r="U268" s="57"/>
      <c r="V268" s="57"/>
      <c r="W268" s="70" t="s">
        <v>376</v>
      </c>
      <c r="X268" s="70"/>
    </row>
    <row r="269" spans="1:24" ht="63.75" customHeight="1" x14ac:dyDescent="0.25">
      <c r="A269" s="55"/>
      <c r="B269" s="48" t="s">
        <v>60</v>
      </c>
      <c r="C269" s="58" t="s">
        <v>15</v>
      </c>
      <c r="D269" s="37">
        <v>341</v>
      </c>
      <c r="E269" s="37">
        <v>341</v>
      </c>
      <c r="F269" s="37">
        <v>35</v>
      </c>
      <c r="G269" s="37">
        <v>22.2</v>
      </c>
      <c r="H269" s="57"/>
      <c r="I269" s="57"/>
      <c r="J269" s="57"/>
      <c r="K269" s="57"/>
      <c r="L269" s="57"/>
      <c r="M269" s="57"/>
      <c r="N269" s="57"/>
      <c r="O269" s="57"/>
      <c r="P269" s="57"/>
      <c r="Q269" s="57"/>
      <c r="R269" s="57"/>
      <c r="S269" s="57"/>
      <c r="T269" s="57"/>
      <c r="U269" s="57"/>
      <c r="V269" s="57"/>
      <c r="W269" s="70" t="s">
        <v>377</v>
      </c>
      <c r="X269" s="70"/>
    </row>
    <row r="270" spans="1:24" ht="51.75" customHeight="1" x14ac:dyDescent="0.25">
      <c r="A270" s="55"/>
      <c r="B270" s="48" t="s">
        <v>103</v>
      </c>
      <c r="C270" s="58" t="s">
        <v>15</v>
      </c>
      <c r="D270" s="37">
        <v>785</v>
      </c>
      <c r="E270" s="37">
        <v>785</v>
      </c>
      <c r="F270" s="37">
        <v>21.3</v>
      </c>
      <c r="G270" s="37">
        <v>21.3</v>
      </c>
      <c r="H270" s="57"/>
      <c r="I270" s="57"/>
      <c r="J270" s="57"/>
      <c r="K270" s="57"/>
      <c r="L270" s="57"/>
      <c r="M270" s="57"/>
      <c r="N270" s="57"/>
      <c r="O270" s="57"/>
      <c r="P270" s="57"/>
      <c r="Q270" s="57"/>
      <c r="R270" s="57"/>
      <c r="S270" s="57"/>
      <c r="T270" s="57"/>
      <c r="U270" s="57"/>
      <c r="V270" s="57"/>
      <c r="W270" s="80" t="s">
        <v>378</v>
      </c>
      <c r="X270" s="80"/>
    </row>
    <row r="271" spans="1:24" ht="51.75" customHeight="1" x14ac:dyDescent="0.25">
      <c r="A271" s="55"/>
      <c r="B271" s="48" t="s">
        <v>104</v>
      </c>
      <c r="C271" s="58" t="s">
        <v>15</v>
      </c>
      <c r="D271" s="37">
        <v>83.7</v>
      </c>
      <c r="E271" s="37">
        <v>83.7</v>
      </c>
      <c r="F271" s="37">
        <v>81.099999999999994</v>
      </c>
      <c r="G271" s="37">
        <v>81.099999999999994</v>
      </c>
      <c r="H271" s="57"/>
      <c r="I271" s="57"/>
      <c r="J271" s="57"/>
      <c r="K271" s="57"/>
      <c r="L271" s="57"/>
      <c r="M271" s="57"/>
      <c r="N271" s="57"/>
      <c r="O271" s="57"/>
      <c r="P271" s="57"/>
      <c r="Q271" s="57"/>
      <c r="R271" s="57"/>
      <c r="S271" s="57"/>
      <c r="T271" s="57"/>
      <c r="U271" s="57"/>
      <c r="V271" s="57"/>
      <c r="W271" s="80" t="s">
        <v>252</v>
      </c>
      <c r="X271" s="80"/>
    </row>
    <row r="272" spans="1:24" ht="83.25" customHeight="1" x14ac:dyDescent="0.25">
      <c r="A272" s="55"/>
      <c r="B272" s="48" t="s">
        <v>156</v>
      </c>
      <c r="C272" s="58" t="s">
        <v>15</v>
      </c>
      <c r="D272" s="37">
        <v>521.9</v>
      </c>
      <c r="E272" s="37">
        <v>521.9</v>
      </c>
      <c r="F272" s="37">
        <v>0</v>
      </c>
      <c r="G272" s="37">
        <v>0</v>
      </c>
      <c r="H272" s="57"/>
      <c r="I272" s="57"/>
      <c r="J272" s="57"/>
      <c r="K272" s="57"/>
      <c r="L272" s="57"/>
      <c r="M272" s="57"/>
      <c r="N272" s="57"/>
      <c r="O272" s="57"/>
      <c r="P272" s="57"/>
      <c r="Q272" s="57"/>
      <c r="R272" s="57"/>
      <c r="S272" s="57"/>
      <c r="T272" s="57"/>
      <c r="U272" s="57"/>
      <c r="V272" s="57"/>
      <c r="W272" s="80" t="s">
        <v>94</v>
      </c>
      <c r="X272" s="80"/>
    </row>
    <row r="273" spans="1:24" ht="83.25" customHeight="1" x14ac:dyDescent="0.25">
      <c r="A273" s="55"/>
      <c r="B273" s="48" t="s">
        <v>157</v>
      </c>
      <c r="C273" s="58" t="s">
        <v>15</v>
      </c>
      <c r="D273" s="37">
        <v>2000</v>
      </c>
      <c r="E273" s="37">
        <v>2000</v>
      </c>
      <c r="F273" s="37">
        <v>0</v>
      </c>
      <c r="G273" s="37">
        <v>0</v>
      </c>
      <c r="H273" s="57"/>
      <c r="I273" s="57"/>
      <c r="J273" s="57"/>
      <c r="K273" s="57"/>
      <c r="L273" s="57"/>
      <c r="M273" s="57"/>
      <c r="N273" s="57"/>
      <c r="O273" s="57"/>
      <c r="P273" s="57"/>
      <c r="Q273" s="57"/>
      <c r="R273" s="57"/>
      <c r="S273" s="57"/>
      <c r="T273" s="57"/>
      <c r="U273" s="57"/>
      <c r="V273" s="57"/>
      <c r="W273" s="80" t="s">
        <v>94</v>
      </c>
      <c r="X273" s="80"/>
    </row>
    <row r="274" spans="1:24" ht="83.25" customHeight="1" x14ac:dyDescent="0.25">
      <c r="A274" s="55"/>
      <c r="B274" s="48" t="s">
        <v>166</v>
      </c>
      <c r="C274" s="58" t="s">
        <v>17</v>
      </c>
      <c r="D274" s="37">
        <v>3.1</v>
      </c>
      <c r="E274" s="37">
        <v>3.1</v>
      </c>
      <c r="F274" s="37">
        <v>3.1</v>
      </c>
      <c r="G274" s="37">
        <v>0</v>
      </c>
      <c r="H274" s="57"/>
      <c r="I274" s="57"/>
      <c r="J274" s="57"/>
      <c r="K274" s="57"/>
      <c r="L274" s="57"/>
      <c r="M274" s="57"/>
      <c r="N274" s="57"/>
      <c r="O274" s="57"/>
      <c r="P274" s="57"/>
      <c r="Q274" s="57"/>
      <c r="R274" s="57"/>
      <c r="S274" s="57"/>
      <c r="T274" s="57"/>
      <c r="U274" s="57"/>
      <c r="V274" s="57"/>
      <c r="W274" s="80" t="s">
        <v>94</v>
      </c>
      <c r="X274" s="80"/>
    </row>
    <row r="275" spans="1:24" ht="126" customHeight="1" x14ac:dyDescent="0.25">
      <c r="A275" s="55"/>
      <c r="B275" s="48" t="s">
        <v>67</v>
      </c>
      <c r="C275" s="58" t="s">
        <v>17</v>
      </c>
      <c r="D275" s="37">
        <v>3292.3</v>
      </c>
      <c r="E275" s="37">
        <v>3292.3</v>
      </c>
      <c r="F275" s="37">
        <v>1324</v>
      </c>
      <c r="G275" s="37">
        <v>1209.8</v>
      </c>
      <c r="H275" s="57"/>
      <c r="I275" s="57"/>
      <c r="J275" s="57"/>
      <c r="K275" s="57"/>
      <c r="L275" s="57"/>
      <c r="M275" s="57"/>
      <c r="N275" s="57"/>
      <c r="O275" s="57"/>
      <c r="P275" s="57"/>
      <c r="Q275" s="57"/>
      <c r="R275" s="57"/>
      <c r="S275" s="57"/>
      <c r="T275" s="57"/>
      <c r="U275" s="57"/>
      <c r="V275" s="57"/>
      <c r="W275" s="80" t="s">
        <v>244</v>
      </c>
      <c r="X275" s="80"/>
    </row>
    <row r="276" spans="1:24" ht="79.5" customHeight="1" x14ac:dyDescent="0.25">
      <c r="A276" s="55"/>
      <c r="B276" s="48" t="s">
        <v>128</v>
      </c>
      <c r="C276" s="58" t="s">
        <v>17</v>
      </c>
      <c r="D276" s="37">
        <v>4.5999999999999996</v>
      </c>
      <c r="E276" s="37">
        <v>4.5999999999999996</v>
      </c>
      <c r="F276" s="37">
        <v>1.4</v>
      </c>
      <c r="G276" s="37">
        <v>1.4</v>
      </c>
      <c r="H276" s="57"/>
      <c r="I276" s="57"/>
      <c r="J276" s="57"/>
      <c r="K276" s="57"/>
      <c r="L276" s="57"/>
      <c r="M276" s="57"/>
      <c r="N276" s="57"/>
      <c r="O276" s="57"/>
      <c r="P276" s="57"/>
      <c r="Q276" s="57"/>
      <c r="R276" s="57"/>
      <c r="S276" s="57"/>
      <c r="T276" s="57"/>
      <c r="U276" s="57"/>
      <c r="V276" s="57"/>
      <c r="W276" s="70" t="s">
        <v>379</v>
      </c>
      <c r="X276" s="70"/>
    </row>
    <row r="277" spans="1:24" ht="126.75" customHeight="1" x14ac:dyDescent="0.25">
      <c r="A277" s="55"/>
      <c r="B277" s="48" t="s">
        <v>61</v>
      </c>
      <c r="C277" s="58" t="s">
        <v>17</v>
      </c>
      <c r="D277" s="37">
        <v>37.5</v>
      </c>
      <c r="E277" s="37">
        <v>37.5</v>
      </c>
      <c r="F277" s="37">
        <v>37.5</v>
      </c>
      <c r="G277" s="37">
        <v>13.8</v>
      </c>
      <c r="H277" s="57"/>
      <c r="I277" s="57"/>
      <c r="J277" s="57"/>
      <c r="K277" s="57"/>
      <c r="L277" s="57"/>
      <c r="M277" s="57"/>
      <c r="N277" s="57"/>
      <c r="O277" s="57"/>
      <c r="P277" s="57"/>
      <c r="Q277" s="57"/>
      <c r="R277" s="57"/>
      <c r="S277" s="57"/>
      <c r="T277" s="57"/>
      <c r="U277" s="57"/>
      <c r="V277" s="57"/>
      <c r="W277" s="70" t="s">
        <v>380</v>
      </c>
      <c r="X277" s="70"/>
    </row>
    <row r="278" spans="1:24" ht="122.25" customHeight="1" x14ac:dyDescent="0.25">
      <c r="A278" s="55"/>
      <c r="B278" s="58" t="s">
        <v>62</v>
      </c>
      <c r="C278" s="58" t="s">
        <v>17</v>
      </c>
      <c r="D278" s="7">
        <v>4720</v>
      </c>
      <c r="E278" s="7">
        <v>4720</v>
      </c>
      <c r="F278" s="7">
        <v>2197.5</v>
      </c>
      <c r="G278" s="7">
        <v>2129.1</v>
      </c>
      <c r="H278" s="52"/>
      <c r="I278" s="52"/>
      <c r="J278" s="52"/>
      <c r="K278" s="52"/>
      <c r="L278" s="52"/>
      <c r="M278" s="52"/>
      <c r="N278" s="52"/>
      <c r="O278" s="52"/>
      <c r="P278" s="52"/>
      <c r="Q278" s="52"/>
      <c r="R278" s="52"/>
      <c r="S278" s="52"/>
      <c r="T278" s="52"/>
      <c r="U278" s="52"/>
      <c r="V278" s="52"/>
      <c r="W278" s="80" t="s">
        <v>381</v>
      </c>
      <c r="X278" s="80"/>
    </row>
    <row r="279" spans="1:24" ht="129" customHeight="1" x14ac:dyDescent="0.25">
      <c r="A279" s="55"/>
      <c r="B279" s="58" t="s">
        <v>63</v>
      </c>
      <c r="C279" s="58" t="s">
        <v>17</v>
      </c>
      <c r="D279" s="7">
        <v>1118.0999999999999</v>
      </c>
      <c r="E279" s="7">
        <v>1118.0999999999999</v>
      </c>
      <c r="F279" s="7">
        <v>391.7</v>
      </c>
      <c r="G279" s="7">
        <v>360.9</v>
      </c>
      <c r="H279" s="52"/>
      <c r="I279" s="52"/>
      <c r="J279" s="52"/>
      <c r="K279" s="52"/>
      <c r="L279" s="52"/>
      <c r="M279" s="52"/>
      <c r="N279" s="52"/>
      <c r="O279" s="52"/>
      <c r="P279" s="52"/>
      <c r="Q279" s="52"/>
      <c r="R279" s="52"/>
      <c r="S279" s="52"/>
      <c r="T279" s="52"/>
      <c r="U279" s="52"/>
      <c r="V279" s="52"/>
      <c r="W279" s="76" t="s">
        <v>382</v>
      </c>
      <c r="X279" s="77"/>
    </row>
    <row r="280" spans="1:24" ht="157.5" x14ac:dyDescent="0.25">
      <c r="A280" s="55"/>
      <c r="B280" s="58" t="s">
        <v>64</v>
      </c>
      <c r="C280" s="58" t="s">
        <v>17</v>
      </c>
      <c r="D280" s="7">
        <v>6</v>
      </c>
      <c r="E280" s="7">
        <v>6</v>
      </c>
      <c r="F280" s="7">
        <v>0</v>
      </c>
      <c r="G280" s="7">
        <v>0</v>
      </c>
      <c r="H280" s="52"/>
      <c r="I280" s="52"/>
      <c r="J280" s="52"/>
      <c r="K280" s="52"/>
      <c r="L280" s="52"/>
      <c r="M280" s="52"/>
      <c r="N280" s="52"/>
      <c r="O280" s="52"/>
      <c r="P280" s="52"/>
      <c r="Q280" s="52"/>
      <c r="R280" s="52"/>
      <c r="S280" s="52"/>
      <c r="T280" s="52"/>
      <c r="U280" s="52"/>
      <c r="V280" s="52"/>
      <c r="W280" s="70" t="s">
        <v>92</v>
      </c>
      <c r="X280" s="70"/>
    </row>
    <row r="281" spans="1:24" ht="47.25" x14ac:dyDescent="0.25">
      <c r="A281" s="55"/>
      <c r="B281" s="58" t="s">
        <v>65</v>
      </c>
      <c r="C281" s="58" t="s">
        <v>17</v>
      </c>
      <c r="D281" s="7">
        <v>1049.2</v>
      </c>
      <c r="E281" s="7">
        <v>1049.2</v>
      </c>
      <c r="F281" s="7">
        <v>481.3</v>
      </c>
      <c r="G281" s="7">
        <v>476.5</v>
      </c>
      <c r="H281" s="52"/>
      <c r="I281" s="52"/>
      <c r="J281" s="52"/>
      <c r="K281" s="52"/>
      <c r="L281" s="52"/>
      <c r="M281" s="52"/>
      <c r="N281" s="52"/>
      <c r="O281" s="52"/>
      <c r="P281" s="52"/>
      <c r="Q281" s="52"/>
      <c r="R281" s="52"/>
      <c r="S281" s="52"/>
      <c r="T281" s="52"/>
      <c r="U281" s="52"/>
      <c r="V281" s="52"/>
      <c r="W281" s="80" t="s">
        <v>383</v>
      </c>
      <c r="X281" s="80"/>
    </row>
    <row r="282" spans="1:24" ht="47.25" x14ac:dyDescent="0.25">
      <c r="A282" s="55"/>
      <c r="B282" s="58" t="s">
        <v>66</v>
      </c>
      <c r="C282" s="58" t="s">
        <v>17</v>
      </c>
      <c r="D282" s="7">
        <v>1888</v>
      </c>
      <c r="E282" s="7">
        <v>1888</v>
      </c>
      <c r="F282" s="7">
        <v>915.2</v>
      </c>
      <c r="G282" s="7">
        <v>863.6</v>
      </c>
      <c r="H282" s="52"/>
      <c r="I282" s="52"/>
      <c r="J282" s="52"/>
      <c r="K282" s="52"/>
      <c r="L282" s="52"/>
      <c r="M282" s="52"/>
      <c r="N282" s="52"/>
      <c r="O282" s="52"/>
      <c r="P282" s="52"/>
      <c r="Q282" s="52"/>
      <c r="R282" s="52"/>
      <c r="S282" s="52"/>
      <c r="T282" s="52"/>
      <c r="U282" s="52"/>
      <c r="V282" s="52"/>
      <c r="W282" s="80" t="s">
        <v>384</v>
      </c>
      <c r="X282" s="80"/>
    </row>
    <row r="283" spans="1:24" ht="99.75" customHeight="1" x14ac:dyDescent="0.25">
      <c r="A283" s="55"/>
      <c r="B283" s="58" t="s">
        <v>167</v>
      </c>
      <c r="C283" s="58" t="s">
        <v>17</v>
      </c>
      <c r="D283" s="7">
        <v>56.6</v>
      </c>
      <c r="E283" s="7">
        <v>56.6</v>
      </c>
      <c r="F283" s="7">
        <v>0</v>
      </c>
      <c r="G283" s="7">
        <v>0</v>
      </c>
      <c r="H283" s="52"/>
      <c r="I283" s="52"/>
      <c r="J283" s="52"/>
      <c r="K283" s="52"/>
      <c r="L283" s="52"/>
      <c r="M283" s="52"/>
      <c r="N283" s="52"/>
      <c r="O283" s="52"/>
      <c r="P283" s="52"/>
      <c r="Q283" s="52"/>
      <c r="R283" s="52"/>
      <c r="S283" s="52"/>
      <c r="T283" s="52"/>
      <c r="U283" s="52"/>
      <c r="V283" s="52"/>
      <c r="W283" s="80" t="s">
        <v>94</v>
      </c>
      <c r="X283" s="80"/>
    </row>
    <row r="284" spans="1:24" ht="56.25" customHeight="1" x14ac:dyDescent="0.25">
      <c r="A284" s="55"/>
      <c r="B284" s="58" t="s">
        <v>102</v>
      </c>
      <c r="C284" s="58" t="s">
        <v>15</v>
      </c>
      <c r="D284" s="7">
        <v>10536.1</v>
      </c>
      <c r="E284" s="7">
        <v>10536.1</v>
      </c>
      <c r="F284" s="7">
        <v>1083.3</v>
      </c>
      <c r="G284" s="7">
        <v>764.2</v>
      </c>
      <c r="H284" s="52"/>
      <c r="I284" s="52"/>
      <c r="J284" s="52"/>
      <c r="K284" s="52"/>
      <c r="L284" s="52"/>
      <c r="M284" s="52"/>
      <c r="N284" s="52"/>
      <c r="O284" s="52"/>
      <c r="P284" s="52"/>
      <c r="Q284" s="52"/>
      <c r="R284" s="52"/>
      <c r="S284" s="52"/>
      <c r="T284" s="52"/>
      <c r="U284" s="52"/>
      <c r="V284" s="52"/>
      <c r="W284" s="80" t="s">
        <v>385</v>
      </c>
      <c r="X284" s="80"/>
    </row>
    <row r="285" spans="1:24" ht="68.25" customHeight="1" x14ac:dyDescent="0.25">
      <c r="A285" s="55"/>
      <c r="B285" s="58" t="s">
        <v>189</v>
      </c>
      <c r="C285" s="58" t="s">
        <v>15</v>
      </c>
      <c r="D285" s="7">
        <v>568</v>
      </c>
      <c r="E285" s="7">
        <v>568</v>
      </c>
      <c r="F285" s="7">
        <v>0</v>
      </c>
      <c r="G285" s="7">
        <v>0</v>
      </c>
      <c r="H285" s="52"/>
      <c r="I285" s="52"/>
      <c r="J285" s="52"/>
      <c r="K285" s="52"/>
      <c r="L285" s="52"/>
      <c r="M285" s="52"/>
      <c r="N285" s="52"/>
      <c r="O285" s="52"/>
      <c r="P285" s="52"/>
      <c r="Q285" s="52"/>
      <c r="R285" s="52"/>
      <c r="S285" s="52"/>
      <c r="T285" s="52"/>
      <c r="U285" s="52"/>
      <c r="V285" s="52"/>
      <c r="W285" s="80" t="s">
        <v>94</v>
      </c>
      <c r="X285" s="80"/>
    </row>
    <row r="286" spans="1:24" ht="68.25" customHeight="1" x14ac:dyDescent="0.25">
      <c r="A286" s="55"/>
      <c r="B286" s="58" t="s">
        <v>251</v>
      </c>
      <c r="C286" s="58" t="s">
        <v>15</v>
      </c>
      <c r="D286" s="7">
        <f>2000</f>
        <v>2000</v>
      </c>
      <c r="E286" s="7">
        <v>2000</v>
      </c>
      <c r="F286" s="7">
        <v>0</v>
      </c>
      <c r="G286" s="7">
        <v>0</v>
      </c>
      <c r="H286" s="52"/>
      <c r="I286" s="52"/>
      <c r="J286" s="52"/>
      <c r="K286" s="52"/>
      <c r="L286" s="52"/>
      <c r="M286" s="52"/>
      <c r="N286" s="52"/>
      <c r="O286" s="52"/>
      <c r="P286" s="52"/>
      <c r="Q286" s="52"/>
      <c r="R286" s="52"/>
      <c r="S286" s="52"/>
      <c r="T286" s="52"/>
      <c r="U286" s="52"/>
      <c r="V286" s="52"/>
      <c r="W286" s="80" t="s">
        <v>94</v>
      </c>
      <c r="X286" s="80"/>
    </row>
    <row r="287" spans="1:24" ht="81" customHeight="1" x14ac:dyDescent="0.25">
      <c r="A287" s="55"/>
      <c r="B287" s="58" t="s">
        <v>370</v>
      </c>
      <c r="C287" s="58" t="s">
        <v>15</v>
      </c>
      <c r="D287" s="7">
        <v>300</v>
      </c>
      <c r="E287" s="7">
        <v>300</v>
      </c>
      <c r="F287" s="7">
        <v>300</v>
      </c>
      <c r="G287" s="7">
        <v>92</v>
      </c>
      <c r="H287" s="52"/>
      <c r="I287" s="52"/>
      <c r="J287" s="52"/>
      <c r="K287" s="52"/>
      <c r="L287" s="52"/>
      <c r="M287" s="52"/>
      <c r="N287" s="52"/>
      <c r="O287" s="52"/>
      <c r="P287" s="52"/>
      <c r="Q287" s="52"/>
      <c r="R287" s="52"/>
      <c r="S287" s="52"/>
      <c r="T287" s="52"/>
      <c r="U287" s="52"/>
      <c r="V287" s="52"/>
      <c r="W287" s="80" t="s">
        <v>386</v>
      </c>
      <c r="X287" s="80"/>
    </row>
    <row r="288" spans="1:24" ht="81" customHeight="1" x14ac:dyDescent="0.25">
      <c r="A288" s="55"/>
      <c r="B288" s="58" t="s">
        <v>371</v>
      </c>
      <c r="C288" s="58" t="s">
        <v>15</v>
      </c>
      <c r="D288" s="7">
        <v>50</v>
      </c>
      <c r="E288" s="7">
        <v>50</v>
      </c>
      <c r="F288" s="7">
        <v>50</v>
      </c>
      <c r="G288" s="7">
        <v>0</v>
      </c>
      <c r="H288" s="52"/>
      <c r="I288" s="52"/>
      <c r="J288" s="52"/>
      <c r="K288" s="52"/>
      <c r="L288" s="52"/>
      <c r="M288" s="52"/>
      <c r="N288" s="52"/>
      <c r="O288" s="52"/>
      <c r="P288" s="52"/>
      <c r="Q288" s="52"/>
      <c r="R288" s="52"/>
      <c r="S288" s="52"/>
      <c r="T288" s="52"/>
      <c r="U288" s="52"/>
      <c r="V288" s="52"/>
      <c r="W288" s="80" t="s">
        <v>94</v>
      </c>
      <c r="X288" s="80"/>
    </row>
    <row r="289" spans="1:29" ht="33.75" customHeight="1" x14ac:dyDescent="0.25">
      <c r="A289" s="82"/>
      <c r="B289" s="73" t="s">
        <v>19</v>
      </c>
      <c r="C289" s="51" t="s">
        <v>18</v>
      </c>
      <c r="D289" s="10">
        <f>D290+D291+D292</f>
        <v>131960.6</v>
      </c>
      <c r="E289" s="10">
        <f t="shared" ref="E289:G289" si="73">E290+E292+E291</f>
        <v>131960.6</v>
      </c>
      <c r="F289" s="10">
        <f t="shared" si="73"/>
        <v>67821.600000000006</v>
      </c>
      <c r="G289" s="10">
        <f t="shared" si="73"/>
        <v>57112.19999999999</v>
      </c>
      <c r="H289" s="46"/>
      <c r="I289" s="46"/>
      <c r="J289" s="46"/>
      <c r="K289" s="46"/>
      <c r="L289" s="46"/>
      <c r="M289" s="46"/>
      <c r="N289" s="46"/>
      <c r="O289" s="46"/>
      <c r="P289" s="46"/>
      <c r="Q289" s="46"/>
      <c r="R289" s="46"/>
      <c r="S289" s="46"/>
      <c r="T289" s="46"/>
      <c r="U289" s="46"/>
      <c r="V289" s="46"/>
      <c r="W289" s="75" t="s">
        <v>387</v>
      </c>
      <c r="X289" s="70"/>
    </row>
    <row r="290" spans="1:29" ht="63" customHeight="1" x14ac:dyDescent="0.25">
      <c r="A290" s="82"/>
      <c r="B290" s="74"/>
      <c r="C290" s="58" t="s">
        <v>15</v>
      </c>
      <c r="D290" s="7">
        <f>D262+D263+D264+D266+D267+D268+D269+D270+D271+D272+D273++D284+D285+D286+D287+D288</f>
        <v>118954.20000000001</v>
      </c>
      <c r="E290" s="7">
        <f t="shared" ref="E290" si="74">E262+E263+E264+E266+E267+E268+E269+E270+E271+E272+E273++E284+E285+E286+E287+E288</f>
        <v>118954.20000000001</v>
      </c>
      <c r="F290" s="7">
        <f>F262+F263+F264+F266+F267+F268+F269+F270+F271+F272+F273++F284+F285+F286+F287+F288-0.1</f>
        <v>62305.3</v>
      </c>
      <c r="G290" s="7">
        <f>G262+G263+G264+G266+G267+G268+G269+G270+G271+G272+G273++G284+G285+G286+G287+G288+0.1</f>
        <v>51921.999999999993</v>
      </c>
      <c r="H290" s="7" t="e">
        <f>H269+#REF!+H275+H276+#REF!+H278+H279</f>
        <v>#REF!</v>
      </c>
      <c r="I290" s="7" t="e">
        <f>I269+#REF!+I275+I276+#REF!+I278+I279</f>
        <v>#REF!</v>
      </c>
      <c r="J290" s="7" t="e">
        <f>J269+#REF!+J275+J276+#REF!+J278+J279</f>
        <v>#REF!</v>
      </c>
      <c r="K290" s="7" t="e">
        <f>K269+#REF!+K275+K276+#REF!+K278+K279</f>
        <v>#REF!</v>
      </c>
      <c r="L290" s="7" t="e">
        <f>L269+#REF!+L275+L276+#REF!+L278+L279</f>
        <v>#REF!</v>
      </c>
      <c r="M290" s="7" t="e">
        <f>M269+#REF!+M275+M276+#REF!+M278+M279</f>
        <v>#REF!</v>
      </c>
      <c r="N290" s="7" t="e">
        <f>N269+#REF!+N275+N276+#REF!+N278+N279</f>
        <v>#REF!</v>
      </c>
      <c r="O290" s="7" t="e">
        <f>O269+#REF!+O275+O276+#REF!+O278+O279</f>
        <v>#REF!</v>
      </c>
      <c r="P290" s="7" t="e">
        <f>P269+#REF!+P275+P276+#REF!+P278+P279</f>
        <v>#REF!</v>
      </c>
      <c r="Q290" s="7" t="e">
        <f>Q269+#REF!+Q275+Q276+#REF!+Q278+Q279</f>
        <v>#REF!</v>
      </c>
      <c r="R290" s="7" t="e">
        <f>R269+#REF!+R275+R276+#REF!+R278+R279</f>
        <v>#REF!</v>
      </c>
      <c r="S290" s="7" t="e">
        <f>S269+#REF!+S275+S276+#REF!+S278+S279</f>
        <v>#REF!</v>
      </c>
      <c r="T290" s="7" t="e">
        <f>T269+#REF!+T275+T276+#REF!+T278+T279</f>
        <v>#REF!</v>
      </c>
      <c r="U290" s="7" t="e">
        <f>U269+#REF!+U275+U276+#REF!+U278+U279</f>
        <v>#REF!</v>
      </c>
      <c r="V290" s="7" t="e">
        <f>V269+#REF!+V275+V276+#REF!+V278+V279</f>
        <v>#REF!</v>
      </c>
      <c r="W290" s="70" t="s">
        <v>388</v>
      </c>
      <c r="X290" s="70"/>
    </row>
    <row r="291" spans="1:29" ht="63" customHeight="1" x14ac:dyDescent="0.25">
      <c r="A291" s="82"/>
      <c r="B291" s="74"/>
      <c r="C291" s="58" t="s">
        <v>77</v>
      </c>
      <c r="D291" s="7">
        <f>D265</f>
        <v>831</v>
      </c>
      <c r="E291" s="7">
        <f t="shared" ref="E291:G291" si="75">E265</f>
        <v>831</v>
      </c>
      <c r="F291" s="7">
        <f t="shared" si="75"/>
        <v>164.6</v>
      </c>
      <c r="G291" s="7">
        <f t="shared" si="75"/>
        <v>135.1</v>
      </c>
      <c r="H291" s="7"/>
      <c r="I291" s="7"/>
      <c r="J291" s="7"/>
      <c r="K291" s="7"/>
      <c r="L291" s="7"/>
      <c r="M291" s="7"/>
      <c r="N291" s="7"/>
      <c r="O291" s="7"/>
      <c r="P291" s="7"/>
      <c r="Q291" s="7"/>
      <c r="R291" s="7"/>
      <c r="S291" s="7"/>
      <c r="T291" s="7"/>
      <c r="U291" s="7"/>
      <c r="V291" s="7"/>
      <c r="W291" s="70" t="s">
        <v>253</v>
      </c>
      <c r="X291" s="70"/>
    </row>
    <row r="292" spans="1:29" ht="47.25" x14ac:dyDescent="0.25">
      <c r="A292" s="82"/>
      <c r="B292" s="74"/>
      <c r="C292" s="58" t="s">
        <v>17</v>
      </c>
      <c r="D292" s="7">
        <f>D274+D275+D276+D277+D278+D279+D280+D281+D282+D283</f>
        <v>12175.400000000001</v>
      </c>
      <c r="E292" s="7">
        <f t="shared" ref="E292:G292" si="76">E274+E275+E276+E277+E278+E279+E280+E281+E282+E283</f>
        <v>12175.400000000001</v>
      </c>
      <c r="F292" s="7">
        <f t="shared" si="76"/>
        <v>5351.7</v>
      </c>
      <c r="G292" s="7">
        <f t="shared" si="76"/>
        <v>5055.1000000000004</v>
      </c>
      <c r="H292" s="46"/>
      <c r="I292" s="46"/>
      <c r="J292" s="46"/>
      <c r="K292" s="46"/>
      <c r="L292" s="46"/>
      <c r="M292" s="46"/>
      <c r="N292" s="46"/>
      <c r="O292" s="46"/>
      <c r="P292" s="46"/>
      <c r="Q292" s="46"/>
      <c r="R292" s="46"/>
      <c r="S292" s="46"/>
      <c r="T292" s="46"/>
      <c r="U292" s="46"/>
      <c r="V292" s="46"/>
      <c r="W292" s="70" t="s">
        <v>389</v>
      </c>
      <c r="X292" s="70"/>
      <c r="AC292" s="1" t="s">
        <v>76</v>
      </c>
    </row>
    <row r="293" spans="1:29" ht="31.5" customHeight="1" x14ac:dyDescent="0.25">
      <c r="A293" s="55"/>
      <c r="B293" s="71" t="s">
        <v>68</v>
      </c>
      <c r="C293" s="71"/>
      <c r="D293" s="71"/>
      <c r="E293" s="71"/>
      <c r="F293" s="71"/>
      <c r="G293" s="71"/>
      <c r="H293" s="72"/>
      <c r="I293" s="72"/>
      <c r="J293" s="72"/>
      <c r="K293" s="72"/>
      <c r="L293" s="72"/>
      <c r="M293" s="72"/>
      <c r="N293" s="72"/>
      <c r="O293" s="72"/>
      <c r="P293" s="72"/>
      <c r="Q293" s="72"/>
      <c r="R293" s="72"/>
      <c r="S293" s="72"/>
      <c r="T293" s="72"/>
      <c r="U293" s="72"/>
      <c r="V293" s="72"/>
      <c r="W293" s="72"/>
      <c r="X293" s="72"/>
    </row>
    <row r="294" spans="1:29" ht="78.75" x14ac:dyDescent="0.25">
      <c r="A294" s="55"/>
      <c r="B294" s="48" t="s">
        <v>33</v>
      </c>
      <c r="C294" s="58" t="s">
        <v>15</v>
      </c>
      <c r="D294" s="7">
        <f>96+30+140+1054+470+211.2</f>
        <v>2001.2</v>
      </c>
      <c r="E294" s="7">
        <f>96+30+140+1054+470+211.2</f>
        <v>2001.2</v>
      </c>
      <c r="F294" s="7">
        <f>12.7+11.5+120+500+86.6+0</f>
        <v>730.80000000000007</v>
      </c>
      <c r="G294" s="7">
        <f>0+11.5+60+86.5</f>
        <v>158</v>
      </c>
      <c r="H294" s="52"/>
      <c r="I294" s="52"/>
      <c r="J294" s="52"/>
      <c r="K294" s="52"/>
      <c r="L294" s="52"/>
      <c r="M294" s="52"/>
      <c r="N294" s="52"/>
      <c r="O294" s="52"/>
      <c r="P294" s="52"/>
      <c r="Q294" s="52"/>
      <c r="R294" s="52"/>
      <c r="S294" s="52"/>
      <c r="T294" s="52"/>
      <c r="U294" s="52"/>
      <c r="V294" s="52"/>
      <c r="W294" s="68" t="s">
        <v>390</v>
      </c>
      <c r="X294" s="78"/>
    </row>
    <row r="295" spans="1:29" ht="47.25" x14ac:dyDescent="0.25">
      <c r="A295" s="55"/>
      <c r="B295" s="58" t="s">
        <v>69</v>
      </c>
      <c r="C295" s="58" t="s">
        <v>15</v>
      </c>
      <c r="D295" s="7">
        <v>4565.6000000000004</v>
      </c>
      <c r="E295" s="7">
        <v>4565.6000000000004</v>
      </c>
      <c r="F295" s="7">
        <v>1902.4</v>
      </c>
      <c r="G295" s="7">
        <v>1743.7</v>
      </c>
      <c r="H295" s="52"/>
      <c r="I295" s="52"/>
      <c r="J295" s="52"/>
      <c r="K295" s="52"/>
      <c r="L295" s="52"/>
      <c r="M295" s="52"/>
      <c r="N295" s="52"/>
      <c r="O295" s="52"/>
      <c r="P295" s="52"/>
      <c r="Q295" s="52"/>
      <c r="R295" s="52"/>
      <c r="S295" s="52"/>
      <c r="T295" s="52"/>
      <c r="U295" s="52"/>
      <c r="V295" s="52"/>
      <c r="W295" s="80" t="s">
        <v>391</v>
      </c>
      <c r="X295" s="80"/>
    </row>
    <row r="296" spans="1:29" ht="51.75" customHeight="1" x14ac:dyDescent="0.25">
      <c r="A296" s="55"/>
      <c r="B296" s="58" t="s">
        <v>70</v>
      </c>
      <c r="C296" s="58" t="s">
        <v>15</v>
      </c>
      <c r="D296" s="7">
        <v>4343.7</v>
      </c>
      <c r="E296" s="7">
        <v>4343.7</v>
      </c>
      <c r="F296" s="7">
        <v>2065.6</v>
      </c>
      <c r="G296" s="7">
        <v>1744.7</v>
      </c>
      <c r="H296" s="52"/>
      <c r="I296" s="52"/>
      <c r="J296" s="52"/>
      <c r="K296" s="52"/>
      <c r="L296" s="52"/>
      <c r="M296" s="52"/>
      <c r="N296" s="52"/>
      <c r="O296" s="52"/>
      <c r="P296" s="52"/>
      <c r="Q296" s="52"/>
      <c r="R296" s="52"/>
      <c r="S296" s="52"/>
      <c r="T296" s="52"/>
      <c r="U296" s="52"/>
      <c r="V296" s="52"/>
      <c r="W296" s="76" t="s">
        <v>392</v>
      </c>
      <c r="X296" s="77"/>
    </row>
    <row r="297" spans="1:29" ht="75" customHeight="1" x14ac:dyDescent="0.25">
      <c r="A297" s="55"/>
      <c r="B297" s="58" t="s">
        <v>71</v>
      </c>
      <c r="C297" s="58" t="s">
        <v>15</v>
      </c>
      <c r="D297" s="7">
        <v>11337.6</v>
      </c>
      <c r="E297" s="7">
        <v>11337.6</v>
      </c>
      <c r="F297" s="7">
        <v>7091.7</v>
      </c>
      <c r="G297" s="7">
        <v>6335.7</v>
      </c>
      <c r="H297" s="52"/>
      <c r="I297" s="52"/>
      <c r="J297" s="52"/>
      <c r="K297" s="52"/>
      <c r="L297" s="52"/>
      <c r="M297" s="52"/>
      <c r="N297" s="52"/>
      <c r="O297" s="52"/>
      <c r="P297" s="52"/>
      <c r="Q297" s="52"/>
      <c r="R297" s="52"/>
      <c r="S297" s="52"/>
      <c r="T297" s="52"/>
      <c r="U297" s="52"/>
      <c r="V297" s="52"/>
      <c r="W297" s="76" t="s">
        <v>393</v>
      </c>
      <c r="X297" s="77"/>
    </row>
    <row r="298" spans="1:29" ht="78" customHeight="1" x14ac:dyDescent="0.25">
      <c r="A298" s="55"/>
      <c r="B298" s="58" t="s">
        <v>72</v>
      </c>
      <c r="C298" s="58" t="s">
        <v>15</v>
      </c>
      <c r="D298" s="7">
        <v>4555.6000000000004</v>
      </c>
      <c r="E298" s="7">
        <v>4555.6000000000004</v>
      </c>
      <c r="F298" s="7">
        <v>3213.9</v>
      </c>
      <c r="G298" s="7">
        <v>2673.9</v>
      </c>
      <c r="H298" s="52"/>
      <c r="I298" s="52"/>
      <c r="J298" s="52"/>
      <c r="K298" s="52"/>
      <c r="L298" s="52"/>
      <c r="M298" s="52"/>
      <c r="N298" s="52"/>
      <c r="O298" s="52"/>
      <c r="P298" s="52"/>
      <c r="Q298" s="52"/>
      <c r="R298" s="52"/>
      <c r="S298" s="52"/>
      <c r="T298" s="52"/>
      <c r="U298" s="52"/>
      <c r="V298" s="52"/>
      <c r="W298" s="76" t="s">
        <v>394</v>
      </c>
      <c r="X298" s="77"/>
    </row>
    <row r="299" spans="1:29" ht="76.5" customHeight="1" x14ac:dyDescent="0.25">
      <c r="A299" s="55"/>
      <c r="B299" s="58" t="s">
        <v>73</v>
      </c>
      <c r="C299" s="58" t="s">
        <v>15</v>
      </c>
      <c r="D299" s="7">
        <v>45590.2</v>
      </c>
      <c r="E299" s="7">
        <v>45590.2</v>
      </c>
      <c r="F299" s="7">
        <v>29929</v>
      </c>
      <c r="G299" s="7">
        <v>24798.1</v>
      </c>
      <c r="H299" s="52"/>
      <c r="I299" s="52"/>
      <c r="J299" s="52"/>
      <c r="K299" s="52"/>
      <c r="L299" s="52"/>
      <c r="M299" s="52"/>
      <c r="N299" s="52"/>
      <c r="O299" s="52"/>
      <c r="P299" s="52"/>
      <c r="Q299" s="52"/>
      <c r="R299" s="52"/>
      <c r="S299" s="52"/>
      <c r="T299" s="52"/>
      <c r="U299" s="52"/>
      <c r="V299" s="52"/>
      <c r="W299" s="76" t="s">
        <v>395</v>
      </c>
      <c r="X299" s="77"/>
    </row>
    <row r="300" spans="1:29" ht="76.5" customHeight="1" x14ac:dyDescent="0.25">
      <c r="A300" s="55"/>
      <c r="B300" s="58" t="s">
        <v>74</v>
      </c>
      <c r="C300" s="58" t="s">
        <v>77</v>
      </c>
      <c r="D300" s="7">
        <v>1468.5</v>
      </c>
      <c r="E300" s="7">
        <v>1468.5</v>
      </c>
      <c r="F300" s="7">
        <v>1468.5</v>
      </c>
      <c r="G300" s="7">
        <v>1468.5</v>
      </c>
      <c r="H300" s="52"/>
      <c r="I300" s="52"/>
      <c r="J300" s="52"/>
      <c r="K300" s="52"/>
      <c r="L300" s="52"/>
      <c r="M300" s="52"/>
      <c r="N300" s="52"/>
      <c r="O300" s="52"/>
      <c r="P300" s="52"/>
      <c r="Q300" s="52"/>
      <c r="R300" s="52"/>
      <c r="S300" s="52"/>
      <c r="T300" s="52"/>
      <c r="U300" s="52"/>
      <c r="V300" s="52"/>
      <c r="W300" s="76" t="s">
        <v>196</v>
      </c>
      <c r="X300" s="77"/>
    </row>
    <row r="301" spans="1:29" ht="79.5" customHeight="1" x14ac:dyDescent="0.25">
      <c r="A301" s="55"/>
      <c r="B301" s="58" t="s">
        <v>74</v>
      </c>
      <c r="C301" s="58" t="s">
        <v>15</v>
      </c>
      <c r="D301" s="7">
        <f>77191.1</f>
        <v>77191.100000000006</v>
      </c>
      <c r="E301" s="7">
        <f>77191.1</f>
        <v>77191.100000000006</v>
      </c>
      <c r="F301" s="7">
        <f>38633</f>
        <v>38633</v>
      </c>
      <c r="G301" s="7">
        <f>30951.1</f>
        <v>30951.1</v>
      </c>
      <c r="H301" s="52"/>
      <c r="I301" s="52"/>
      <c r="J301" s="52"/>
      <c r="K301" s="52"/>
      <c r="L301" s="52"/>
      <c r="M301" s="52"/>
      <c r="N301" s="52"/>
      <c r="O301" s="52"/>
      <c r="P301" s="52"/>
      <c r="Q301" s="52"/>
      <c r="R301" s="52"/>
      <c r="S301" s="52"/>
      <c r="T301" s="52"/>
      <c r="U301" s="52"/>
      <c r="V301" s="52"/>
      <c r="W301" s="76" t="s">
        <v>482</v>
      </c>
      <c r="X301" s="77"/>
    </row>
    <row r="302" spans="1:29" ht="79.5" customHeight="1" x14ac:dyDescent="0.25">
      <c r="A302" s="55"/>
      <c r="B302" s="58" t="s">
        <v>141</v>
      </c>
      <c r="C302" s="58" t="s">
        <v>15</v>
      </c>
      <c r="D302" s="7">
        <v>1503.7</v>
      </c>
      <c r="E302" s="7">
        <v>1503.7</v>
      </c>
      <c r="F302" s="7">
        <v>960.3</v>
      </c>
      <c r="G302" s="7">
        <v>960.3</v>
      </c>
      <c r="H302" s="52"/>
      <c r="I302" s="52"/>
      <c r="J302" s="52"/>
      <c r="K302" s="52"/>
      <c r="L302" s="52"/>
      <c r="M302" s="52"/>
      <c r="N302" s="52"/>
      <c r="O302" s="52"/>
      <c r="P302" s="52"/>
      <c r="Q302" s="52"/>
      <c r="R302" s="52"/>
      <c r="S302" s="52"/>
      <c r="T302" s="52"/>
      <c r="U302" s="52"/>
      <c r="V302" s="52"/>
      <c r="W302" s="76" t="s">
        <v>259</v>
      </c>
      <c r="X302" s="77"/>
    </row>
    <row r="303" spans="1:29" ht="157.5" x14ac:dyDescent="0.25">
      <c r="A303" s="55"/>
      <c r="B303" s="58" t="s">
        <v>37</v>
      </c>
      <c r="C303" s="58" t="s">
        <v>17</v>
      </c>
      <c r="D303" s="7">
        <v>193.1</v>
      </c>
      <c r="E303" s="7">
        <v>193.1</v>
      </c>
      <c r="F303" s="7">
        <v>70.5</v>
      </c>
      <c r="G303" s="7">
        <v>70.5</v>
      </c>
      <c r="H303" s="52"/>
      <c r="I303" s="52"/>
      <c r="J303" s="52"/>
      <c r="K303" s="52"/>
      <c r="L303" s="52"/>
      <c r="M303" s="52"/>
      <c r="N303" s="52"/>
      <c r="O303" s="52"/>
      <c r="P303" s="52"/>
      <c r="Q303" s="52"/>
      <c r="R303" s="52"/>
      <c r="S303" s="52"/>
      <c r="T303" s="52"/>
      <c r="U303" s="52"/>
      <c r="V303" s="52"/>
      <c r="W303" s="80" t="s">
        <v>396</v>
      </c>
      <c r="X303" s="80"/>
    </row>
    <row r="304" spans="1:29" ht="96.75" customHeight="1" x14ac:dyDescent="0.25">
      <c r="A304" s="55"/>
      <c r="B304" s="58" t="s">
        <v>158</v>
      </c>
      <c r="C304" s="58" t="s">
        <v>77</v>
      </c>
      <c r="D304" s="7">
        <v>348.8</v>
      </c>
      <c r="E304" s="7">
        <v>348.8</v>
      </c>
      <c r="F304" s="7">
        <v>153.5</v>
      </c>
      <c r="G304" s="7">
        <v>0</v>
      </c>
      <c r="H304" s="52"/>
      <c r="I304" s="52"/>
      <c r="J304" s="52"/>
      <c r="K304" s="52"/>
      <c r="L304" s="52"/>
      <c r="M304" s="52"/>
      <c r="N304" s="52"/>
      <c r="O304" s="52"/>
      <c r="P304" s="52"/>
      <c r="Q304" s="52"/>
      <c r="R304" s="52"/>
      <c r="S304" s="52"/>
      <c r="T304" s="52"/>
      <c r="U304" s="52"/>
      <c r="V304" s="52"/>
      <c r="W304" s="80" t="s">
        <v>94</v>
      </c>
      <c r="X304" s="80"/>
    </row>
    <row r="305" spans="1:24" ht="96.75" customHeight="1" x14ac:dyDescent="0.25">
      <c r="A305" s="55"/>
      <c r="B305" s="58" t="s">
        <v>107</v>
      </c>
      <c r="C305" s="58" t="s">
        <v>17</v>
      </c>
      <c r="D305" s="7">
        <v>262.60000000000002</v>
      </c>
      <c r="E305" s="7">
        <v>262.60000000000002</v>
      </c>
      <c r="F305" s="7">
        <v>144.4</v>
      </c>
      <c r="G305" s="7">
        <v>144.4</v>
      </c>
      <c r="H305" s="52"/>
      <c r="I305" s="52"/>
      <c r="J305" s="52"/>
      <c r="K305" s="52"/>
      <c r="L305" s="52"/>
      <c r="M305" s="52"/>
      <c r="N305" s="52"/>
      <c r="O305" s="52"/>
      <c r="P305" s="52"/>
      <c r="Q305" s="52"/>
      <c r="R305" s="52"/>
      <c r="S305" s="52"/>
      <c r="T305" s="52"/>
      <c r="U305" s="52"/>
      <c r="V305" s="52"/>
      <c r="W305" s="80" t="s">
        <v>397</v>
      </c>
      <c r="X305" s="80"/>
    </row>
    <row r="306" spans="1:24" ht="96.75" customHeight="1" x14ac:dyDescent="0.25">
      <c r="A306" s="55"/>
      <c r="B306" s="58" t="s">
        <v>176</v>
      </c>
      <c r="C306" s="58" t="s">
        <v>17</v>
      </c>
      <c r="D306" s="7">
        <v>247.3</v>
      </c>
      <c r="E306" s="7">
        <v>247.3</v>
      </c>
      <c r="F306" s="7">
        <v>150</v>
      </c>
      <c r="G306" s="7">
        <v>150</v>
      </c>
      <c r="H306" s="52"/>
      <c r="I306" s="52"/>
      <c r="J306" s="52"/>
      <c r="K306" s="52"/>
      <c r="L306" s="52"/>
      <c r="M306" s="52"/>
      <c r="N306" s="52"/>
      <c r="O306" s="52"/>
      <c r="P306" s="52"/>
      <c r="Q306" s="52"/>
      <c r="R306" s="52"/>
      <c r="S306" s="52"/>
      <c r="T306" s="52"/>
      <c r="U306" s="52"/>
      <c r="V306" s="52"/>
      <c r="W306" s="80" t="s">
        <v>398</v>
      </c>
      <c r="X306" s="80"/>
    </row>
    <row r="307" spans="1:24" ht="115.5" customHeight="1" x14ac:dyDescent="0.25">
      <c r="A307" s="55"/>
      <c r="B307" s="58" t="s">
        <v>177</v>
      </c>
      <c r="C307" s="58" t="s">
        <v>17</v>
      </c>
      <c r="D307" s="7">
        <v>56.2</v>
      </c>
      <c r="E307" s="7">
        <v>56.2</v>
      </c>
      <c r="F307" s="7">
        <v>28.1</v>
      </c>
      <c r="G307" s="7">
        <v>28.1</v>
      </c>
      <c r="H307" s="52"/>
      <c r="I307" s="52"/>
      <c r="J307" s="52"/>
      <c r="K307" s="52"/>
      <c r="L307" s="52"/>
      <c r="M307" s="52"/>
      <c r="N307" s="52"/>
      <c r="O307" s="52"/>
      <c r="P307" s="52"/>
      <c r="Q307" s="52"/>
      <c r="R307" s="52"/>
      <c r="S307" s="52"/>
      <c r="T307" s="52"/>
      <c r="U307" s="52"/>
      <c r="V307" s="52"/>
      <c r="W307" s="68" t="s">
        <v>399</v>
      </c>
      <c r="X307" s="69"/>
    </row>
    <row r="308" spans="1:24" ht="115.5" customHeight="1" x14ac:dyDescent="0.25">
      <c r="A308" s="55"/>
      <c r="B308" s="58" t="s">
        <v>109</v>
      </c>
      <c r="C308" s="58" t="s">
        <v>15</v>
      </c>
      <c r="D308" s="7">
        <v>13.9</v>
      </c>
      <c r="E308" s="7">
        <v>13.9</v>
      </c>
      <c r="F308" s="7">
        <v>10.9</v>
      </c>
      <c r="G308" s="7">
        <v>7.4</v>
      </c>
      <c r="H308" s="52"/>
      <c r="I308" s="52"/>
      <c r="J308" s="52"/>
      <c r="K308" s="52"/>
      <c r="L308" s="52"/>
      <c r="M308" s="52"/>
      <c r="N308" s="52"/>
      <c r="O308" s="52"/>
      <c r="P308" s="52"/>
      <c r="Q308" s="52"/>
      <c r="R308" s="52"/>
      <c r="S308" s="52"/>
      <c r="T308" s="52"/>
      <c r="U308" s="52"/>
      <c r="V308" s="52"/>
      <c r="W308" s="68" t="s">
        <v>322</v>
      </c>
      <c r="X308" s="69"/>
    </row>
    <row r="309" spans="1:24" ht="132" customHeight="1" x14ac:dyDescent="0.25">
      <c r="A309" s="55"/>
      <c r="B309" s="58" t="s">
        <v>180</v>
      </c>
      <c r="C309" s="58" t="s">
        <v>15</v>
      </c>
      <c r="D309" s="7">
        <v>120.8</v>
      </c>
      <c r="E309" s="7">
        <v>120.8</v>
      </c>
      <c r="F309" s="7">
        <v>60.4</v>
      </c>
      <c r="G309" s="7">
        <v>60.4</v>
      </c>
      <c r="H309" s="52"/>
      <c r="I309" s="52"/>
      <c r="J309" s="52"/>
      <c r="K309" s="52"/>
      <c r="L309" s="52"/>
      <c r="M309" s="52"/>
      <c r="N309" s="52"/>
      <c r="O309" s="52"/>
      <c r="P309" s="52"/>
      <c r="Q309" s="52"/>
      <c r="R309" s="52"/>
      <c r="S309" s="52"/>
      <c r="T309" s="52"/>
      <c r="U309" s="52"/>
      <c r="V309" s="52"/>
      <c r="W309" s="68" t="s">
        <v>400</v>
      </c>
      <c r="X309" s="69"/>
    </row>
    <row r="310" spans="1:24" ht="105" customHeight="1" x14ac:dyDescent="0.25">
      <c r="A310" s="55"/>
      <c r="B310" s="58" t="s">
        <v>206</v>
      </c>
      <c r="C310" s="58" t="s">
        <v>15</v>
      </c>
      <c r="D310" s="7">
        <v>275.10000000000002</v>
      </c>
      <c r="E310" s="7">
        <v>275.10000000000002</v>
      </c>
      <c r="F310" s="7">
        <v>275.10000000000002</v>
      </c>
      <c r="G310" s="7">
        <v>275.10000000000002</v>
      </c>
      <c r="H310" s="52"/>
      <c r="I310" s="52"/>
      <c r="J310" s="52"/>
      <c r="K310" s="52"/>
      <c r="L310" s="52"/>
      <c r="M310" s="52"/>
      <c r="N310" s="52"/>
      <c r="O310" s="52"/>
      <c r="P310" s="52"/>
      <c r="Q310" s="52"/>
      <c r="R310" s="52"/>
      <c r="S310" s="52"/>
      <c r="T310" s="52"/>
      <c r="U310" s="52"/>
      <c r="V310" s="52"/>
      <c r="W310" s="68" t="s">
        <v>401</v>
      </c>
      <c r="X310" s="69"/>
    </row>
    <row r="311" spans="1:24" ht="49.5" customHeight="1" x14ac:dyDescent="0.25">
      <c r="A311" s="55"/>
      <c r="B311" s="58" t="s">
        <v>257</v>
      </c>
      <c r="C311" s="58" t="s">
        <v>15</v>
      </c>
      <c r="D311" s="7">
        <v>8465</v>
      </c>
      <c r="E311" s="7">
        <v>8465</v>
      </c>
      <c r="F311" s="7">
        <v>2059.8000000000002</v>
      </c>
      <c r="G311" s="7">
        <v>1928.8</v>
      </c>
      <c r="H311" s="52"/>
      <c r="I311" s="52"/>
      <c r="J311" s="52"/>
      <c r="K311" s="52"/>
      <c r="L311" s="52"/>
      <c r="M311" s="52"/>
      <c r="N311" s="52"/>
      <c r="O311" s="52"/>
      <c r="P311" s="52"/>
      <c r="Q311" s="52"/>
      <c r="R311" s="52"/>
      <c r="S311" s="52"/>
      <c r="T311" s="52"/>
      <c r="U311" s="52"/>
      <c r="V311" s="52"/>
      <c r="W311" s="68" t="s">
        <v>402</v>
      </c>
      <c r="X311" s="69"/>
    </row>
    <row r="312" spans="1:24" ht="48.75" customHeight="1" x14ac:dyDescent="0.25">
      <c r="A312" s="55"/>
      <c r="B312" s="58" t="s">
        <v>258</v>
      </c>
      <c r="C312" s="58" t="s">
        <v>77</v>
      </c>
      <c r="D312" s="7">
        <v>4405.6000000000004</v>
      </c>
      <c r="E312" s="7">
        <v>4405.6000000000004</v>
      </c>
      <c r="F312" s="7">
        <v>1734.1</v>
      </c>
      <c r="G312" s="7">
        <v>1137.9000000000001</v>
      </c>
      <c r="H312" s="52"/>
      <c r="I312" s="52"/>
      <c r="J312" s="52"/>
      <c r="K312" s="52"/>
      <c r="L312" s="52"/>
      <c r="M312" s="52"/>
      <c r="N312" s="52"/>
      <c r="O312" s="52"/>
      <c r="P312" s="52"/>
      <c r="Q312" s="52"/>
      <c r="R312" s="52"/>
      <c r="S312" s="52"/>
      <c r="T312" s="52"/>
      <c r="U312" s="52"/>
      <c r="V312" s="52"/>
      <c r="W312" s="68" t="s">
        <v>403</v>
      </c>
      <c r="X312" s="69"/>
    </row>
    <row r="313" spans="1:24" ht="39.75" customHeight="1" x14ac:dyDescent="0.25">
      <c r="A313" s="82"/>
      <c r="B313" s="73" t="s">
        <v>19</v>
      </c>
      <c r="C313" s="51" t="s">
        <v>18</v>
      </c>
      <c r="D313" s="10">
        <f>D314+D316+D315</f>
        <v>166945.60000000001</v>
      </c>
      <c r="E313" s="10">
        <f t="shared" ref="E313:G313" si="77">E314+E316+E315</f>
        <v>166945.60000000001</v>
      </c>
      <c r="F313" s="10">
        <f t="shared" si="77"/>
        <v>90682</v>
      </c>
      <c r="G313" s="10">
        <f t="shared" si="77"/>
        <v>74636.599999999991</v>
      </c>
      <c r="H313" s="46"/>
      <c r="I313" s="46"/>
      <c r="J313" s="46"/>
      <c r="K313" s="46"/>
      <c r="L313" s="46"/>
      <c r="M313" s="46"/>
      <c r="N313" s="46"/>
      <c r="O313" s="46"/>
      <c r="P313" s="46"/>
      <c r="Q313" s="46"/>
      <c r="R313" s="46"/>
      <c r="S313" s="46"/>
      <c r="T313" s="46"/>
      <c r="U313" s="46"/>
      <c r="V313" s="46"/>
      <c r="W313" s="75" t="s">
        <v>404</v>
      </c>
      <c r="X313" s="70"/>
    </row>
    <row r="314" spans="1:24" ht="54.75" customHeight="1" x14ac:dyDescent="0.25">
      <c r="A314" s="82"/>
      <c r="B314" s="74"/>
      <c r="C314" s="58" t="s">
        <v>15</v>
      </c>
      <c r="D314" s="7">
        <f>D294+D295+D296+D297+D298+D299+D301+D302+D308+D309+D310+D311</f>
        <v>159963.5</v>
      </c>
      <c r="E314" s="7">
        <f t="shared" ref="E314:G314" si="78">E294+E295+E296+E297+E298+E299+E301+E302+E308+E309+E310+E311</f>
        <v>159963.5</v>
      </c>
      <c r="F314" s="7">
        <f t="shared" si="78"/>
        <v>86932.9</v>
      </c>
      <c r="G314" s="7">
        <f t="shared" si="78"/>
        <v>71637.2</v>
      </c>
      <c r="H314" s="7" t="e">
        <f>H294+H295+H296+H297+H298+H299+H302+#REF!+H308+H309+#REF!+#REF!</f>
        <v>#REF!</v>
      </c>
      <c r="I314" s="7" t="e">
        <f>I294+I295+I296+I297+I298+I299+I302+#REF!+I308+I309+#REF!+#REF!</f>
        <v>#REF!</v>
      </c>
      <c r="J314" s="7" t="e">
        <f>J294+J295+J296+J297+J298+J299+J302+#REF!+J308+J309+#REF!+#REF!</f>
        <v>#REF!</v>
      </c>
      <c r="K314" s="7" t="e">
        <f>K294+K295+K296+K297+K298+K299+K302+#REF!+K308+K309+#REF!+#REF!</f>
        <v>#REF!</v>
      </c>
      <c r="L314" s="7" t="e">
        <f>L294+L295+L296+L297+L298+L299+L302+#REF!+L308+L309+#REF!+#REF!</f>
        <v>#REF!</v>
      </c>
      <c r="M314" s="7" t="e">
        <f>M294+M295+M296+M297+M298+M299+M302+#REF!+M308+M309+#REF!+#REF!</f>
        <v>#REF!</v>
      </c>
      <c r="N314" s="7" t="e">
        <f>N294+N295+N296+N297+N298+N299+N302+#REF!+N308+N309+#REF!+#REF!</f>
        <v>#REF!</v>
      </c>
      <c r="O314" s="7" t="e">
        <f>O294+O295+O296+O297+O298+O299+O302+#REF!+O308+O309+#REF!+#REF!</f>
        <v>#REF!</v>
      </c>
      <c r="P314" s="7" t="e">
        <f>P294+P295+P296+P297+P298+P299+P302+#REF!+P308+P309+#REF!+#REF!</f>
        <v>#REF!</v>
      </c>
      <c r="Q314" s="7" t="e">
        <f>Q294+Q295+Q296+Q297+Q298+Q299+Q302+#REF!+Q308+Q309+#REF!+#REF!</f>
        <v>#REF!</v>
      </c>
      <c r="R314" s="7" t="e">
        <f>R294+R295+R296+R297+R298+R299+R302+#REF!+R308+R309+#REF!+#REF!</f>
        <v>#REF!</v>
      </c>
      <c r="S314" s="7" t="e">
        <f>S294+S295+S296+S297+S298+S299+S302+#REF!+S308+S309+#REF!+#REF!</f>
        <v>#REF!</v>
      </c>
      <c r="T314" s="7" t="e">
        <f>T294+T295+T296+T297+T298+T299+T302+#REF!+T308+T309+#REF!+#REF!</f>
        <v>#REF!</v>
      </c>
      <c r="U314" s="7" t="e">
        <f>U294+U295+U296+U297+U298+U299+U302+#REF!+U308+U309+#REF!+#REF!</f>
        <v>#REF!</v>
      </c>
      <c r="V314" s="7" t="e">
        <f>V294+V295+V296+V297+V298+V299+V302+#REF!+V308+V309+#REF!+#REF!</f>
        <v>#REF!</v>
      </c>
      <c r="W314" s="70" t="s">
        <v>405</v>
      </c>
      <c r="X314" s="70"/>
    </row>
    <row r="315" spans="1:24" ht="68.25" customHeight="1" x14ac:dyDescent="0.25">
      <c r="A315" s="82"/>
      <c r="B315" s="74"/>
      <c r="C315" s="58" t="s">
        <v>77</v>
      </c>
      <c r="D315" s="7">
        <f>D300+D304+D312</f>
        <v>6222.9000000000005</v>
      </c>
      <c r="E315" s="7">
        <f t="shared" ref="E315:G315" si="79">E300+E304+E312</f>
        <v>6222.9000000000005</v>
      </c>
      <c r="F315" s="7">
        <f t="shared" si="79"/>
        <v>3356.1</v>
      </c>
      <c r="G315" s="7">
        <f t="shared" si="79"/>
        <v>2606.4</v>
      </c>
      <c r="H315" s="7" t="e">
        <f>H301++#REF!+H304</f>
        <v>#REF!</v>
      </c>
      <c r="I315" s="7" t="e">
        <f>I301++#REF!+I304</f>
        <v>#REF!</v>
      </c>
      <c r="J315" s="7" t="e">
        <f>J301++#REF!+J304</f>
        <v>#REF!</v>
      </c>
      <c r="K315" s="7" t="e">
        <f>K301++#REF!+K304</f>
        <v>#REF!</v>
      </c>
      <c r="L315" s="7" t="e">
        <f>L301++#REF!+L304</f>
        <v>#REF!</v>
      </c>
      <c r="M315" s="7" t="e">
        <f>M301++#REF!+M304</f>
        <v>#REF!</v>
      </c>
      <c r="N315" s="7" t="e">
        <f>N301++#REF!+N304</f>
        <v>#REF!</v>
      </c>
      <c r="O315" s="7" t="e">
        <f>O301++#REF!+O304</f>
        <v>#REF!</v>
      </c>
      <c r="P315" s="7" t="e">
        <f>P301++#REF!+P304</f>
        <v>#REF!</v>
      </c>
      <c r="Q315" s="7" t="e">
        <f>Q301++#REF!+Q304</f>
        <v>#REF!</v>
      </c>
      <c r="R315" s="7" t="e">
        <f>R301++#REF!+R304</f>
        <v>#REF!</v>
      </c>
      <c r="S315" s="7" t="e">
        <f>S301++#REF!+S304</f>
        <v>#REF!</v>
      </c>
      <c r="T315" s="7" t="e">
        <f>T301++#REF!+T304</f>
        <v>#REF!</v>
      </c>
      <c r="U315" s="7" t="e">
        <f>U301++#REF!+U304</f>
        <v>#REF!</v>
      </c>
      <c r="V315" s="7" t="e">
        <f>V301++#REF!+V304</f>
        <v>#REF!</v>
      </c>
      <c r="W315" s="76" t="s">
        <v>406</v>
      </c>
      <c r="X315" s="77"/>
    </row>
    <row r="316" spans="1:24" ht="47.25" x14ac:dyDescent="0.25">
      <c r="A316" s="82"/>
      <c r="B316" s="74"/>
      <c r="C316" s="58" t="s">
        <v>17</v>
      </c>
      <c r="D316" s="7">
        <f>D303+D305++D306+D307</f>
        <v>759.2</v>
      </c>
      <c r="E316" s="7">
        <f t="shared" ref="E316:G316" si="80">E303+E305++E306+E307</f>
        <v>759.2</v>
      </c>
      <c r="F316" s="7">
        <f t="shared" si="80"/>
        <v>393</v>
      </c>
      <c r="G316" s="7">
        <f t="shared" si="80"/>
        <v>393</v>
      </c>
      <c r="H316" s="46"/>
      <c r="I316" s="46"/>
      <c r="J316" s="46"/>
      <c r="K316" s="46"/>
      <c r="L316" s="46"/>
      <c r="M316" s="46"/>
      <c r="N316" s="46"/>
      <c r="O316" s="46"/>
      <c r="P316" s="46"/>
      <c r="Q316" s="46"/>
      <c r="R316" s="46"/>
      <c r="S316" s="46"/>
      <c r="T316" s="46"/>
      <c r="U316" s="46"/>
      <c r="V316" s="46"/>
      <c r="W316" s="70" t="s">
        <v>407</v>
      </c>
      <c r="X316" s="70"/>
    </row>
    <row r="317" spans="1:24" ht="31.5" customHeight="1" x14ac:dyDescent="0.25">
      <c r="A317" s="55"/>
      <c r="B317" s="71" t="s">
        <v>130</v>
      </c>
      <c r="C317" s="71"/>
      <c r="D317" s="71"/>
      <c r="E317" s="71"/>
      <c r="F317" s="71"/>
      <c r="G317" s="71"/>
      <c r="H317" s="72"/>
      <c r="I317" s="72"/>
      <c r="J317" s="72"/>
      <c r="K317" s="72"/>
      <c r="L317" s="72"/>
      <c r="M317" s="72"/>
      <c r="N317" s="72"/>
      <c r="O317" s="72"/>
      <c r="P317" s="72"/>
      <c r="Q317" s="72"/>
      <c r="R317" s="72"/>
      <c r="S317" s="72"/>
      <c r="T317" s="72"/>
      <c r="U317" s="72"/>
      <c r="V317" s="72"/>
      <c r="W317" s="72"/>
      <c r="X317" s="72"/>
    </row>
    <row r="318" spans="1:24" ht="49.5" customHeight="1" x14ac:dyDescent="0.25">
      <c r="A318" s="55"/>
      <c r="B318" s="58" t="s">
        <v>129</v>
      </c>
      <c r="C318" s="58" t="s">
        <v>15</v>
      </c>
      <c r="D318" s="7">
        <v>135</v>
      </c>
      <c r="E318" s="7">
        <v>135</v>
      </c>
      <c r="F318" s="7">
        <v>104.5</v>
      </c>
      <c r="G318" s="7">
        <v>102.4</v>
      </c>
      <c r="H318" s="52"/>
      <c r="I318" s="52"/>
      <c r="J318" s="52"/>
      <c r="K318" s="52"/>
      <c r="L318" s="52"/>
      <c r="M318" s="52"/>
      <c r="N318" s="52"/>
      <c r="O318" s="52"/>
      <c r="P318" s="52"/>
      <c r="Q318" s="52"/>
      <c r="R318" s="52"/>
      <c r="S318" s="52"/>
      <c r="T318" s="52"/>
      <c r="U318" s="52"/>
      <c r="V318" s="52"/>
      <c r="W318" s="76" t="s">
        <v>408</v>
      </c>
      <c r="X318" s="77"/>
    </row>
    <row r="319" spans="1:24" ht="41.25" customHeight="1" x14ac:dyDescent="0.25">
      <c r="A319" s="82"/>
      <c r="B319" s="73" t="s">
        <v>19</v>
      </c>
      <c r="C319" s="51" t="s">
        <v>18</v>
      </c>
      <c r="D319" s="10">
        <f>D318</f>
        <v>135</v>
      </c>
      <c r="E319" s="10">
        <f t="shared" ref="E319:G319" si="81">E320</f>
        <v>135</v>
      </c>
      <c r="F319" s="10">
        <f t="shared" si="81"/>
        <v>104.5</v>
      </c>
      <c r="G319" s="10">
        <f t="shared" si="81"/>
        <v>102.4</v>
      </c>
      <c r="H319" s="46"/>
      <c r="I319" s="46"/>
      <c r="J319" s="46"/>
      <c r="K319" s="46"/>
      <c r="L319" s="46"/>
      <c r="M319" s="46"/>
      <c r="N319" s="46"/>
      <c r="O319" s="46"/>
      <c r="P319" s="46"/>
      <c r="Q319" s="46"/>
      <c r="R319" s="46"/>
      <c r="S319" s="46"/>
      <c r="T319" s="46"/>
      <c r="U319" s="46"/>
      <c r="V319" s="46"/>
      <c r="W319" s="75" t="s">
        <v>409</v>
      </c>
      <c r="X319" s="70"/>
    </row>
    <row r="320" spans="1:24" ht="57.75" customHeight="1" x14ac:dyDescent="0.25">
      <c r="A320" s="82"/>
      <c r="B320" s="74"/>
      <c r="C320" s="58" t="s">
        <v>15</v>
      </c>
      <c r="D320" s="7">
        <f>D318</f>
        <v>135</v>
      </c>
      <c r="E320" s="7">
        <f>E318</f>
        <v>135</v>
      </c>
      <c r="F320" s="7">
        <f>F318</f>
        <v>104.5</v>
      </c>
      <c r="G320" s="7">
        <f>G318</f>
        <v>102.4</v>
      </c>
      <c r="H320" s="46"/>
      <c r="I320" s="46"/>
      <c r="J320" s="46"/>
      <c r="K320" s="46"/>
      <c r="L320" s="46"/>
      <c r="M320" s="46"/>
      <c r="N320" s="46"/>
      <c r="O320" s="46"/>
      <c r="P320" s="46"/>
      <c r="Q320" s="46"/>
      <c r="R320" s="46"/>
      <c r="S320" s="46"/>
      <c r="T320" s="46"/>
      <c r="U320" s="46"/>
      <c r="V320" s="46"/>
      <c r="W320" s="70" t="s">
        <v>409</v>
      </c>
      <c r="X320" s="70"/>
    </row>
    <row r="321" spans="1:24" s="12" customFormat="1" ht="43.5" customHeight="1" x14ac:dyDescent="0.25">
      <c r="A321" s="82"/>
      <c r="B321" s="73" t="s">
        <v>16</v>
      </c>
      <c r="C321" s="23" t="s">
        <v>18</v>
      </c>
      <c r="D321" s="24">
        <f>D322+D323+D324</f>
        <v>299041.2</v>
      </c>
      <c r="E321" s="24">
        <f t="shared" ref="E321:G321" si="82">E322+E323+E324</f>
        <v>299041.2</v>
      </c>
      <c r="F321" s="24">
        <f>F322+F323+F324</f>
        <v>158608.10000000003</v>
      </c>
      <c r="G321" s="24">
        <f t="shared" si="82"/>
        <v>131851.19999999998</v>
      </c>
      <c r="H321" s="13"/>
      <c r="I321" s="13"/>
      <c r="J321" s="13"/>
      <c r="K321" s="13"/>
      <c r="L321" s="13"/>
      <c r="M321" s="13"/>
      <c r="N321" s="13"/>
      <c r="O321" s="13"/>
      <c r="P321" s="13"/>
      <c r="Q321" s="13"/>
      <c r="R321" s="13"/>
      <c r="S321" s="13"/>
      <c r="T321" s="13"/>
      <c r="U321" s="13"/>
      <c r="V321" s="13"/>
      <c r="W321" s="75" t="s">
        <v>410</v>
      </c>
      <c r="X321" s="75"/>
    </row>
    <row r="322" spans="1:24" s="12" customFormat="1" ht="31.5" x14ac:dyDescent="0.25">
      <c r="A322" s="74"/>
      <c r="B322" s="74"/>
      <c r="C322" s="58" t="s">
        <v>15</v>
      </c>
      <c r="D322" s="7">
        <f>D290+D314+D318</f>
        <v>279052.7</v>
      </c>
      <c r="E322" s="7">
        <f>E290+E314+E318</f>
        <v>279052.7</v>
      </c>
      <c r="F322" s="7">
        <f>F290+F314+F318</f>
        <v>149342.70000000001</v>
      </c>
      <c r="G322" s="7">
        <f>G290+G314+G318</f>
        <v>123661.59999999998</v>
      </c>
      <c r="H322" s="13"/>
      <c r="I322" s="13"/>
      <c r="J322" s="13"/>
      <c r="K322" s="13"/>
      <c r="L322" s="13"/>
      <c r="M322" s="13"/>
      <c r="N322" s="13"/>
      <c r="O322" s="13"/>
      <c r="P322" s="13"/>
      <c r="Q322" s="13"/>
      <c r="R322" s="13"/>
      <c r="S322" s="13"/>
      <c r="T322" s="13"/>
      <c r="U322" s="13"/>
      <c r="V322" s="13"/>
      <c r="W322" s="80" t="s">
        <v>483</v>
      </c>
      <c r="X322" s="80"/>
    </row>
    <row r="323" spans="1:24" s="12" customFormat="1" ht="47.25" x14ac:dyDescent="0.25">
      <c r="A323" s="74"/>
      <c r="B323" s="74"/>
      <c r="C323" s="58" t="s">
        <v>17</v>
      </c>
      <c r="D323" s="7">
        <f>D292+D316</f>
        <v>12934.600000000002</v>
      </c>
      <c r="E323" s="7">
        <f>E292+E316</f>
        <v>12934.600000000002</v>
      </c>
      <c r="F323" s="7">
        <f>F292+F316</f>
        <v>5744.7</v>
      </c>
      <c r="G323" s="7">
        <f>G292+G316</f>
        <v>5448.1</v>
      </c>
      <c r="H323" s="13"/>
      <c r="I323" s="13"/>
      <c r="J323" s="13"/>
      <c r="K323" s="13"/>
      <c r="L323" s="13"/>
      <c r="M323" s="13"/>
      <c r="N323" s="13"/>
      <c r="O323" s="13"/>
      <c r="P323" s="13"/>
      <c r="Q323" s="13"/>
      <c r="R323" s="13"/>
      <c r="S323" s="13"/>
      <c r="T323" s="13"/>
      <c r="U323" s="13"/>
      <c r="V323" s="13"/>
      <c r="W323" s="80" t="s">
        <v>412</v>
      </c>
      <c r="X323" s="80"/>
    </row>
    <row r="324" spans="1:24" s="12" customFormat="1" ht="47.25" x14ac:dyDescent="0.25">
      <c r="A324" s="101"/>
      <c r="B324" s="101"/>
      <c r="C324" s="58" t="s">
        <v>77</v>
      </c>
      <c r="D324" s="14">
        <f>D315+D291</f>
        <v>7053.9000000000005</v>
      </c>
      <c r="E324" s="14">
        <f>E315+E291</f>
        <v>7053.9000000000005</v>
      </c>
      <c r="F324" s="14">
        <f>F315+F291</f>
        <v>3520.7</v>
      </c>
      <c r="G324" s="14">
        <f>G315+G291</f>
        <v>2741.5</v>
      </c>
      <c r="H324" s="13"/>
      <c r="I324" s="13"/>
      <c r="J324" s="13"/>
      <c r="K324" s="13"/>
      <c r="L324" s="13"/>
      <c r="M324" s="13"/>
      <c r="N324" s="13"/>
      <c r="O324" s="13"/>
      <c r="P324" s="13"/>
      <c r="Q324" s="13"/>
      <c r="R324" s="13"/>
      <c r="S324" s="13"/>
      <c r="T324" s="13"/>
      <c r="U324" s="13"/>
      <c r="V324" s="13"/>
      <c r="W324" s="80" t="s">
        <v>450</v>
      </c>
      <c r="X324" s="80"/>
    </row>
    <row r="325" spans="1:24" ht="33" customHeight="1" x14ac:dyDescent="0.25">
      <c r="A325" s="51">
        <v>14</v>
      </c>
      <c r="B325" s="73" t="s">
        <v>151</v>
      </c>
      <c r="C325" s="73"/>
      <c r="D325" s="73"/>
      <c r="E325" s="73"/>
      <c r="F325" s="73"/>
      <c r="G325" s="73"/>
      <c r="H325" s="81"/>
      <c r="I325" s="81"/>
      <c r="J325" s="81"/>
      <c r="K325" s="81"/>
      <c r="L325" s="81"/>
      <c r="M325" s="81"/>
      <c r="N325" s="81"/>
      <c r="O325" s="81"/>
      <c r="P325" s="81"/>
      <c r="Q325" s="81"/>
      <c r="R325" s="81"/>
      <c r="S325" s="81"/>
      <c r="T325" s="81"/>
      <c r="U325" s="81"/>
      <c r="V325" s="81"/>
      <c r="W325" s="81"/>
      <c r="X325" s="81"/>
    </row>
    <row r="326" spans="1:24" ht="63" x14ac:dyDescent="0.25">
      <c r="A326" s="21"/>
      <c r="B326" s="22" t="s">
        <v>27</v>
      </c>
      <c r="C326" s="58" t="s">
        <v>15</v>
      </c>
      <c r="D326" s="7">
        <f>192.2+351.3</f>
        <v>543.5</v>
      </c>
      <c r="E326" s="7">
        <f>192.2+351.3</f>
        <v>543.5</v>
      </c>
      <c r="F326" s="7">
        <f>162+104.8</f>
        <v>266.8</v>
      </c>
      <c r="G326" s="7">
        <f>148.8+104.8-4.9</f>
        <v>248.70000000000002</v>
      </c>
      <c r="H326" s="46"/>
      <c r="I326" s="46"/>
      <c r="J326" s="46"/>
      <c r="K326" s="46"/>
      <c r="L326" s="46"/>
      <c r="M326" s="46"/>
      <c r="N326" s="46"/>
      <c r="O326" s="46"/>
      <c r="P326" s="46"/>
      <c r="Q326" s="46"/>
      <c r="R326" s="46"/>
      <c r="S326" s="46"/>
      <c r="T326" s="46"/>
      <c r="U326" s="46"/>
      <c r="V326" s="46"/>
      <c r="W326" s="76" t="s">
        <v>358</v>
      </c>
      <c r="X326" s="77"/>
    </row>
    <row r="327" spans="1:24" ht="47.25" x14ac:dyDescent="0.25">
      <c r="A327" s="21"/>
      <c r="B327" s="22" t="s">
        <v>28</v>
      </c>
      <c r="C327" s="58" t="s">
        <v>15</v>
      </c>
      <c r="D327" s="7">
        <f>13.5+1332.6+42.4</f>
        <v>1388.5</v>
      </c>
      <c r="E327" s="7">
        <f>13.5+1332.6+42.4</f>
        <v>1388.5</v>
      </c>
      <c r="F327" s="7">
        <f>0+227.1+0</f>
        <v>227.1</v>
      </c>
      <c r="G327" s="7">
        <f>0+227.1+0</f>
        <v>227.1</v>
      </c>
      <c r="H327" s="46"/>
      <c r="I327" s="46"/>
      <c r="J327" s="46"/>
      <c r="K327" s="46"/>
      <c r="L327" s="46"/>
      <c r="M327" s="46"/>
      <c r="N327" s="46"/>
      <c r="O327" s="46"/>
      <c r="P327" s="46"/>
      <c r="Q327" s="46"/>
      <c r="R327" s="46"/>
      <c r="S327" s="46"/>
      <c r="T327" s="46"/>
      <c r="U327" s="46"/>
      <c r="V327" s="46"/>
      <c r="W327" s="76" t="s">
        <v>240</v>
      </c>
      <c r="X327" s="77"/>
    </row>
    <row r="328" spans="1:24" ht="69" customHeight="1" x14ac:dyDescent="0.25">
      <c r="A328" s="61"/>
      <c r="B328" s="34" t="s">
        <v>131</v>
      </c>
      <c r="C328" s="58" t="s">
        <v>15</v>
      </c>
      <c r="D328" s="7">
        <f>88.2+273.3+177.7</f>
        <v>539.20000000000005</v>
      </c>
      <c r="E328" s="7">
        <f>88.2+273.3+177.7</f>
        <v>539.20000000000005</v>
      </c>
      <c r="F328" s="7">
        <f>78+142.7</f>
        <v>220.7</v>
      </c>
      <c r="G328" s="7">
        <f>0+78+142.7</f>
        <v>220.7</v>
      </c>
      <c r="H328" s="46"/>
      <c r="I328" s="46"/>
      <c r="J328" s="46"/>
      <c r="K328" s="46"/>
      <c r="L328" s="46"/>
      <c r="M328" s="46"/>
      <c r="N328" s="46"/>
      <c r="O328" s="46"/>
      <c r="P328" s="46"/>
      <c r="Q328" s="46"/>
      <c r="R328" s="46"/>
      <c r="S328" s="46"/>
      <c r="T328" s="46"/>
      <c r="U328" s="46"/>
      <c r="V328" s="46"/>
      <c r="W328" s="76" t="s">
        <v>359</v>
      </c>
      <c r="X328" s="77"/>
    </row>
    <row r="329" spans="1:24" ht="79.5" customHeight="1" x14ac:dyDescent="0.25">
      <c r="A329" s="61"/>
      <c r="B329" s="34" t="s">
        <v>132</v>
      </c>
      <c r="C329" s="58" t="s">
        <v>15</v>
      </c>
      <c r="D329" s="7">
        <f>13.5+12</f>
        <v>25.5</v>
      </c>
      <c r="E329" s="7">
        <f>13.5+12</f>
        <v>25.5</v>
      </c>
      <c r="F329" s="7">
        <f>0+0</f>
        <v>0</v>
      </c>
      <c r="G329" s="7">
        <f>0+0</f>
        <v>0</v>
      </c>
      <c r="H329" s="46"/>
      <c r="I329" s="46"/>
      <c r="J329" s="46"/>
      <c r="K329" s="46"/>
      <c r="L329" s="46"/>
      <c r="M329" s="46"/>
      <c r="N329" s="46"/>
      <c r="O329" s="46"/>
      <c r="P329" s="46"/>
      <c r="Q329" s="46"/>
      <c r="R329" s="46"/>
      <c r="S329" s="46"/>
      <c r="T329" s="46"/>
      <c r="U329" s="46"/>
      <c r="V329" s="46"/>
      <c r="W329" s="76" t="s">
        <v>92</v>
      </c>
      <c r="X329" s="77"/>
    </row>
    <row r="330" spans="1:24" ht="53.25" customHeight="1" x14ac:dyDescent="0.25">
      <c r="A330" s="61"/>
      <c r="B330" s="34" t="s">
        <v>200</v>
      </c>
      <c r="C330" s="58" t="s">
        <v>15</v>
      </c>
      <c r="D330" s="7">
        <f>60</f>
        <v>60</v>
      </c>
      <c r="E330" s="7">
        <f>60</f>
        <v>60</v>
      </c>
      <c r="F330" s="7">
        <f>35</f>
        <v>35</v>
      </c>
      <c r="G330" s="7">
        <f>35</f>
        <v>35</v>
      </c>
      <c r="H330" s="46"/>
      <c r="I330" s="46"/>
      <c r="J330" s="46"/>
      <c r="K330" s="46"/>
      <c r="L330" s="46"/>
      <c r="M330" s="46"/>
      <c r="N330" s="46"/>
      <c r="O330" s="46"/>
      <c r="P330" s="46"/>
      <c r="Q330" s="46"/>
      <c r="R330" s="46"/>
      <c r="S330" s="46"/>
      <c r="T330" s="46"/>
      <c r="U330" s="46"/>
      <c r="V330" s="46"/>
      <c r="W330" s="76" t="s">
        <v>343</v>
      </c>
      <c r="X330" s="77"/>
    </row>
    <row r="331" spans="1:24" ht="96.75" customHeight="1" x14ac:dyDescent="0.25">
      <c r="A331" s="61"/>
      <c r="B331" s="34" t="s">
        <v>357</v>
      </c>
      <c r="C331" s="58" t="s">
        <v>15</v>
      </c>
      <c r="D331" s="7">
        <f>300+150</f>
        <v>450</v>
      </c>
      <c r="E331" s="7">
        <f>300+150</f>
        <v>450</v>
      </c>
      <c r="F331" s="7">
        <v>0</v>
      </c>
      <c r="G331" s="7">
        <v>0</v>
      </c>
      <c r="H331" s="46"/>
      <c r="I331" s="46"/>
      <c r="J331" s="46"/>
      <c r="K331" s="46"/>
      <c r="L331" s="46"/>
      <c r="M331" s="46"/>
      <c r="N331" s="46"/>
      <c r="O331" s="46"/>
      <c r="P331" s="46"/>
      <c r="Q331" s="46"/>
      <c r="R331" s="46"/>
      <c r="S331" s="46"/>
      <c r="T331" s="46"/>
      <c r="U331" s="46"/>
      <c r="V331" s="46"/>
      <c r="W331" s="76" t="s">
        <v>92</v>
      </c>
      <c r="X331" s="77"/>
    </row>
    <row r="332" spans="1:24" ht="35.25" customHeight="1" x14ac:dyDescent="0.25">
      <c r="A332" s="98"/>
      <c r="B332" s="66" t="s">
        <v>16</v>
      </c>
      <c r="C332" s="51" t="s">
        <v>18</v>
      </c>
      <c r="D332" s="10">
        <f>D333</f>
        <v>3006.7</v>
      </c>
      <c r="E332" s="10">
        <f t="shared" ref="E332:G332" si="83">E333</f>
        <v>3006.7</v>
      </c>
      <c r="F332" s="10">
        <f t="shared" si="83"/>
        <v>749.59999999999991</v>
      </c>
      <c r="G332" s="10">
        <f t="shared" si="83"/>
        <v>731.5</v>
      </c>
      <c r="H332" s="23"/>
      <c r="I332" s="23"/>
      <c r="J332" s="23"/>
      <c r="K332" s="23"/>
      <c r="L332" s="23"/>
      <c r="M332" s="23"/>
      <c r="N332" s="23"/>
      <c r="O332" s="23"/>
      <c r="P332" s="23"/>
      <c r="Q332" s="23"/>
      <c r="R332" s="23"/>
      <c r="S332" s="23"/>
      <c r="T332" s="23"/>
      <c r="U332" s="23"/>
      <c r="V332" s="23"/>
      <c r="W332" s="96" t="s">
        <v>330</v>
      </c>
      <c r="X332" s="97"/>
    </row>
    <row r="333" spans="1:24" ht="51.75" customHeight="1" x14ac:dyDescent="0.25">
      <c r="A333" s="99"/>
      <c r="B333" s="100"/>
      <c r="C333" s="58" t="s">
        <v>15</v>
      </c>
      <c r="D333" s="7">
        <f>D326+D327+D328+D329+D330+D331</f>
        <v>3006.7</v>
      </c>
      <c r="E333" s="7">
        <f t="shared" ref="E333:G333" si="84">E326+E327+E328+E329+E330+E331</f>
        <v>3006.7</v>
      </c>
      <c r="F333" s="7">
        <f t="shared" si="84"/>
        <v>749.59999999999991</v>
      </c>
      <c r="G333" s="7">
        <f t="shared" si="84"/>
        <v>731.5</v>
      </c>
      <c r="H333" s="52"/>
      <c r="I333" s="52"/>
      <c r="J333" s="52"/>
      <c r="K333" s="52"/>
      <c r="L333" s="52"/>
      <c r="M333" s="52"/>
      <c r="N333" s="52"/>
      <c r="O333" s="52"/>
      <c r="P333" s="52"/>
      <c r="Q333" s="52"/>
      <c r="R333" s="52"/>
      <c r="S333" s="52"/>
      <c r="T333" s="52"/>
      <c r="U333" s="52"/>
      <c r="V333" s="52"/>
      <c r="W333" s="80" t="s">
        <v>360</v>
      </c>
      <c r="X333" s="80"/>
    </row>
    <row r="334" spans="1:24" ht="33" customHeight="1" x14ac:dyDescent="0.25">
      <c r="A334" s="51">
        <v>16</v>
      </c>
      <c r="B334" s="73" t="s">
        <v>133</v>
      </c>
      <c r="C334" s="73"/>
      <c r="D334" s="73"/>
      <c r="E334" s="73"/>
      <c r="F334" s="73"/>
      <c r="G334" s="73"/>
      <c r="H334" s="81"/>
      <c r="I334" s="81"/>
      <c r="J334" s="81"/>
      <c r="K334" s="81"/>
      <c r="L334" s="81"/>
      <c r="M334" s="81"/>
      <c r="N334" s="81"/>
      <c r="O334" s="81"/>
      <c r="P334" s="81"/>
      <c r="Q334" s="81"/>
      <c r="R334" s="81"/>
      <c r="S334" s="81"/>
      <c r="T334" s="81"/>
      <c r="U334" s="81"/>
      <c r="V334" s="81"/>
      <c r="W334" s="81"/>
      <c r="X334" s="81"/>
    </row>
    <row r="335" spans="1:24" ht="30" customHeight="1" x14ac:dyDescent="0.25">
      <c r="A335" s="55"/>
      <c r="B335" s="85" t="s">
        <v>134</v>
      </c>
      <c r="C335" s="86"/>
      <c r="D335" s="86"/>
      <c r="E335" s="86"/>
      <c r="F335" s="86"/>
      <c r="G335" s="86"/>
      <c r="H335" s="86"/>
      <c r="I335" s="86"/>
      <c r="J335" s="86"/>
      <c r="K335" s="86"/>
      <c r="L335" s="86"/>
      <c r="M335" s="86"/>
      <c r="N335" s="86"/>
      <c r="O335" s="86"/>
      <c r="P335" s="86"/>
      <c r="Q335" s="86"/>
      <c r="R335" s="86"/>
      <c r="S335" s="86"/>
      <c r="T335" s="86"/>
      <c r="U335" s="86"/>
      <c r="V335" s="86"/>
      <c r="W335" s="86"/>
      <c r="X335" s="87"/>
    </row>
    <row r="336" spans="1:24" ht="87" customHeight="1" x14ac:dyDescent="0.25">
      <c r="A336" s="64"/>
      <c r="B336" s="27" t="s">
        <v>135</v>
      </c>
      <c r="C336" s="58" t="s">
        <v>15</v>
      </c>
      <c r="D336" s="25">
        <v>1821</v>
      </c>
      <c r="E336" s="28">
        <v>1821</v>
      </c>
      <c r="F336" s="25">
        <v>500</v>
      </c>
      <c r="G336" s="25">
        <v>344.7</v>
      </c>
      <c r="H336" s="29"/>
      <c r="I336" s="29"/>
      <c r="J336" s="29"/>
      <c r="K336" s="29"/>
      <c r="L336" s="29"/>
      <c r="M336" s="29"/>
      <c r="N336" s="29"/>
      <c r="O336" s="29"/>
      <c r="P336" s="29"/>
      <c r="Q336" s="29"/>
      <c r="R336" s="29"/>
      <c r="S336" s="29"/>
      <c r="T336" s="29"/>
      <c r="U336" s="29"/>
      <c r="V336" s="29"/>
      <c r="W336" s="70" t="s">
        <v>421</v>
      </c>
      <c r="X336" s="70"/>
    </row>
    <row r="337" spans="1:24" ht="86.25" customHeight="1" x14ac:dyDescent="0.25">
      <c r="A337" s="64"/>
      <c r="B337" s="27" t="s">
        <v>136</v>
      </c>
      <c r="C337" s="58" t="s">
        <v>15</v>
      </c>
      <c r="D337" s="25">
        <v>4753.6000000000004</v>
      </c>
      <c r="E337" s="28">
        <v>4753.6000000000004</v>
      </c>
      <c r="F337" s="25">
        <v>1610</v>
      </c>
      <c r="G337" s="25">
        <v>1180.8</v>
      </c>
      <c r="H337" s="29"/>
      <c r="I337" s="29"/>
      <c r="J337" s="29"/>
      <c r="K337" s="29"/>
      <c r="L337" s="29"/>
      <c r="M337" s="29"/>
      <c r="N337" s="29"/>
      <c r="O337" s="29"/>
      <c r="P337" s="29"/>
      <c r="Q337" s="29"/>
      <c r="R337" s="29"/>
      <c r="S337" s="29"/>
      <c r="T337" s="29"/>
      <c r="U337" s="29"/>
      <c r="V337" s="29"/>
      <c r="W337" s="70" t="s">
        <v>422</v>
      </c>
      <c r="X337" s="70"/>
    </row>
    <row r="338" spans="1:24" ht="72" customHeight="1" x14ac:dyDescent="0.25">
      <c r="A338" s="64"/>
      <c r="B338" s="27" t="s">
        <v>145</v>
      </c>
      <c r="C338" s="58" t="s">
        <v>15</v>
      </c>
      <c r="D338" s="25">
        <v>270</v>
      </c>
      <c r="E338" s="28">
        <v>270</v>
      </c>
      <c r="F338" s="25">
        <v>107.7</v>
      </c>
      <c r="G338" s="25">
        <v>86.2</v>
      </c>
      <c r="H338" s="29"/>
      <c r="I338" s="29"/>
      <c r="J338" s="29"/>
      <c r="K338" s="29"/>
      <c r="L338" s="29"/>
      <c r="M338" s="29"/>
      <c r="N338" s="29"/>
      <c r="O338" s="29"/>
      <c r="P338" s="29"/>
      <c r="Q338" s="29"/>
      <c r="R338" s="29"/>
      <c r="S338" s="29"/>
      <c r="T338" s="29"/>
      <c r="U338" s="29"/>
      <c r="V338" s="29"/>
      <c r="W338" s="70" t="s">
        <v>423</v>
      </c>
      <c r="X338" s="70"/>
    </row>
    <row r="339" spans="1:24" ht="72" customHeight="1" x14ac:dyDescent="0.25">
      <c r="A339" s="64"/>
      <c r="B339" s="27" t="s">
        <v>144</v>
      </c>
      <c r="C339" s="58" t="s">
        <v>15</v>
      </c>
      <c r="D339" s="25">
        <v>600</v>
      </c>
      <c r="E339" s="28">
        <v>600</v>
      </c>
      <c r="F339" s="25">
        <v>0</v>
      </c>
      <c r="G339" s="25">
        <v>0</v>
      </c>
      <c r="H339" s="29"/>
      <c r="I339" s="29"/>
      <c r="J339" s="29"/>
      <c r="K339" s="29"/>
      <c r="L339" s="29"/>
      <c r="M339" s="29"/>
      <c r="N339" s="29"/>
      <c r="O339" s="29"/>
      <c r="P339" s="29"/>
      <c r="Q339" s="29"/>
      <c r="R339" s="29"/>
      <c r="S339" s="29"/>
      <c r="T339" s="29"/>
      <c r="U339" s="29"/>
      <c r="V339" s="29"/>
      <c r="W339" s="70" t="s">
        <v>92</v>
      </c>
      <c r="X339" s="70"/>
    </row>
    <row r="340" spans="1:24" ht="72" customHeight="1" x14ac:dyDescent="0.25">
      <c r="A340" s="64"/>
      <c r="B340" s="27" t="s">
        <v>149</v>
      </c>
      <c r="C340" s="58" t="s">
        <v>15</v>
      </c>
      <c r="D340" s="25">
        <v>1860</v>
      </c>
      <c r="E340" s="28">
        <v>1860</v>
      </c>
      <c r="F340" s="25">
        <v>516.70000000000005</v>
      </c>
      <c r="G340" s="25">
        <v>421.5</v>
      </c>
      <c r="H340" s="29"/>
      <c r="I340" s="29"/>
      <c r="J340" s="29"/>
      <c r="K340" s="29"/>
      <c r="L340" s="29"/>
      <c r="M340" s="29"/>
      <c r="N340" s="29"/>
      <c r="O340" s="29"/>
      <c r="P340" s="29"/>
      <c r="Q340" s="29"/>
      <c r="R340" s="29"/>
      <c r="S340" s="29"/>
      <c r="T340" s="29"/>
      <c r="U340" s="29"/>
      <c r="V340" s="29"/>
      <c r="W340" s="70" t="s">
        <v>245</v>
      </c>
      <c r="X340" s="70"/>
    </row>
    <row r="341" spans="1:24" ht="72" customHeight="1" x14ac:dyDescent="0.25">
      <c r="A341" s="64"/>
      <c r="B341" s="27" t="s">
        <v>143</v>
      </c>
      <c r="C341" s="58" t="s">
        <v>17</v>
      </c>
      <c r="D341" s="25">
        <v>1083.5999999999999</v>
      </c>
      <c r="E341" s="28">
        <v>1083.5999999999999</v>
      </c>
      <c r="F341" s="25">
        <v>326.10000000000002</v>
      </c>
      <c r="G341" s="25">
        <v>326.10000000000002</v>
      </c>
      <c r="H341" s="29"/>
      <c r="I341" s="29"/>
      <c r="J341" s="29"/>
      <c r="K341" s="29"/>
      <c r="L341" s="29"/>
      <c r="M341" s="29"/>
      <c r="N341" s="29"/>
      <c r="O341" s="29"/>
      <c r="P341" s="29"/>
      <c r="Q341" s="29"/>
      <c r="R341" s="29"/>
      <c r="S341" s="29"/>
      <c r="T341" s="29"/>
      <c r="U341" s="29"/>
      <c r="V341" s="29"/>
      <c r="W341" s="70" t="s">
        <v>424</v>
      </c>
      <c r="X341" s="70"/>
    </row>
    <row r="342" spans="1:24" ht="72" customHeight="1" x14ac:dyDescent="0.25">
      <c r="A342" s="64"/>
      <c r="B342" s="27" t="s">
        <v>464</v>
      </c>
      <c r="C342" s="58" t="s">
        <v>15</v>
      </c>
      <c r="D342" s="25">
        <v>1492</v>
      </c>
      <c r="E342" s="28">
        <v>1492</v>
      </c>
      <c r="F342" s="25">
        <v>559.6</v>
      </c>
      <c r="G342" s="25">
        <v>449.1</v>
      </c>
      <c r="H342" s="29"/>
      <c r="I342" s="29"/>
      <c r="J342" s="29"/>
      <c r="K342" s="29"/>
      <c r="L342" s="29"/>
      <c r="M342" s="29"/>
      <c r="N342" s="29"/>
      <c r="O342" s="29"/>
      <c r="P342" s="29"/>
      <c r="Q342" s="29"/>
      <c r="R342" s="29"/>
      <c r="S342" s="29"/>
      <c r="T342" s="29"/>
      <c r="U342" s="29"/>
      <c r="V342" s="29"/>
      <c r="W342" s="70" t="s">
        <v>424</v>
      </c>
      <c r="X342" s="70"/>
    </row>
    <row r="343" spans="1:24" ht="72" customHeight="1" x14ac:dyDescent="0.25">
      <c r="A343" s="55"/>
      <c r="B343" s="124" t="s">
        <v>168</v>
      </c>
      <c r="C343" s="58" t="s">
        <v>15</v>
      </c>
      <c r="D343" s="25">
        <v>100</v>
      </c>
      <c r="E343" s="28">
        <v>100</v>
      </c>
      <c r="F343" s="25">
        <v>12.7</v>
      </c>
      <c r="G343" s="25">
        <v>7.7</v>
      </c>
      <c r="H343" s="29"/>
      <c r="I343" s="29"/>
      <c r="J343" s="29"/>
      <c r="K343" s="29"/>
      <c r="L343" s="29"/>
      <c r="M343" s="29"/>
      <c r="N343" s="29"/>
      <c r="O343" s="29"/>
      <c r="P343" s="29"/>
      <c r="Q343" s="29"/>
      <c r="R343" s="29"/>
      <c r="S343" s="29"/>
      <c r="T343" s="29"/>
      <c r="U343" s="29"/>
      <c r="V343" s="29"/>
      <c r="W343" s="70" t="s">
        <v>425</v>
      </c>
      <c r="X343" s="70"/>
    </row>
    <row r="344" spans="1:24" ht="72" customHeight="1" x14ac:dyDescent="0.25">
      <c r="A344" s="55"/>
      <c r="B344" s="48" t="s">
        <v>169</v>
      </c>
      <c r="C344" s="58" t="s">
        <v>15</v>
      </c>
      <c r="D344" s="25">
        <v>1793.5</v>
      </c>
      <c r="E344" s="28">
        <v>1793.5</v>
      </c>
      <c r="F344" s="25">
        <v>0</v>
      </c>
      <c r="G344" s="25">
        <v>0</v>
      </c>
      <c r="H344" s="29"/>
      <c r="I344" s="29"/>
      <c r="J344" s="29"/>
      <c r="K344" s="29"/>
      <c r="L344" s="29"/>
      <c r="M344" s="29"/>
      <c r="N344" s="29"/>
      <c r="O344" s="29"/>
      <c r="P344" s="29"/>
      <c r="Q344" s="29"/>
      <c r="R344" s="29"/>
      <c r="S344" s="29"/>
      <c r="T344" s="29"/>
      <c r="U344" s="29"/>
      <c r="V344" s="29"/>
      <c r="W344" s="70" t="s">
        <v>92</v>
      </c>
      <c r="X344" s="70"/>
    </row>
    <row r="345" spans="1:24" ht="98.25" customHeight="1" x14ac:dyDescent="0.25">
      <c r="A345" s="59"/>
      <c r="B345" s="125" t="s">
        <v>173</v>
      </c>
      <c r="C345" s="58" t="s">
        <v>15</v>
      </c>
      <c r="D345" s="25">
        <v>50</v>
      </c>
      <c r="E345" s="28">
        <v>50</v>
      </c>
      <c r="F345" s="25">
        <v>9.1999999999999993</v>
      </c>
      <c r="G345" s="25">
        <v>9.1999999999999993</v>
      </c>
      <c r="H345" s="29"/>
      <c r="I345" s="29"/>
      <c r="J345" s="29"/>
      <c r="K345" s="29"/>
      <c r="L345" s="29"/>
      <c r="M345" s="29"/>
      <c r="N345" s="29"/>
      <c r="O345" s="29"/>
      <c r="P345" s="29"/>
      <c r="Q345" s="29"/>
      <c r="R345" s="29"/>
      <c r="S345" s="29"/>
      <c r="T345" s="29"/>
      <c r="U345" s="29"/>
      <c r="V345" s="29"/>
      <c r="W345" s="70" t="s">
        <v>241</v>
      </c>
      <c r="X345" s="70"/>
    </row>
    <row r="346" spans="1:24" ht="98.25" customHeight="1" x14ac:dyDescent="0.25">
      <c r="A346" s="59"/>
      <c r="B346" s="125" t="s">
        <v>174</v>
      </c>
      <c r="C346" s="58" t="s">
        <v>15</v>
      </c>
      <c r="D346" s="25">
        <v>30</v>
      </c>
      <c r="E346" s="28">
        <v>30</v>
      </c>
      <c r="F346" s="25">
        <v>0</v>
      </c>
      <c r="G346" s="25">
        <v>0</v>
      </c>
      <c r="H346" s="29"/>
      <c r="I346" s="29"/>
      <c r="J346" s="29"/>
      <c r="K346" s="29"/>
      <c r="L346" s="29"/>
      <c r="M346" s="29"/>
      <c r="N346" s="29"/>
      <c r="O346" s="29"/>
      <c r="P346" s="29"/>
      <c r="Q346" s="29"/>
      <c r="R346" s="29"/>
      <c r="S346" s="29"/>
      <c r="T346" s="29"/>
      <c r="U346" s="29"/>
      <c r="V346" s="29"/>
      <c r="W346" s="70" t="s">
        <v>92</v>
      </c>
      <c r="X346" s="70"/>
    </row>
    <row r="347" spans="1:24" ht="66" customHeight="1" x14ac:dyDescent="0.25">
      <c r="A347" s="59"/>
      <c r="B347" s="125" t="s">
        <v>201</v>
      </c>
      <c r="C347" s="58" t="s">
        <v>15</v>
      </c>
      <c r="D347" s="25">
        <v>5190</v>
      </c>
      <c r="E347" s="28">
        <v>5190</v>
      </c>
      <c r="F347" s="25">
        <v>96</v>
      </c>
      <c r="G347" s="25">
        <v>23</v>
      </c>
      <c r="H347" s="29"/>
      <c r="I347" s="29"/>
      <c r="J347" s="29"/>
      <c r="K347" s="29"/>
      <c r="L347" s="29"/>
      <c r="M347" s="29"/>
      <c r="N347" s="29"/>
      <c r="O347" s="29"/>
      <c r="P347" s="29"/>
      <c r="Q347" s="29"/>
      <c r="R347" s="29"/>
      <c r="S347" s="29"/>
      <c r="T347" s="29"/>
      <c r="U347" s="29"/>
      <c r="V347" s="29"/>
      <c r="W347" s="70" t="s">
        <v>260</v>
      </c>
      <c r="X347" s="70"/>
    </row>
    <row r="348" spans="1:24" ht="66" customHeight="1" x14ac:dyDescent="0.25">
      <c r="A348" s="59"/>
      <c r="B348" s="125" t="s">
        <v>207</v>
      </c>
      <c r="C348" s="58" t="s">
        <v>15</v>
      </c>
      <c r="D348" s="25">
        <v>4000</v>
      </c>
      <c r="E348" s="28">
        <v>4000</v>
      </c>
      <c r="F348" s="25">
        <v>0</v>
      </c>
      <c r="G348" s="25">
        <v>0</v>
      </c>
      <c r="H348" s="29"/>
      <c r="I348" s="29"/>
      <c r="J348" s="29"/>
      <c r="K348" s="29"/>
      <c r="L348" s="29"/>
      <c r="M348" s="29"/>
      <c r="N348" s="29"/>
      <c r="O348" s="29"/>
      <c r="P348" s="29"/>
      <c r="Q348" s="29"/>
      <c r="R348" s="29"/>
      <c r="S348" s="29"/>
      <c r="T348" s="29"/>
      <c r="U348" s="29"/>
      <c r="V348" s="29"/>
      <c r="W348" s="70" t="s">
        <v>92</v>
      </c>
      <c r="X348" s="70"/>
    </row>
    <row r="349" spans="1:24" ht="66" customHeight="1" x14ac:dyDescent="0.25">
      <c r="A349" s="59"/>
      <c r="B349" s="125" t="s">
        <v>463</v>
      </c>
      <c r="C349" s="58" t="s">
        <v>17</v>
      </c>
      <c r="D349" s="25">
        <v>1825</v>
      </c>
      <c r="E349" s="28">
        <v>1825</v>
      </c>
      <c r="F349" s="25">
        <v>0</v>
      </c>
      <c r="G349" s="25">
        <v>0</v>
      </c>
      <c r="H349" s="29"/>
      <c r="I349" s="29"/>
      <c r="J349" s="29"/>
      <c r="K349" s="29"/>
      <c r="L349" s="29"/>
      <c r="M349" s="29"/>
      <c r="N349" s="29"/>
      <c r="O349" s="29"/>
      <c r="P349" s="29"/>
      <c r="Q349" s="29"/>
      <c r="R349" s="29"/>
      <c r="S349" s="29"/>
      <c r="T349" s="29"/>
      <c r="U349" s="29"/>
      <c r="V349" s="29"/>
      <c r="W349" s="70" t="s">
        <v>92</v>
      </c>
      <c r="X349" s="70"/>
    </row>
    <row r="350" spans="1:24" ht="66" customHeight="1" x14ac:dyDescent="0.25">
      <c r="A350" s="59"/>
      <c r="B350" s="125" t="s">
        <v>178</v>
      </c>
      <c r="C350" s="58" t="s">
        <v>15</v>
      </c>
      <c r="D350" s="25">
        <f>3824.5</f>
        <v>3824.5</v>
      </c>
      <c r="E350" s="28">
        <f>3824.5</f>
        <v>3824.5</v>
      </c>
      <c r="F350" s="25">
        <v>0</v>
      </c>
      <c r="G350" s="25">
        <v>0</v>
      </c>
      <c r="H350" s="29"/>
      <c r="I350" s="29"/>
      <c r="J350" s="29"/>
      <c r="K350" s="29"/>
      <c r="L350" s="29"/>
      <c r="M350" s="29"/>
      <c r="N350" s="29"/>
      <c r="O350" s="29"/>
      <c r="P350" s="29"/>
      <c r="Q350" s="29"/>
      <c r="R350" s="29"/>
      <c r="S350" s="29"/>
      <c r="T350" s="29"/>
      <c r="U350" s="29"/>
      <c r="V350" s="29"/>
      <c r="W350" s="70" t="s">
        <v>92</v>
      </c>
      <c r="X350" s="70"/>
    </row>
    <row r="351" spans="1:24" ht="66" customHeight="1" x14ac:dyDescent="0.25">
      <c r="A351" s="59"/>
      <c r="B351" s="48" t="s">
        <v>239</v>
      </c>
      <c r="C351" s="58" t="s">
        <v>15</v>
      </c>
      <c r="D351" s="25">
        <v>664.4</v>
      </c>
      <c r="E351" s="28">
        <v>664.4</v>
      </c>
      <c r="F351" s="25">
        <v>0</v>
      </c>
      <c r="G351" s="25">
        <v>0</v>
      </c>
      <c r="H351" s="29"/>
      <c r="I351" s="29"/>
      <c r="J351" s="29"/>
      <c r="K351" s="29"/>
      <c r="L351" s="29"/>
      <c r="M351" s="29"/>
      <c r="N351" s="29"/>
      <c r="O351" s="29"/>
      <c r="P351" s="29"/>
      <c r="Q351" s="29"/>
      <c r="R351" s="29"/>
      <c r="S351" s="29"/>
      <c r="T351" s="29"/>
      <c r="U351" s="29"/>
      <c r="V351" s="29"/>
      <c r="W351" s="70" t="s">
        <v>92</v>
      </c>
      <c r="X351" s="70"/>
    </row>
    <row r="352" spans="1:24" ht="49.5" customHeight="1" x14ac:dyDescent="0.25">
      <c r="A352" s="88"/>
      <c r="B352" s="126" t="s">
        <v>19</v>
      </c>
      <c r="C352" s="56" t="s">
        <v>18</v>
      </c>
      <c r="D352" s="127">
        <f>D354+D353</f>
        <v>29357.599999999999</v>
      </c>
      <c r="E352" s="127">
        <f t="shared" ref="E352:G352" si="85">E354+E353</f>
        <v>29357.599999999999</v>
      </c>
      <c r="F352" s="127">
        <f t="shared" si="85"/>
        <v>3738.099999999999</v>
      </c>
      <c r="G352" s="127">
        <f t="shared" si="85"/>
        <v>2848.3999999999996</v>
      </c>
      <c r="H352" s="127">
        <f t="shared" ref="H352:V352" si="86">H338+H337+H336+H340+H341+H342</f>
        <v>0</v>
      </c>
      <c r="I352" s="127">
        <f t="shared" si="86"/>
        <v>0</v>
      </c>
      <c r="J352" s="127">
        <f t="shared" si="86"/>
        <v>0</v>
      </c>
      <c r="K352" s="127">
        <f t="shared" si="86"/>
        <v>0</v>
      </c>
      <c r="L352" s="127">
        <f t="shared" si="86"/>
        <v>0</v>
      </c>
      <c r="M352" s="127">
        <f t="shared" si="86"/>
        <v>0</v>
      </c>
      <c r="N352" s="127">
        <f t="shared" si="86"/>
        <v>0</v>
      </c>
      <c r="O352" s="127">
        <f t="shared" si="86"/>
        <v>0</v>
      </c>
      <c r="P352" s="127">
        <f t="shared" si="86"/>
        <v>0</v>
      </c>
      <c r="Q352" s="127">
        <f t="shared" si="86"/>
        <v>0</v>
      </c>
      <c r="R352" s="127">
        <f t="shared" si="86"/>
        <v>0</v>
      </c>
      <c r="S352" s="127">
        <f t="shared" si="86"/>
        <v>0</v>
      </c>
      <c r="T352" s="127">
        <f t="shared" si="86"/>
        <v>0</v>
      </c>
      <c r="U352" s="127">
        <f t="shared" si="86"/>
        <v>0</v>
      </c>
      <c r="V352" s="127">
        <f t="shared" si="86"/>
        <v>0</v>
      </c>
      <c r="W352" s="128" t="s">
        <v>426</v>
      </c>
      <c r="X352" s="119"/>
    </row>
    <row r="353" spans="1:24" ht="49.5" customHeight="1" x14ac:dyDescent="0.25">
      <c r="A353" s="89"/>
      <c r="B353" s="129"/>
      <c r="C353" s="58" t="s">
        <v>17</v>
      </c>
      <c r="D353" s="37">
        <f>D341+D349</f>
        <v>2908.6</v>
      </c>
      <c r="E353" s="37">
        <f t="shared" ref="E353:G353" si="87">E341+E349</f>
        <v>2908.6</v>
      </c>
      <c r="F353" s="37">
        <f t="shared" si="87"/>
        <v>326.10000000000002</v>
      </c>
      <c r="G353" s="37">
        <f t="shared" si="87"/>
        <v>326.10000000000002</v>
      </c>
      <c r="H353" s="127"/>
      <c r="I353" s="127"/>
      <c r="J353" s="127"/>
      <c r="K353" s="127"/>
      <c r="L353" s="127"/>
      <c r="M353" s="127"/>
      <c r="N353" s="127"/>
      <c r="O353" s="127"/>
      <c r="P353" s="127"/>
      <c r="Q353" s="127"/>
      <c r="R353" s="127"/>
      <c r="S353" s="127"/>
      <c r="T353" s="127"/>
      <c r="U353" s="127"/>
      <c r="V353" s="127"/>
      <c r="W353" s="70" t="s">
        <v>465</v>
      </c>
      <c r="X353" s="70"/>
    </row>
    <row r="354" spans="1:24" ht="57" customHeight="1" x14ac:dyDescent="0.25">
      <c r="A354" s="89"/>
      <c r="B354" s="130"/>
      <c r="C354" s="58" t="s">
        <v>15</v>
      </c>
      <c r="D354" s="7">
        <f>D336+D337+D338+D339+D340+D342+D343+D344+D345+D346+D347+D348+D350+D351</f>
        <v>26449</v>
      </c>
      <c r="E354" s="7">
        <f t="shared" ref="E354" si="88">E336+E337+E338+E339+E340+E342+E343+E344+E345+E346+E347+E348+E350+E351</f>
        <v>26449</v>
      </c>
      <c r="F354" s="7">
        <f>F336+F337+F338+F339+F340+F342+F343+F344+F345+F346+F347+F348+F350+F351+0.1</f>
        <v>3411.9999999999991</v>
      </c>
      <c r="G354" s="7">
        <f>G336+G337+G338+G339+G340+G342+G343+G344+G345+G346+G347+G348+G350+G351+0.1</f>
        <v>2522.2999999999997</v>
      </c>
      <c r="H354" s="46"/>
      <c r="I354" s="46"/>
      <c r="J354" s="46"/>
      <c r="K354" s="46"/>
      <c r="L354" s="46"/>
      <c r="M354" s="46"/>
      <c r="N354" s="46"/>
      <c r="O354" s="46"/>
      <c r="P354" s="46"/>
      <c r="Q354" s="46"/>
      <c r="R354" s="46"/>
      <c r="S354" s="46"/>
      <c r="T354" s="46"/>
      <c r="U354" s="46"/>
      <c r="V354" s="46"/>
      <c r="W354" s="70" t="s">
        <v>246</v>
      </c>
      <c r="X354" s="70"/>
    </row>
    <row r="355" spans="1:24" ht="30" customHeight="1" x14ac:dyDescent="0.25">
      <c r="A355" s="55"/>
      <c r="B355" s="85" t="s">
        <v>137</v>
      </c>
      <c r="C355" s="86"/>
      <c r="D355" s="86"/>
      <c r="E355" s="86"/>
      <c r="F355" s="86"/>
      <c r="G355" s="86"/>
      <c r="H355" s="86"/>
      <c r="I355" s="86"/>
      <c r="J355" s="86"/>
      <c r="K355" s="86"/>
      <c r="L355" s="86"/>
      <c r="M355" s="86"/>
      <c r="N355" s="86"/>
      <c r="O355" s="86"/>
      <c r="P355" s="86"/>
      <c r="Q355" s="86"/>
      <c r="R355" s="86"/>
      <c r="S355" s="86"/>
      <c r="T355" s="86"/>
      <c r="U355" s="86"/>
      <c r="V355" s="86"/>
      <c r="W355" s="86"/>
      <c r="X355" s="87"/>
    </row>
    <row r="356" spans="1:24" ht="132" customHeight="1" x14ac:dyDescent="0.25">
      <c r="A356" s="64"/>
      <c r="B356" s="27" t="s">
        <v>170</v>
      </c>
      <c r="C356" s="58" t="s">
        <v>15</v>
      </c>
      <c r="D356" s="25">
        <v>12500</v>
      </c>
      <c r="E356" s="28">
        <v>12500</v>
      </c>
      <c r="F356" s="25">
        <v>8000</v>
      </c>
      <c r="G356" s="25">
        <v>8000</v>
      </c>
      <c r="H356" s="29"/>
      <c r="I356" s="29"/>
      <c r="J356" s="29"/>
      <c r="K356" s="29"/>
      <c r="L356" s="29"/>
      <c r="M356" s="29"/>
      <c r="N356" s="29"/>
      <c r="O356" s="29"/>
      <c r="P356" s="29"/>
      <c r="Q356" s="29"/>
      <c r="R356" s="29"/>
      <c r="S356" s="29"/>
      <c r="T356" s="29"/>
      <c r="U356" s="29"/>
      <c r="V356" s="29"/>
      <c r="W356" s="70" t="s">
        <v>427</v>
      </c>
      <c r="X356" s="70"/>
    </row>
    <row r="357" spans="1:24" ht="67.5" customHeight="1" x14ac:dyDescent="0.25">
      <c r="A357" s="64"/>
      <c r="B357" s="27" t="s">
        <v>441</v>
      </c>
      <c r="C357" s="58" t="s">
        <v>15</v>
      </c>
      <c r="D357" s="25">
        <v>2500</v>
      </c>
      <c r="E357" s="28">
        <v>2500</v>
      </c>
      <c r="F357" s="25">
        <v>2500</v>
      </c>
      <c r="G357" s="25">
        <v>2500</v>
      </c>
      <c r="H357" s="29"/>
      <c r="I357" s="29"/>
      <c r="J357" s="29"/>
      <c r="K357" s="29"/>
      <c r="L357" s="29"/>
      <c r="M357" s="29"/>
      <c r="N357" s="29"/>
      <c r="O357" s="29"/>
      <c r="P357" s="29"/>
      <c r="Q357" s="29"/>
      <c r="R357" s="29"/>
      <c r="S357" s="29"/>
      <c r="T357" s="29"/>
      <c r="U357" s="29"/>
      <c r="V357" s="29"/>
      <c r="W357" s="70" t="s">
        <v>196</v>
      </c>
      <c r="X357" s="70"/>
    </row>
    <row r="358" spans="1:24" ht="41.25" customHeight="1" x14ac:dyDescent="0.25">
      <c r="A358" s="82"/>
      <c r="B358" s="73" t="s">
        <v>19</v>
      </c>
      <c r="C358" s="51" t="s">
        <v>18</v>
      </c>
      <c r="D358" s="10">
        <f>D359</f>
        <v>15000</v>
      </c>
      <c r="E358" s="10">
        <f t="shared" ref="E358:G358" si="89">E359</f>
        <v>15000</v>
      </c>
      <c r="F358" s="10">
        <f t="shared" si="89"/>
        <v>10500</v>
      </c>
      <c r="G358" s="10">
        <f t="shared" si="89"/>
        <v>10500</v>
      </c>
      <c r="H358" s="46"/>
      <c r="I358" s="46"/>
      <c r="J358" s="46"/>
      <c r="K358" s="46"/>
      <c r="L358" s="46"/>
      <c r="M358" s="46"/>
      <c r="N358" s="46"/>
      <c r="O358" s="46"/>
      <c r="P358" s="46"/>
      <c r="Q358" s="46"/>
      <c r="R358" s="46"/>
      <c r="S358" s="46"/>
      <c r="T358" s="46"/>
      <c r="U358" s="46"/>
      <c r="V358" s="46"/>
      <c r="W358" s="75" t="s">
        <v>442</v>
      </c>
      <c r="X358" s="70"/>
    </row>
    <row r="359" spans="1:24" ht="49.5" customHeight="1" x14ac:dyDescent="0.25">
      <c r="A359" s="82"/>
      <c r="B359" s="74"/>
      <c r="C359" s="58" t="s">
        <v>15</v>
      </c>
      <c r="D359" s="7">
        <f>D356+D357</f>
        <v>15000</v>
      </c>
      <c r="E359" s="7">
        <f t="shared" ref="E359:G359" si="90">E356+E357</f>
        <v>15000</v>
      </c>
      <c r="F359" s="7">
        <f t="shared" si="90"/>
        <v>10500</v>
      </c>
      <c r="G359" s="7">
        <f t="shared" si="90"/>
        <v>10500</v>
      </c>
      <c r="H359" s="46"/>
      <c r="I359" s="46"/>
      <c r="J359" s="46"/>
      <c r="K359" s="46"/>
      <c r="L359" s="46"/>
      <c r="M359" s="46"/>
      <c r="N359" s="46"/>
      <c r="O359" s="46"/>
      <c r="P359" s="46"/>
      <c r="Q359" s="46"/>
      <c r="R359" s="46"/>
      <c r="S359" s="46"/>
      <c r="T359" s="46"/>
      <c r="U359" s="46"/>
      <c r="V359" s="46"/>
      <c r="W359" s="70" t="s">
        <v>443</v>
      </c>
      <c r="X359" s="70"/>
    </row>
    <row r="360" spans="1:24" ht="30" customHeight="1" x14ac:dyDescent="0.25">
      <c r="A360" s="55"/>
      <c r="B360" s="85" t="s">
        <v>138</v>
      </c>
      <c r="C360" s="86"/>
      <c r="D360" s="86"/>
      <c r="E360" s="86"/>
      <c r="F360" s="86"/>
      <c r="G360" s="86"/>
      <c r="H360" s="86"/>
      <c r="I360" s="86"/>
      <c r="J360" s="86"/>
      <c r="K360" s="86"/>
      <c r="L360" s="86"/>
      <c r="M360" s="86"/>
      <c r="N360" s="86"/>
      <c r="O360" s="86"/>
      <c r="P360" s="86"/>
      <c r="Q360" s="86"/>
      <c r="R360" s="86"/>
      <c r="S360" s="86"/>
      <c r="T360" s="86"/>
      <c r="U360" s="86"/>
      <c r="V360" s="86"/>
      <c r="W360" s="86"/>
      <c r="X360" s="87"/>
    </row>
    <row r="361" spans="1:24" ht="93" customHeight="1" x14ac:dyDescent="0.25">
      <c r="A361" s="21"/>
      <c r="B361" s="54" t="s">
        <v>209</v>
      </c>
      <c r="C361" s="58" t="s">
        <v>15</v>
      </c>
      <c r="D361" s="7">
        <v>10488</v>
      </c>
      <c r="E361" s="7">
        <v>10488</v>
      </c>
      <c r="F361" s="7">
        <v>0</v>
      </c>
      <c r="G361" s="7">
        <v>0</v>
      </c>
      <c r="H361" s="52"/>
      <c r="I361" s="52"/>
      <c r="J361" s="52"/>
      <c r="K361" s="52"/>
      <c r="L361" s="52"/>
      <c r="M361" s="52"/>
      <c r="N361" s="52"/>
      <c r="O361" s="52"/>
      <c r="P361" s="52"/>
      <c r="Q361" s="52"/>
      <c r="R361" s="52"/>
      <c r="S361" s="52"/>
      <c r="T361" s="52"/>
      <c r="U361" s="52"/>
      <c r="V361" s="52"/>
      <c r="W361" s="76" t="s">
        <v>92</v>
      </c>
      <c r="X361" s="77"/>
    </row>
    <row r="362" spans="1:24" ht="93" customHeight="1" x14ac:dyDescent="0.25">
      <c r="A362" s="61"/>
      <c r="B362" s="131" t="s">
        <v>190</v>
      </c>
      <c r="C362" s="58" t="s">
        <v>15</v>
      </c>
      <c r="D362" s="7">
        <v>7900</v>
      </c>
      <c r="E362" s="7">
        <v>7900</v>
      </c>
      <c r="F362" s="7">
        <v>1363.7</v>
      </c>
      <c r="G362" s="7">
        <v>1115.7</v>
      </c>
      <c r="H362" s="52"/>
      <c r="I362" s="52"/>
      <c r="J362" s="52"/>
      <c r="K362" s="52"/>
      <c r="L362" s="52"/>
      <c r="M362" s="52"/>
      <c r="N362" s="52"/>
      <c r="O362" s="52"/>
      <c r="P362" s="52"/>
      <c r="Q362" s="52"/>
      <c r="R362" s="52"/>
      <c r="S362" s="52"/>
      <c r="T362" s="52"/>
      <c r="U362" s="52"/>
      <c r="V362" s="52"/>
      <c r="W362" s="76" t="s">
        <v>429</v>
      </c>
      <c r="X362" s="77"/>
    </row>
    <row r="363" spans="1:24" ht="69" customHeight="1" x14ac:dyDescent="0.25">
      <c r="A363" s="61"/>
      <c r="B363" s="131" t="s">
        <v>191</v>
      </c>
      <c r="C363" s="58" t="s">
        <v>15</v>
      </c>
      <c r="D363" s="7">
        <v>610</v>
      </c>
      <c r="E363" s="7">
        <v>610</v>
      </c>
      <c r="F363" s="7">
        <v>410</v>
      </c>
      <c r="G363" s="7">
        <v>161.30000000000001</v>
      </c>
      <c r="H363" s="52"/>
      <c r="I363" s="52"/>
      <c r="J363" s="52"/>
      <c r="K363" s="52"/>
      <c r="L363" s="52"/>
      <c r="M363" s="52"/>
      <c r="N363" s="52"/>
      <c r="O363" s="52"/>
      <c r="P363" s="52"/>
      <c r="Q363" s="52"/>
      <c r="R363" s="52"/>
      <c r="S363" s="52"/>
      <c r="T363" s="52"/>
      <c r="U363" s="52"/>
      <c r="V363" s="52"/>
      <c r="W363" s="76" t="s">
        <v>430</v>
      </c>
      <c r="X363" s="77"/>
    </row>
    <row r="364" spans="1:24" ht="87" customHeight="1" x14ac:dyDescent="0.25">
      <c r="A364" s="61"/>
      <c r="B364" s="131" t="s">
        <v>466</v>
      </c>
      <c r="C364" s="58" t="s">
        <v>199</v>
      </c>
      <c r="D364" s="7">
        <v>23229</v>
      </c>
      <c r="E364" s="7">
        <v>23229</v>
      </c>
      <c r="F364" s="7">
        <v>5605.3</v>
      </c>
      <c r="G364" s="7">
        <v>5605.3</v>
      </c>
      <c r="H364" s="52"/>
      <c r="I364" s="52"/>
      <c r="J364" s="52"/>
      <c r="K364" s="52"/>
      <c r="L364" s="52"/>
      <c r="M364" s="52"/>
      <c r="N364" s="52"/>
      <c r="O364" s="52"/>
      <c r="P364" s="52"/>
      <c r="Q364" s="52"/>
      <c r="R364" s="52"/>
      <c r="S364" s="52"/>
      <c r="T364" s="52"/>
      <c r="U364" s="52"/>
      <c r="V364" s="52"/>
      <c r="W364" s="76" t="s">
        <v>468</v>
      </c>
      <c r="X364" s="77"/>
    </row>
    <row r="365" spans="1:24" ht="84.75" customHeight="1" x14ac:dyDescent="0.25">
      <c r="A365" s="61"/>
      <c r="B365" s="131" t="s">
        <v>466</v>
      </c>
      <c r="C365" s="58" t="s">
        <v>17</v>
      </c>
      <c r="D365" s="7">
        <v>32557.5</v>
      </c>
      <c r="E365" s="7">
        <v>32557.5</v>
      </c>
      <c r="F365" s="7">
        <v>7231.7</v>
      </c>
      <c r="G365" s="7">
        <v>7231.7</v>
      </c>
      <c r="H365" s="52"/>
      <c r="I365" s="52"/>
      <c r="J365" s="52"/>
      <c r="K365" s="52"/>
      <c r="L365" s="52"/>
      <c r="M365" s="52"/>
      <c r="N365" s="52"/>
      <c r="O365" s="52"/>
      <c r="P365" s="52"/>
      <c r="Q365" s="52"/>
      <c r="R365" s="52"/>
      <c r="S365" s="52"/>
      <c r="T365" s="52"/>
      <c r="U365" s="52"/>
      <c r="V365" s="52"/>
      <c r="W365" s="76" t="s">
        <v>469</v>
      </c>
      <c r="X365" s="77"/>
    </row>
    <row r="366" spans="1:24" ht="84.75" customHeight="1" x14ac:dyDescent="0.25">
      <c r="A366" s="61"/>
      <c r="B366" s="131" t="s">
        <v>466</v>
      </c>
      <c r="C366" s="58" t="s">
        <v>15</v>
      </c>
      <c r="D366" s="7">
        <v>1713.5</v>
      </c>
      <c r="E366" s="7">
        <v>1713.5</v>
      </c>
      <c r="F366" s="7">
        <v>398.3</v>
      </c>
      <c r="G366" s="7">
        <v>398.3</v>
      </c>
      <c r="H366" s="52"/>
      <c r="I366" s="52"/>
      <c r="J366" s="52"/>
      <c r="K366" s="52"/>
      <c r="L366" s="52"/>
      <c r="M366" s="52"/>
      <c r="N366" s="52"/>
      <c r="O366" s="52"/>
      <c r="P366" s="52"/>
      <c r="Q366" s="52"/>
      <c r="R366" s="52"/>
      <c r="S366" s="52"/>
      <c r="T366" s="52"/>
      <c r="U366" s="52"/>
      <c r="V366" s="52"/>
      <c r="W366" s="76" t="s">
        <v>470</v>
      </c>
      <c r="X366" s="77"/>
    </row>
    <row r="367" spans="1:24" ht="69" customHeight="1" x14ac:dyDescent="0.25">
      <c r="A367" s="61"/>
      <c r="B367" s="131" t="s">
        <v>192</v>
      </c>
      <c r="C367" s="58" t="s">
        <v>15</v>
      </c>
      <c r="D367" s="7">
        <v>2440</v>
      </c>
      <c r="E367" s="7">
        <v>2440</v>
      </c>
      <c r="F367" s="7">
        <v>921.2</v>
      </c>
      <c r="G367" s="7">
        <v>921.2</v>
      </c>
      <c r="H367" s="52"/>
      <c r="I367" s="52"/>
      <c r="J367" s="52"/>
      <c r="K367" s="52"/>
      <c r="L367" s="52"/>
      <c r="M367" s="52"/>
      <c r="N367" s="52"/>
      <c r="O367" s="52"/>
      <c r="P367" s="52"/>
      <c r="Q367" s="52"/>
      <c r="R367" s="52"/>
      <c r="S367" s="52"/>
      <c r="T367" s="52"/>
      <c r="U367" s="52"/>
      <c r="V367" s="52"/>
      <c r="W367" s="76" t="s">
        <v>431</v>
      </c>
      <c r="X367" s="77"/>
    </row>
    <row r="368" spans="1:24" ht="69" customHeight="1" x14ac:dyDescent="0.25">
      <c r="A368" s="61"/>
      <c r="B368" s="131" t="s">
        <v>242</v>
      </c>
      <c r="C368" s="58" t="s">
        <v>15</v>
      </c>
      <c r="D368" s="7">
        <v>8283.1</v>
      </c>
      <c r="E368" s="7">
        <v>8283.1</v>
      </c>
      <c r="F368" s="7">
        <v>8283.1</v>
      </c>
      <c r="G368" s="7">
        <v>7983.1</v>
      </c>
      <c r="H368" s="52"/>
      <c r="I368" s="52"/>
      <c r="J368" s="52"/>
      <c r="K368" s="52"/>
      <c r="L368" s="52"/>
      <c r="M368" s="52"/>
      <c r="N368" s="52"/>
      <c r="O368" s="52"/>
      <c r="P368" s="52"/>
      <c r="Q368" s="52"/>
      <c r="R368" s="52"/>
      <c r="S368" s="52"/>
      <c r="T368" s="52"/>
      <c r="U368" s="52"/>
      <c r="V368" s="52"/>
      <c r="W368" s="76" t="s">
        <v>432</v>
      </c>
      <c r="X368" s="77"/>
    </row>
    <row r="369" spans="1:24" ht="69" customHeight="1" x14ac:dyDescent="0.25">
      <c r="A369" s="61"/>
      <c r="B369" s="131" t="s">
        <v>428</v>
      </c>
      <c r="C369" s="58" t="s">
        <v>15</v>
      </c>
      <c r="D369" s="7">
        <v>1150</v>
      </c>
      <c r="E369" s="7">
        <v>1150</v>
      </c>
      <c r="F369" s="7">
        <v>474.9</v>
      </c>
      <c r="G369" s="7">
        <v>235.9</v>
      </c>
      <c r="H369" s="52"/>
      <c r="I369" s="52"/>
      <c r="J369" s="52"/>
      <c r="K369" s="52"/>
      <c r="L369" s="52"/>
      <c r="M369" s="52"/>
      <c r="N369" s="52"/>
      <c r="O369" s="52"/>
      <c r="P369" s="52"/>
      <c r="Q369" s="52"/>
      <c r="R369" s="52"/>
      <c r="S369" s="52"/>
      <c r="T369" s="52"/>
      <c r="U369" s="52"/>
      <c r="V369" s="52"/>
      <c r="W369" s="76" t="s">
        <v>433</v>
      </c>
      <c r="X369" s="77"/>
    </row>
    <row r="370" spans="1:24" ht="28.5" customHeight="1" x14ac:dyDescent="0.25">
      <c r="A370" s="90"/>
      <c r="B370" s="126" t="s">
        <v>19</v>
      </c>
      <c r="C370" s="51" t="s">
        <v>18</v>
      </c>
      <c r="D370" s="10">
        <f>D373+D371+D372</f>
        <v>88371.1</v>
      </c>
      <c r="E370" s="10">
        <f t="shared" ref="E370:G370" si="91">E373+E371+E372</f>
        <v>88371.1</v>
      </c>
      <c r="F370" s="10">
        <f t="shared" si="91"/>
        <v>24688.3</v>
      </c>
      <c r="G370" s="10">
        <f t="shared" si="91"/>
        <v>23652.600000000002</v>
      </c>
      <c r="H370" s="46"/>
      <c r="I370" s="46"/>
      <c r="J370" s="46"/>
      <c r="K370" s="46"/>
      <c r="L370" s="46"/>
      <c r="M370" s="46"/>
      <c r="N370" s="46"/>
      <c r="O370" s="46"/>
      <c r="P370" s="46"/>
      <c r="Q370" s="46"/>
      <c r="R370" s="46"/>
      <c r="S370" s="46"/>
      <c r="T370" s="46"/>
      <c r="U370" s="46"/>
      <c r="V370" s="46"/>
      <c r="W370" s="75" t="s">
        <v>434</v>
      </c>
      <c r="X370" s="70"/>
    </row>
    <row r="371" spans="1:24" ht="52.5" customHeight="1" x14ac:dyDescent="0.25">
      <c r="A371" s="109"/>
      <c r="B371" s="129"/>
      <c r="C371" s="58" t="s">
        <v>199</v>
      </c>
      <c r="D371" s="7">
        <f>D364</f>
        <v>23229</v>
      </c>
      <c r="E371" s="7">
        <f t="shared" ref="E371:G371" si="92">E364</f>
        <v>23229</v>
      </c>
      <c r="F371" s="7">
        <f t="shared" si="92"/>
        <v>5605.3</v>
      </c>
      <c r="G371" s="7">
        <f t="shared" si="92"/>
        <v>5605.3</v>
      </c>
      <c r="H371" s="46"/>
      <c r="I371" s="46"/>
      <c r="J371" s="46"/>
      <c r="K371" s="46"/>
      <c r="L371" s="46"/>
      <c r="M371" s="46"/>
      <c r="N371" s="46"/>
      <c r="O371" s="46"/>
      <c r="P371" s="46"/>
      <c r="Q371" s="46"/>
      <c r="R371" s="46"/>
      <c r="S371" s="46"/>
      <c r="T371" s="46"/>
      <c r="U371" s="46"/>
      <c r="V371" s="46"/>
      <c r="W371" s="76" t="s">
        <v>468</v>
      </c>
      <c r="X371" s="77"/>
    </row>
    <row r="372" spans="1:24" ht="52.5" customHeight="1" x14ac:dyDescent="0.25">
      <c r="A372" s="109"/>
      <c r="B372" s="129"/>
      <c r="C372" s="58" t="s">
        <v>17</v>
      </c>
      <c r="D372" s="7">
        <f>D365</f>
        <v>32557.5</v>
      </c>
      <c r="E372" s="7">
        <f t="shared" ref="E372:G372" si="93">E365</f>
        <v>32557.5</v>
      </c>
      <c r="F372" s="7">
        <f t="shared" si="93"/>
        <v>7231.7</v>
      </c>
      <c r="G372" s="7">
        <f t="shared" si="93"/>
        <v>7231.7</v>
      </c>
      <c r="H372" s="46"/>
      <c r="I372" s="46"/>
      <c r="J372" s="46"/>
      <c r="K372" s="46"/>
      <c r="L372" s="46"/>
      <c r="M372" s="46"/>
      <c r="N372" s="46"/>
      <c r="O372" s="46"/>
      <c r="P372" s="46"/>
      <c r="Q372" s="46"/>
      <c r="R372" s="46"/>
      <c r="S372" s="46"/>
      <c r="T372" s="46"/>
      <c r="U372" s="46"/>
      <c r="V372" s="46"/>
      <c r="W372" s="76" t="s">
        <v>469</v>
      </c>
      <c r="X372" s="77"/>
    </row>
    <row r="373" spans="1:24" ht="57.75" customHeight="1" x14ac:dyDescent="0.25">
      <c r="A373" s="91"/>
      <c r="B373" s="132"/>
      <c r="C373" s="58" t="s">
        <v>15</v>
      </c>
      <c r="D373" s="7">
        <f>D361+D362+D363+D366+D367+D368+D369</f>
        <v>32584.6</v>
      </c>
      <c r="E373" s="7">
        <f t="shared" ref="E373" si="94">E361+E362+E363+E366+E367+E368+E369</f>
        <v>32584.6</v>
      </c>
      <c r="F373" s="7">
        <f>F361+F362+F363+F366+F367+F368+F369+0.1</f>
        <v>11851.3</v>
      </c>
      <c r="G373" s="7">
        <f>G361+G362+G363+G366+G367+G368+G369+0.1</f>
        <v>10815.6</v>
      </c>
      <c r="H373" s="46"/>
      <c r="I373" s="46"/>
      <c r="J373" s="46"/>
      <c r="K373" s="46"/>
      <c r="L373" s="46"/>
      <c r="M373" s="46"/>
      <c r="N373" s="46"/>
      <c r="O373" s="46"/>
      <c r="P373" s="46"/>
      <c r="Q373" s="46"/>
      <c r="R373" s="46"/>
      <c r="S373" s="46"/>
      <c r="T373" s="46"/>
      <c r="U373" s="46"/>
      <c r="V373" s="46"/>
      <c r="W373" s="76" t="s">
        <v>471</v>
      </c>
      <c r="X373" s="77"/>
    </row>
    <row r="374" spans="1:24" ht="30" customHeight="1" x14ac:dyDescent="0.25">
      <c r="A374" s="55"/>
      <c r="B374" s="85" t="s">
        <v>139</v>
      </c>
      <c r="C374" s="86"/>
      <c r="D374" s="86"/>
      <c r="E374" s="86"/>
      <c r="F374" s="86"/>
      <c r="G374" s="86"/>
      <c r="H374" s="86"/>
      <c r="I374" s="86"/>
      <c r="J374" s="86"/>
      <c r="K374" s="86"/>
      <c r="L374" s="86"/>
      <c r="M374" s="86"/>
      <c r="N374" s="86"/>
      <c r="O374" s="86"/>
      <c r="P374" s="86"/>
      <c r="Q374" s="86"/>
      <c r="R374" s="86"/>
      <c r="S374" s="86"/>
      <c r="T374" s="86"/>
      <c r="U374" s="86"/>
      <c r="V374" s="86"/>
      <c r="W374" s="86"/>
      <c r="X374" s="87"/>
    </row>
    <row r="375" spans="1:24" ht="85.5" customHeight="1" x14ac:dyDescent="0.25">
      <c r="A375" s="38"/>
      <c r="B375" s="133" t="s">
        <v>467</v>
      </c>
      <c r="C375" s="58" t="s">
        <v>15</v>
      </c>
      <c r="D375" s="7">
        <v>15550</v>
      </c>
      <c r="E375" s="7">
        <v>15550</v>
      </c>
      <c r="F375" s="7">
        <v>2330</v>
      </c>
      <c r="G375" s="7">
        <v>1772.3</v>
      </c>
      <c r="H375" s="52"/>
      <c r="I375" s="52"/>
      <c r="J375" s="52"/>
      <c r="K375" s="52"/>
      <c r="L375" s="52"/>
      <c r="M375" s="52"/>
      <c r="N375" s="52"/>
      <c r="O375" s="52"/>
      <c r="P375" s="52"/>
      <c r="Q375" s="52"/>
      <c r="R375" s="52"/>
      <c r="S375" s="52"/>
      <c r="T375" s="52"/>
      <c r="U375" s="52"/>
      <c r="V375" s="52"/>
      <c r="W375" s="76" t="s">
        <v>436</v>
      </c>
      <c r="X375" s="77"/>
    </row>
    <row r="376" spans="1:24" ht="93" customHeight="1" x14ac:dyDescent="0.25">
      <c r="A376" s="38"/>
      <c r="B376" s="133" t="s">
        <v>140</v>
      </c>
      <c r="C376" s="58" t="s">
        <v>15</v>
      </c>
      <c r="D376" s="7">
        <v>357</v>
      </c>
      <c r="E376" s="7">
        <v>357</v>
      </c>
      <c r="F376" s="7">
        <v>0</v>
      </c>
      <c r="G376" s="7">
        <v>0</v>
      </c>
      <c r="H376" s="52"/>
      <c r="I376" s="52"/>
      <c r="J376" s="52"/>
      <c r="K376" s="52"/>
      <c r="L376" s="52"/>
      <c r="M376" s="52"/>
      <c r="N376" s="52"/>
      <c r="O376" s="52"/>
      <c r="P376" s="52"/>
      <c r="Q376" s="52"/>
      <c r="R376" s="52"/>
      <c r="S376" s="52"/>
      <c r="T376" s="52"/>
      <c r="U376" s="52"/>
      <c r="V376" s="52"/>
      <c r="W376" s="76" t="s">
        <v>92</v>
      </c>
      <c r="X376" s="77"/>
    </row>
    <row r="377" spans="1:24" ht="68.25" customHeight="1" x14ac:dyDescent="0.25">
      <c r="A377" s="47"/>
      <c r="B377" s="54" t="s">
        <v>243</v>
      </c>
      <c r="C377" s="58" t="s">
        <v>15</v>
      </c>
      <c r="D377" s="7">
        <v>730</v>
      </c>
      <c r="E377" s="7">
        <v>730</v>
      </c>
      <c r="F377" s="7">
        <v>346</v>
      </c>
      <c r="G377" s="7">
        <v>89.1</v>
      </c>
      <c r="H377" s="52"/>
      <c r="I377" s="52"/>
      <c r="J377" s="52"/>
      <c r="K377" s="52"/>
      <c r="L377" s="52"/>
      <c r="M377" s="52"/>
      <c r="N377" s="52"/>
      <c r="O377" s="52"/>
      <c r="P377" s="52"/>
      <c r="Q377" s="52"/>
      <c r="R377" s="52"/>
      <c r="S377" s="52"/>
      <c r="T377" s="52"/>
      <c r="U377" s="52"/>
      <c r="V377" s="52"/>
      <c r="W377" s="76" t="s">
        <v>437</v>
      </c>
      <c r="X377" s="77"/>
    </row>
    <row r="378" spans="1:24" ht="93" customHeight="1" x14ac:dyDescent="0.25">
      <c r="A378" s="47"/>
      <c r="B378" s="58" t="s">
        <v>146</v>
      </c>
      <c r="C378" s="58" t="s">
        <v>15</v>
      </c>
      <c r="D378" s="7">
        <v>1200</v>
      </c>
      <c r="E378" s="7">
        <v>1200</v>
      </c>
      <c r="F378" s="7">
        <v>477.8</v>
      </c>
      <c r="G378" s="7">
        <v>374.6</v>
      </c>
      <c r="H378" s="52"/>
      <c r="I378" s="52"/>
      <c r="J378" s="52"/>
      <c r="K378" s="52"/>
      <c r="L378" s="52"/>
      <c r="M378" s="52"/>
      <c r="N378" s="52"/>
      <c r="O378" s="52"/>
      <c r="P378" s="52"/>
      <c r="Q378" s="52"/>
      <c r="R378" s="52"/>
      <c r="S378" s="52"/>
      <c r="T378" s="52"/>
      <c r="U378" s="52"/>
      <c r="V378" s="52"/>
      <c r="W378" s="76" t="s">
        <v>438</v>
      </c>
      <c r="X378" s="77"/>
    </row>
    <row r="379" spans="1:24" ht="93" customHeight="1" x14ac:dyDescent="0.25">
      <c r="A379" s="47"/>
      <c r="B379" s="131" t="s">
        <v>472</v>
      </c>
      <c r="C379" s="58" t="s">
        <v>17</v>
      </c>
      <c r="D379" s="7">
        <v>4808.8999999999996</v>
      </c>
      <c r="E379" s="7">
        <v>4808.8999999999996</v>
      </c>
      <c r="F379" s="7">
        <v>0</v>
      </c>
      <c r="G379" s="7">
        <v>0</v>
      </c>
      <c r="H379" s="52"/>
      <c r="I379" s="52"/>
      <c r="J379" s="52"/>
      <c r="K379" s="52"/>
      <c r="L379" s="52"/>
      <c r="M379" s="52"/>
      <c r="N379" s="52"/>
      <c r="O379" s="52"/>
      <c r="P379" s="52"/>
      <c r="Q379" s="52"/>
      <c r="R379" s="52"/>
      <c r="S379" s="52"/>
      <c r="T379" s="52"/>
      <c r="U379" s="52"/>
      <c r="V379" s="52"/>
      <c r="W379" s="76" t="s">
        <v>92</v>
      </c>
      <c r="X379" s="77"/>
    </row>
    <row r="380" spans="1:24" ht="93" customHeight="1" x14ac:dyDescent="0.25">
      <c r="A380" s="47"/>
      <c r="B380" s="131" t="s">
        <v>435</v>
      </c>
      <c r="C380" s="58" t="s">
        <v>15</v>
      </c>
      <c r="D380" s="7">
        <v>1543</v>
      </c>
      <c r="E380" s="7">
        <v>1543</v>
      </c>
      <c r="F380" s="7">
        <v>0</v>
      </c>
      <c r="G380" s="7">
        <v>0</v>
      </c>
      <c r="H380" s="52"/>
      <c r="I380" s="52"/>
      <c r="J380" s="52"/>
      <c r="K380" s="52"/>
      <c r="L380" s="52"/>
      <c r="M380" s="52"/>
      <c r="N380" s="52"/>
      <c r="O380" s="52"/>
      <c r="P380" s="52"/>
      <c r="Q380" s="52"/>
      <c r="R380" s="52"/>
      <c r="S380" s="52"/>
      <c r="T380" s="52"/>
      <c r="U380" s="52"/>
      <c r="V380" s="52"/>
      <c r="W380" s="76" t="s">
        <v>92</v>
      </c>
      <c r="X380" s="77"/>
    </row>
    <row r="381" spans="1:24" ht="33.75" customHeight="1" x14ac:dyDescent="0.25">
      <c r="A381" s="90"/>
      <c r="B381" s="126" t="s">
        <v>19</v>
      </c>
      <c r="C381" s="51" t="s">
        <v>18</v>
      </c>
      <c r="D381" s="10">
        <f>D382+D383</f>
        <v>24188.9</v>
      </c>
      <c r="E381" s="10">
        <f t="shared" ref="E381:G381" si="95">E382+E383</f>
        <v>24188.9</v>
      </c>
      <c r="F381" s="10">
        <f t="shared" si="95"/>
        <v>3153.8</v>
      </c>
      <c r="G381" s="10">
        <f t="shared" si="95"/>
        <v>2236</v>
      </c>
      <c r="H381" s="46"/>
      <c r="I381" s="46"/>
      <c r="J381" s="46"/>
      <c r="K381" s="46"/>
      <c r="L381" s="46"/>
      <c r="M381" s="46"/>
      <c r="N381" s="46"/>
      <c r="O381" s="46"/>
      <c r="P381" s="46"/>
      <c r="Q381" s="46"/>
      <c r="R381" s="46"/>
      <c r="S381" s="46"/>
      <c r="T381" s="46"/>
      <c r="U381" s="46"/>
      <c r="V381" s="46"/>
      <c r="W381" s="75" t="s">
        <v>439</v>
      </c>
      <c r="X381" s="70"/>
    </row>
    <row r="382" spans="1:24" ht="57.75" customHeight="1" x14ac:dyDescent="0.25">
      <c r="A382" s="91"/>
      <c r="B382" s="132"/>
      <c r="C382" s="58" t="s">
        <v>15</v>
      </c>
      <c r="D382" s="7">
        <f>D375+D376+D377+D378+D380</f>
        <v>19380</v>
      </c>
      <c r="E382" s="7">
        <f t="shared" ref="E382:G382" si="96">E375+E376+E377+E378+E380</f>
        <v>19380</v>
      </c>
      <c r="F382" s="7">
        <f t="shared" si="96"/>
        <v>3153.8</v>
      </c>
      <c r="G382" s="7">
        <f t="shared" si="96"/>
        <v>2236</v>
      </c>
      <c r="H382" s="46"/>
      <c r="I382" s="46"/>
      <c r="J382" s="46"/>
      <c r="K382" s="46"/>
      <c r="L382" s="46"/>
      <c r="M382" s="46"/>
      <c r="N382" s="46"/>
      <c r="O382" s="46"/>
      <c r="P382" s="46"/>
      <c r="Q382" s="46"/>
      <c r="R382" s="46"/>
      <c r="S382" s="46"/>
      <c r="T382" s="46"/>
      <c r="U382" s="46"/>
      <c r="V382" s="46"/>
      <c r="W382" s="70" t="s">
        <v>247</v>
      </c>
      <c r="X382" s="70"/>
    </row>
    <row r="383" spans="1:24" ht="57.75" customHeight="1" x14ac:dyDescent="0.25">
      <c r="A383" s="92"/>
      <c r="B383" s="134"/>
      <c r="C383" s="58" t="s">
        <v>17</v>
      </c>
      <c r="D383" s="7">
        <f>D379</f>
        <v>4808.8999999999996</v>
      </c>
      <c r="E383" s="7">
        <f t="shared" ref="E383:G383" si="97">E379</f>
        <v>4808.8999999999996</v>
      </c>
      <c r="F383" s="7">
        <f t="shared" si="97"/>
        <v>0</v>
      </c>
      <c r="G383" s="7">
        <f t="shared" si="97"/>
        <v>0</v>
      </c>
      <c r="H383" s="46"/>
      <c r="I383" s="46"/>
      <c r="J383" s="46"/>
      <c r="K383" s="46"/>
      <c r="L383" s="46"/>
      <c r="M383" s="46"/>
      <c r="N383" s="46"/>
      <c r="O383" s="46"/>
      <c r="P383" s="46"/>
      <c r="Q383" s="46"/>
      <c r="R383" s="46"/>
      <c r="S383" s="46"/>
      <c r="T383" s="46"/>
      <c r="U383" s="46"/>
      <c r="V383" s="46"/>
      <c r="W383" s="76" t="s">
        <v>92</v>
      </c>
      <c r="X383" s="77"/>
    </row>
    <row r="384" spans="1:24" ht="30" customHeight="1" x14ac:dyDescent="0.25">
      <c r="A384" s="55"/>
      <c r="B384" s="85" t="s">
        <v>212</v>
      </c>
      <c r="C384" s="86"/>
      <c r="D384" s="86"/>
      <c r="E384" s="86"/>
      <c r="F384" s="86"/>
      <c r="G384" s="86"/>
      <c r="H384" s="86"/>
      <c r="I384" s="86"/>
      <c r="J384" s="86"/>
      <c r="K384" s="86"/>
      <c r="L384" s="86"/>
      <c r="M384" s="86"/>
      <c r="N384" s="86"/>
      <c r="O384" s="86"/>
      <c r="P384" s="86"/>
      <c r="Q384" s="86"/>
      <c r="R384" s="86"/>
      <c r="S384" s="86"/>
      <c r="T384" s="86"/>
      <c r="U384" s="86"/>
      <c r="V384" s="86"/>
      <c r="W384" s="86"/>
      <c r="X384" s="87"/>
    </row>
    <row r="385" spans="1:24" ht="81.75" customHeight="1" x14ac:dyDescent="0.25">
      <c r="A385" s="65"/>
      <c r="B385" s="9" t="s">
        <v>155</v>
      </c>
      <c r="C385" s="58" t="s">
        <v>15</v>
      </c>
      <c r="D385" s="7">
        <v>1000</v>
      </c>
      <c r="E385" s="7">
        <v>1000</v>
      </c>
      <c r="F385" s="7">
        <v>0</v>
      </c>
      <c r="G385" s="7">
        <v>0</v>
      </c>
      <c r="H385" s="46"/>
      <c r="I385" s="46"/>
      <c r="J385" s="46"/>
      <c r="K385" s="46"/>
      <c r="L385" s="46"/>
      <c r="M385" s="46"/>
      <c r="N385" s="46"/>
      <c r="O385" s="46"/>
      <c r="P385" s="46"/>
      <c r="Q385" s="46"/>
      <c r="R385" s="46"/>
      <c r="S385" s="46"/>
      <c r="T385" s="46"/>
      <c r="U385" s="46"/>
      <c r="V385" s="46"/>
      <c r="W385" s="76" t="s">
        <v>94</v>
      </c>
      <c r="X385" s="135"/>
    </row>
    <row r="386" spans="1:24" ht="15" customHeight="1" x14ac:dyDescent="0.25">
      <c r="A386" s="90"/>
      <c r="B386" s="66" t="s">
        <v>19</v>
      </c>
      <c r="C386" s="51" t="s">
        <v>18</v>
      </c>
      <c r="D386" s="10">
        <f>D387</f>
        <v>1000</v>
      </c>
      <c r="E386" s="10">
        <f t="shared" ref="E386:G386" si="98">E387</f>
        <v>1000</v>
      </c>
      <c r="F386" s="10">
        <f t="shared" si="98"/>
        <v>0</v>
      </c>
      <c r="G386" s="10">
        <f t="shared" si="98"/>
        <v>0</v>
      </c>
      <c r="H386" s="46"/>
      <c r="I386" s="46"/>
      <c r="J386" s="46"/>
      <c r="K386" s="46"/>
      <c r="L386" s="46"/>
      <c r="M386" s="46"/>
      <c r="N386" s="46"/>
      <c r="O386" s="46"/>
      <c r="P386" s="46"/>
      <c r="Q386" s="46"/>
      <c r="R386" s="46"/>
      <c r="S386" s="46"/>
      <c r="T386" s="46"/>
      <c r="U386" s="46"/>
      <c r="V386" s="46"/>
      <c r="W386" s="75" t="s">
        <v>94</v>
      </c>
      <c r="X386" s="70"/>
    </row>
    <row r="387" spans="1:24" ht="57.75" customHeight="1" x14ac:dyDescent="0.25">
      <c r="A387" s="92"/>
      <c r="B387" s="115"/>
      <c r="C387" s="58" t="s">
        <v>15</v>
      </c>
      <c r="D387" s="7">
        <f>D385</f>
        <v>1000</v>
      </c>
      <c r="E387" s="7">
        <f>E385</f>
        <v>1000</v>
      </c>
      <c r="F387" s="7">
        <f>F385</f>
        <v>0</v>
      </c>
      <c r="G387" s="7">
        <f>G385</f>
        <v>0</v>
      </c>
      <c r="H387" s="7" t="e">
        <f>#REF!+H385</f>
        <v>#REF!</v>
      </c>
      <c r="I387" s="7" t="e">
        <f>#REF!+I385</f>
        <v>#REF!</v>
      </c>
      <c r="J387" s="7" t="e">
        <f>#REF!+J385</f>
        <v>#REF!</v>
      </c>
      <c r="K387" s="7" t="e">
        <f>#REF!+K385</f>
        <v>#REF!</v>
      </c>
      <c r="L387" s="7" t="e">
        <f>#REF!+L385</f>
        <v>#REF!</v>
      </c>
      <c r="M387" s="7" t="e">
        <f>#REF!+M385</f>
        <v>#REF!</v>
      </c>
      <c r="N387" s="7" t="e">
        <f>#REF!+N385</f>
        <v>#REF!</v>
      </c>
      <c r="O387" s="7" t="e">
        <f>#REF!+O385</f>
        <v>#REF!</v>
      </c>
      <c r="P387" s="7" t="e">
        <f>#REF!+P385</f>
        <v>#REF!</v>
      </c>
      <c r="Q387" s="7" t="e">
        <f>#REF!+Q385</f>
        <v>#REF!</v>
      </c>
      <c r="R387" s="7" t="e">
        <f>#REF!+R385</f>
        <v>#REF!</v>
      </c>
      <c r="S387" s="7" t="e">
        <f>#REF!+S385</f>
        <v>#REF!</v>
      </c>
      <c r="T387" s="7" t="e">
        <f>#REF!+T385</f>
        <v>#REF!</v>
      </c>
      <c r="U387" s="7" t="e">
        <f>#REF!+U385</f>
        <v>#REF!</v>
      </c>
      <c r="V387" s="7" t="e">
        <f>#REF!+V385</f>
        <v>#REF!</v>
      </c>
      <c r="W387" s="70" t="s">
        <v>94</v>
      </c>
      <c r="X387" s="70"/>
    </row>
    <row r="388" spans="1:24" ht="30" customHeight="1" x14ac:dyDescent="0.25">
      <c r="A388" s="55"/>
      <c r="B388" s="85" t="s">
        <v>175</v>
      </c>
      <c r="C388" s="86"/>
      <c r="D388" s="86"/>
      <c r="E388" s="86"/>
      <c r="F388" s="86"/>
      <c r="G388" s="86"/>
      <c r="H388" s="86"/>
      <c r="I388" s="86"/>
      <c r="J388" s="86"/>
      <c r="K388" s="86"/>
      <c r="L388" s="86"/>
      <c r="M388" s="86"/>
      <c r="N388" s="86"/>
      <c r="O388" s="86"/>
      <c r="P388" s="86"/>
      <c r="Q388" s="86"/>
      <c r="R388" s="86"/>
      <c r="S388" s="86"/>
      <c r="T388" s="86"/>
      <c r="U388" s="86"/>
      <c r="V388" s="86"/>
      <c r="W388" s="86"/>
      <c r="X388" s="87"/>
    </row>
    <row r="389" spans="1:24" ht="196.5" customHeight="1" x14ac:dyDescent="0.25">
      <c r="A389" s="136"/>
      <c r="B389" s="58" t="s">
        <v>193</v>
      </c>
      <c r="C389" s="58" t="s">
        <v>15</v>
      </c>
      <c r="D389" s="7">
        <v>7000</v>
      </c>
      <c r="E389" s="7">
        <v>7000</v>
      </c>
      <c r="F389" s="7">
        <v>0</v>
      </c>
      <c r="G389" s="7">
        <v>0</v>
      </c>
      <c r="H389" s="46"/>
      <c r="I389" s="46"/>
      <c r="J389" s="46"/>
      <c r="K389" s="46"/>
      <c r="L389" s="46"/>
      <c r="M389" s="46"/>
      <c r="N389" s="46"/>
      <c r="O389" s="46"/>
      <c r="P389" s="46"/>
      <c r="Q389" s="46"/>
      <c r="R389" s="46"/>
      <c r="S389" s="46"/>
      <c r="T389" s="46"/>
      <c r="U389" s="46"/>
      <c r="V389" s="46"/>
      <c r="W389" s="76" t="s">
        <v>92</v>
      </c>
      <c r="X389" s="77"/>
    </row>
    <row r="390" spans="1:24" ht="60.75" customHeight="1" x14ac:dyDescent="0.25">
      <c r="A390" s="136"/>
      <c r="B390" s="51" t="s">
        <v>19</v>
      </c>
      <c r="C390" s="51" t="s">
        <v>15</v>
      </c>
      <c r="D390" s="10">
        <f>D389</f>
        <v>7000</v>
      </c>
      <c r="E390" s="10">
        <f t="shared" ref="E390:V390" si="99">E389</f>
        <v>7000</v>
      </c>
      <c r="F390" s="10">
        <f t="shared" si="99"/>
        <v>0</v>
      </c>
      <c r="G390" s="10">
        <f t="shared" si="99"/>
        <v>0</v>
      </c>
      <c r="H390" s="7">
        <f t="shared" si="99"/>
        <v>0</v>
      </c>
      <c r="I390" s="7">
        <f t="shared" si="99"/>
        <v>0</v>
      </c>
      <c r="J390" s="7">
        <f t="shared" si="99"/>
        <v>0</v>
      </c>
      <c r="K390" s="7">
        <f t="shared" si="99"/>
        <v>0</v>
      </c>
      <c r="L390" s="7">
        <f t="shared" si="99"/>
        <v>0</v>
      </c>
      <c r="M390" s="7">
        <f t="shared" si="99"/>
        <v>0</v>
      </c>
      <c r="N390" s="7">
        <f t="shared" si="99"/>
        <v>0</v>
      </c>
      <c r="O390" s="7">
        <f t="shared" si="99"/>
        <v>0</v>
      </c>
      <c r="P390" s="7">
        <f t="shared" si="99"/>
        <v>0</v>
      </c>
      <c r="Q390" s="7">
        <f t="shared" si="99"/>
        <v>0</v>
      </c>
      <c r="R390" s="7">
        <f t="shared" si="99"/>
        <v>0</v>
      </c>
      <c r="S390" s="7">
        <f t="shared" si="99"/>
        <v>0</v>
      </c>
      <c r="T390" s="7">
        <f t="shared" si="99"/>
        <v>0</v>
      </c>
      <c r="U390" s="7">
        <f t="shared" si="99"/>
        <v>0</v>
      </c>
      <c r="V390" s="7">
        <f t="shared" si="99"/>
        <v>0</v>
      </c>
      <c r="W390" s="76" t="s">
        <v>94</v>
      </c>
      <c r="X390" s="135"/>
    </row>
    <row r="391" spans="1:24" ht="33.75" customHeight="1" x14ac:dyDescent="0.25">
      <c r="A391" s="55"/>
      <c r="B391" s="85" t="s">
        <v>194</v>
      </c>
      <c r="C391" s="86"/>
      <c r="D391" s="86"/>
      <c r="E391" s="86"/>
      <c r="F391" s="86"/>
      <c r="G391" s="86"/>
      <c r="H391" s="86"/>
      <c r="I391" s="86"/>
      <c r="J391" s="86"/>
      <c r="K391" s="86"/>
      <c r="L391" s="86"/>
      <c r="M391" s="86"/>
      <c r="N391" s="86"/>
      <c r="O391" s="86"/>
      <c r="P391" s="86"/>
      <c r="Q391" s="86"/>
      <c r="R391" s="86"/>
      <c r="S391" s="86"/>
      <c r="T391" s="86"/>
      <c r="U391" s="86"/>
      <c r="V391" s="86"/>
      <c r="W391" s="86"/>
      <c r="X391" s="87"/>
    </row>
    <row r="392" spans="1:24" ht="120" customHeight="1" x14ac:dyDescent="0.25">
      <c r="A392" s="136"/>
      <c r="B392" s="58" t="s">
        <v>195</v>
      </c>
      <c r="C392" s="58" t="s">
        <v>15</v>
      </c>
      <c r="D392" s="7">
        <v>703.7</v>
      </c>
      <c r="E392" s="7">
        <v>703.7</v>
      </c>
      <c r="F392" s="7">
        <v>338.4</v>
      </c>
      <c r="G392" s="7">
        <v>338.4</v>
      </c>
      <c r="H392" s="46"/>
      <c r="I392" s="46"/>
      <c r="J392" s="46"/>
      <c r="K392" s="46"/>
      <c r="L392" s="46"/>
      <c r="M392" s="46"/>
      <c r="N392" s="46"/>
      <c r="O392" s="46"/>
      <c r="P392" s="46"/>
      <c r="Q392" s="46"/>
      <c r="R392" s="46"/>
      <c r="S392" s="46"/>
      <c r="T392" s="46"/>
      <c r="U392" s="46"/>
      <c r="V392" s="46"/>
      <c r="W392" s="76" t="s">
        <v>440</v>
      </c>
      <c r="X392" s="77"/>
    </row>
    <row r="393" spans="1:24" ht="60.75" customHeight="1" x14ac:dyDescent="0.25">
      <c r="A393" s="136"/>
      <c r="B393" s="51" t="s">
        <v>19</v>
      </c>
      <c r="C393" s="51" t="s">
        <v>15</v>
      </c>
      <c r="D393" s="10">
        <f>D392</f>
        <v>703.7</v>
      </c>
      <c r="E393" s="10">
        <f>E392</f>
        <v>703.7</v>
      </c>
      <c r="F393" s="10">
        <f>F392</f>
        <v>338.4</v>
      </c>
      <c r="G393" s="10">
        <f>G392</f>
        <v>338.4</v>
      </c>
      <c r="H393" s="23"/>
      <c r="I393" s="23"/>
      <c r="J393" s="23"/>
      <c r="K393" s="23"/>
      <c r="L393" s="23"/>
      <c r="M393" s="23"/>
      <c r="N393" s="23"/>
      <c r="O393" s="23"/>
      <c r="P393" s="23"/>
      <c r="Q393" s="23"/>
      <c r="R393" s="23"/>
      <c r="S393" s="23"/>
      <c r="T393" s="23"/>
      <c r="U393" s="23"/>
      <c r="V393" s="23"/>
      <c r="W393" s="96" t="s">
        <v>310</v>
      </c>
      <c r="X393" s="137"/>
    </row>
    <row r="394" spans="1:24" ht="29.25" customHeight="1" x14ac:dyDescent="0.25">
      <c r="A394" s="138"/>
      <c r="B394" s="71" t="s">
        <v>16</v>
      </c>
      <c r="C394" s="56" t="s">
        <v>18</v>
      </c>
      <c r="D394" s="127">
        <f>D395+D397+D396</f>
        <v>165621.20000000001</v>
      </c>
      <c r="E394" s="127">
        <f t="shared" ref="E394:G394" si="100">E395+E397+E396</f>
        <v>165621.20000000001</v>
      </c>
      <c r="F394" s="127">
        <f t="shared" si="100"/>
        <v>42418.600000000006</v>
      </c>
      <c r="G394" s="127">
        <f t="shared" si="100"/>
        <v>39575.30000000001</v>
      </c>
      <c r="H394" s="139"/>
      <c r="I394" s="139"/>
      <c r="J394" s="139"/>
      <c r="K394" s="139"/>
      <c r="L394" s="139"/>
      <c r="M394" s="139"/>
      <c r="N394" s="139"/>
      <c r="O394" s="139"/>
      <c r="P394" s="139"/>
      <c r="Q394" s="139"/>
      <c r="R394" s="139"/>
      <c r="S394" s="139"/>
      <c r="T394" s="139"/>
      <c r="U394" s="139"/>
      <c r="V394" s="139"/>
      <c r="W394" s="128" t="s">
        <v>444</v>
      </c>
      <c r="X394" s="119"/>
    </row>
    <row r="395" spans="1:24" ht="60" customHeight="1" x14ac:dyDescent="0.25">
      <c r="A395" s="138"/>
      <c r="B395" s="71"/>
      <c r="C395" s="48" t="s">
        <v>17</v>
      </c>
      <c r="D395" s="37">
        <f>D353+D372+D383</f>
        <v>40275</v>
      </c>
      <c r="E395" s="37">
        <f t="shared" ref="E395:G395" si="101">E353+E372+E383</f>
        <v>40275</v>
      </c>
      <c r="F395" s="37">
        <f t="shared" si="101"/>
        <v>7557.8</v>
      </c>
      <c r="G395" s="37">
        <f t="shared" si="101"/>
        <v>7557.8</v>
      </c>
      <c r="H395" s="37" t="e">
        <f>#REF!+#REF!+H383</f>
        <v>#REF!</v>
      </c>
      <c r="I395" s="37" t="e">
        <f>#REF!+#REF!+I383</f>
        <v>#REF!</v>
      </c>
      <c r="J395" s="37" t="e">
        <f>#REF!+#REF!+J383</f>
        <v>#REF!</v>
      </c>
      <c r="K395" s="37" t="e">
        <f>#REF!+#REF!+K383</f>
        <v>#REF!</v>
      </c>
      <c r="L395" s="37" t="e">
        <f>#REF!+#REF!+L383</f>
        <v>#REF!</v>
      </c>
      <c r="M395" s="37" t="e">
        <f>#REF!+#REF!+M383</f>
        <v>#REF!</v>
      </c>
      <c r="N395" s="37" t="e">
        <f>#REF!+#REF!+N383</f>
        <v>#REF!</v>
      </c>
      <c r="O395" s="37" t="e">
        <f>#REF!+#REF!+O383</f>
        <v>#REF!</v>
      </c>
      <c r="P395" s="37" t="e">
        <f>#REF!+#REF!+P383</f>
        <v>#REF!</v>
      </c>
      <c r="Q395" s="37" t="e">
        <f>#REF!+#REF!+Q383</f>
        <v>#REF!</v>
      </c>
      <c r="R395" s="37" t="e">
        <f>#REF!+#REF!+R383</f>
        <v>#REF!</v>
      </c>
      <c r="S395" s="37" t="e">
        <f>#REF!+#REF!+S383</f>
        <v>#REF!</v>
      </c>
      <c r="T395" s="37" t="e">
        <f>#REF!+#REF!+T383</f>
        <v>#REF!</v>
      </c>
      <c r="U395" s="37" t="e">
        <f>#REF!+#REF!+U383</f>
        <v>#REF!</v>
      </c>
      <c r="V395" s="37" t="e">
        <f>#REF!+#REF!+V383</f>
        <v>#REF!</v>
      </c>
      <c r="W395" s="119" t="s">
        <v>473</v>
      </c>
      <c r="X395" s="119"/>
    </row>
    <row r="396" spans="1:24" ht="60" customHeight="1" x14ac:dyDescent="0.25">
      <c r="A396" s="138"/>
      <c r="B396" s="71"/>
      <c r="C396" s="48" t="s">
        <v>199</v>
      </c>
      <c r="D396" s="37">
        <f>D371</f>
        <v>23229</v>
      </c>
      <c r="E396" s="37">
        <f t="shared" ref="E396:G396" si="102">E371</f>
        <v>23229</v>
      </c>
      <c r="F396" s="37">
        <f t="shared" si="102"/>
        <v>5605.3</v>
      </c>
      <c r="G396" s="37">
        <f t="shared" si="102"/>
        <v>5605.3</v>
      </c>
      <c r="H396" s="37"/>
      <c r="I396" s="37"/>
      <c r="J396" s="37"/>
      <c r="K396" s="37"/>
      <c r="L396" s="37"/>
      <c r="M396" s="37"/>
      <c r="N396" s="37"/>
      <c r="O396" s="37"/>
      <c r="P396" s="37"/>
      <c r="Q396" s="37"/>
      <c r="R396" s="37"/>
      <c r="S396" s="37"/>
      <c r="T396" s="37"/>
      <c r="U396" s="37"/>
      <c r="V396" s="37"/>
      <c r="W396" s="119" t="s">
        <v>474</v>
      </c>
      <c r="X396" s="119"/>
    </row>
    <row r="397" spans="1:24" ht="57.75" customHeight="1" x14ac:dyDescent="0.25">
      <c r="A397" s="138"/>
      <c r="B397" s="140"/>
      <c r="C397" s="48" t="s">
        <v>15</v>
      </c>
      <c r="D397" s="37">
        <f>D354+D359+D373+D382+D387+D390+D393-0.1</f>
        <v>102117.2</v>
      </c>
      <c r="E397" s="37">
        <f>E354+E359+E373+E382+E387+E390+E393-0.1</f>
        <v>102117.2</v>
      </c>
      <c r="F397" s="37">
        <f t="shared" ref="F397" si="103">F354+F359+F373+F382+F387+F390+F393</f>
        <v>29255.5</v>
      </c>
      <c r="G397" s="37">
        <f>G354+G359+G373+G382+G387+G390+G393-0.1</f>
        <v>26412.200000000004</v>
      </c>
      <c r="H397" s="37" t="e">
        <f>H354+H359+H373+H382+#REF!+H387+H390+H393</f>
        <v>#REF!</v>
      </c>
      <c r="I397" s="37" t="e">
        <f>I354+I359+I373+I382+#REF!+I387+I390+I393</f>
        <v>#REF!</v>
      </c>
      <c r="J397" s="37" t="e">
        <f>J354+J359+J373+J382+#REF!+J387+J390+J393</f>
        <v>#REF!</v>
      </c>
      <c r="K397" s="37" t="e">
        <f>K354+K359+K373+K382+#REF!+K387+K390+K393</f>
        <v>#REF!</v>
      </c>
      <c r="L397" s="37" t="e">
        <f>L354+L359+L373+L382+#REF!+L387+L390+L393</f>
        <v>#REF!</v>
      </c>
      <c r="M397" s="37" t="e">
        <f>M354+M359+M373+M382+#REF!+M387+M390+M393</f>
        <v>#REF!</v>
      </c>
      <c r="N397" s="37" t="e">
        <f>N354+N359+N373+N382+#REF!+N387+N390+N393</f>
        <v>#REF!</v>
      </c>
      <c r="O397" s="37" t="e">
        <f>O354+O359+O373+O382+#REF!+O387+O390+O393</f>
        <v>#REF!</v>
      </c>
      <c r="P397" s="37" t="e">
        <f>P354+P359+P373+P382+#REF!+P387+P390+P393</f>
        <v>#REF!</v>
      </c>
      <c r="Q397" s="37" t="e">
        <f>Q354+Q359+Q373+Q382+#REF!+Q387+Q390+Q393</f>
        <v>#REF!</v>
      </c>
      <c r="R397" s="37" t="e">
        <f>R354+R359+R373+R382+#REF!+R387+R390+R393</f>
        <v>#REF!</v>
      </c>
      <c r="S397" s="37" t="e">
        <f>S354+S359+S373+S382+#REF!+S387+S390+S393</f>
        <v>#REF!</v>
      </c>
      <c r="T397" s="37" t="e">
        <f>T354+T359+T373+T382+#REF!+T387+T390+T393</f>
        <v>#REF!</v>
      </c>
      <c r="U397" s="37" t="e">
        <f>U354+U359+U373+U382+#REF!+U387+U390+U393</f>
        <v>#REF!</v>
      </c>
      <c r="V397" s="37" t="e">
        <f>V354+V359+V373+V382+#REF!+V387+V390+V393</f>
        <v>#REF!</v>
      </c>
      <c r="W397" s="141" t="s">
        <v>475</v>
      </c>
      <c r="X397" s="142"/>
    </row>
    <row r="398" spans="1:24" ht="15.75" customHeight="1" x14ac:dyDescent="0.25">
      <c r="A398" s="55">
        <v>17</v>
      </c>
      <c r="B398" s="73" t="s">
        <v>235</v>
      </c>
      <c r="C398" s="81"/>
      <c r="D398" s="81"/>
      <c r="E398" s="81"/>
      <c r="F398" s="81"/>
      <c r="G398" s="81"/>
      <c r="H398" s="81"/>
      <c r="I398" s="81"/>
      <c r="J398" s="81"/>
      <c r="K398" s="81"/>
      <c r="L398" s="81"/>
      <c r="M398" s="81"/>
      <c r="N398" s="81"/>
      <c r="O398" s="81"/>
      <c r="P398" s="81"/>
      <c r="Q398" s="81"/>
      <c r="R398" s="81"/>
      <c r="S398" s="81"/>
      <c r="T398" s="81"/>
      <c r="U398" s="81"/>
      <c r="V398" s="81"/>
      <c r="W398" s="81"/>
      <c r="X398" s="81"/>
    </row>
    <row r="399" spans="1:24" ht="63" customHeight="1" x14ac:dyDescent="0.25">
      <c r="A399" s="15"/>
      <c r="B399" s="16" t="s">
        <v>236</v>
      </c>
      <c r="C399" s="58" t="s">
        <v>15</v>
      </c>
      <c r="D399" s="7">
        <v>455</v>
      </c>
      <c r="E399" s="7">
        <v>455</v>
      </c>
      <c r="F399" s="7">
        <v>8.4</v>
      </c>
      <c r="G399" s="7">
        <v>8.4</v>
      </c>
      <c r="H399" s="5"/>
      <c r="I399" s="5"/>
      <c r="J399" s="5"/>
      <c r="K399" s="5"/>
      <c r="L399" s="5"/>
      <c r="M399" s="5"/>
      <c r="N399" s="5"/>
      <c r="O399" s="5"/>
      <c r="P399" s="5"/>
      <c r="Q399" s="5"/>
      <c r="R399" s="5"/>
      <c r="S399" s="5"/>
      <c r="T399" s="5"/>
      <c r="U399" s="5"/>
      <c r="V399" s="5"/>
      <c r="W399" s="70" t="s">
        <v>445</v>
      </c>
      <c r="X399" s="70"/>
    </row>
    <row r="400" spans="1:24" ht="32.25" customHeight="1" x14ac:dyDescent="0.25">
      <c r="A400" s="88"/>
      <c r="B400" s="66" t="s">
        <v>16</v>
      </c>
      <c r="C400" s="51" t="s">
        <v>18</v>
      </c>
      <c r="D400" s="10">
        <f>D401</f>
        <v>455</v>
      </c>
      <c r="E400" s="10">
        <f t="shared" ref="E400:G400" si="104">E401</f>
        <v>455</v>
      </c>
      <c r="F400" s="10">
        <f t="shared" si="104"/>
        <v>8.4</v>
      </c>
      <c r="G400" s="10">
        <f t="shared" si="104"/>
        <v>8.4</v>
      </c>
      <c r="H400" s="10">
        <f t="shared" ref="H400:V400" si="105">H401</f>
        <v>0</v>
      </c>
      <c r="I400" s="10">
        <f t="shared" si="105"/>
        <v>0</v>
      </c>
      <c r="J400" s="10">
        <f t="shared" si="105"/>
        <v>0</v>
      </c>
      <c r="K400" s="10">
        <f t="shared" si="105"/>
        <v>0</v>
      </c>
      <c r="L400" s="10">
        <f t="shared" si="105"/>
        <v>0</v>
      </c>
      <c r="M400" s="10">
        <f t="shared" si="105"/>
        <v>0</v>
      </c>
      <c r="N400" s="10">
        <f t="shared" si="105"/>
        <v>0</v>
      </c>
      <c r="O400" s="10">
        <f t="shared" si="105"/>
        <v>0</v>
      </c>
      <c r="P400" s="10">
        <f t="shared" si="105"/>
        <v>0</v>
      </c>
      <c r="Q400" s="10">
        <f t="shared" si="105"/>
        <v>0</v>
      </c>
      <c r="R400" s="10">
        <f t="shared" si="105"/>
        <v>0</v>
      </c>
      <c r="S400" s="10">
        <f t="shared" si="105"/>
        <v>0</v>
      </c>
      <c r="T400" s="10">
        <f t="shared" si="105"/>
        <v>0</v>
      </c>
      <c r="U400" s="10">
        <f t="shared" si="105"/>
        <v>0</v>
      </c>
      <c r="V400" s="10">
        <f t="shared" si="105"/>
        <v>0</v>
      </c>
      <c r="W400" s="75" t="s">
        <v>446</v>
      </c>
      <c r="X400" s="70"/>
    </row>
    <row r="401" spans="1:28" s="32" customFormat="1" ht="45.75" customHeight="1" x14ac:dyDescent="0.25">
      <c r="A401" s="89"/>
      <c r="B401" s="67"/>
      <c r="C401" s="58" t="s">
        <v>15</v>
      </c>
      <c r="D401" s="7">
        <f>D399</f>
        <v>455</v>
      </c>
      <c r="E401" s="7">
        <f t="shared" ref="E401:G401" si="106">E399</f>
        <v>455</v>
      </c>
      <c r="F401" s="7">
        <f t="shared" si="106"/>
        <v>8.4</v>
      </c>
      <c r="G401" s="7">
        <f t="shared" si="106"/>
        <v>8.4</v>
      </c>
      <c r="H401" s="13"/>
      <c r="I401" s="13"/>
      <c r="J401" s="13"/>
      <c r="K401" s="13"/>
      <c r="L401" s="13"/>
      <c r="M401" s="13"/>
      <c r="N401" s="13"/>
      <c r="O401" s="13"/>
      <c r="P401" s="13"/>
      <c r="Q401" s="13"/>
      <c r="R401" s="13"/>
      <c r="S401" s="13"/>
      <c r="T401" s="13"/>
      <c r="U401" s="13"/>
      <c r="V401" s="13"/>
      <c r="W401" s="70" t="s">
        <v>446</v>
      </c>
      <c r="X401" s="70"/>
    </row>
    <row r="402" spans="1:28" s="12" customFormat="1" ht="43.5" customHeight="1" x14ac:dyDescent="0.25">
      <c r="A402" s="88"/>
      <c r="B402" s="66" t="s">
        <v>75</v>
      </c>
      <c r="C402" s="23" t="s">
        <v>18</v>
      </c>
      <c r="D402" s="24">
        <f>D404+D405+D406+D403</f>
        <v>3375563</v>
      </c>
      <c r="E402" s="24">
        <f t="shared" ref="E402:G402" si="107">E404+E405+E406+E403</f>
        <v>3335365.3000000003</v>
      </c>
      <c r="F402" s="24">
        <f t="shared" si="107"/>
        <v>1357047.31</v>
      </c>
      <c r="G402" s="24">
        <f t="shared" si="107"/>
        <v>1314560.4000000001</v>
      </c>
      <c r="H402" s="24" t="e">
        <f t="shared" ref="H402:V402" si="108">H404+H405+H406</f>
        <v>#REF!</v>
      </c>
      <c r="I402" s="24" t="e">
        <f t="shared" si="108"/>
        <v>#REF!</v>
      </c>
      <c r="J402" s="24" t="e">
        <f t="shared" si="108"/>
        <v>#REF!</v>
      </c>
      <c r="K402" s="24" t="e">
        <f t="shared" si="108"/>
        <v>#REF!</v>
      </c>
      <c r="L402" s="24" t="e">
        <f t="shared" si="108"/>
        <v>#REF!</v>
      </c>
      <c r="M402" s="24" t="e">
        <f t="shared" si="108"/>
        <v>#REF!</v>
      </c>
      <c r="N402" s="24" t="e">
        <f t="shared" si="108"/>
        <v>#REF!</v>
      </c>
      <c r="O402" s="24" t="e">
        <f t="shared" si="108"/>
        <v>#REF!</v>
      </c>
      <c r="P402" s="24" t="e">
        <f t="shared" si="108"/>
        <v>#REF!</v>
      </c>
      <c r="Q402" s="24" t="e">
        <f t="shared" si="108"/>
        <v>#REF!</v>
      </c>
      <c r="R402" s="24" t="e">
        <f t="shared" si="108"/>
        <v>#REF!</v>
      </c>
      <c r="S402" s="24" t="e">
        <f t="shared" si="108"/>
        <v>#REF!</v>
      </c>
      <c r="T402" s="24" t="e">
        <f t="shared" si="108"/>
        <v>#REF!</v>
      </c>
      <c r="U402" s="24" t="e">
        <f t="shared" si="108"/>
        <v>#REF!</v>
      </c>
      <c r="V402" s="24" t="e">
        <f t="shared" si="108"/>
        <v>#REF!</v>
      </c>
      <c r="W402" s="96" t="s">
        <v>450</v>
      </c>
      <c r="X402" s="97"/>
      <c r="Y402" s="39"/>
      <c r="Z402" s="39"/>
      <c r="AA402" s="39"/>
      <c r="AB402" s="39"/>
    </row>
    <row r="403" spans="1:28" s="12" customFormat="1" ht="43.5" customHeight="1" x14ac:dyDescent="0.25">
      <c r="A403" s="89"/>
      <c r="B403" s="94"/>
      <c r="C403" s="58" t="s">
        <v>199</v>
      </c>
      <c r="D403" s="14">
        <f>D88+D160+D241+D396+D119</f>
        <v>454978.4</v>
      </c>
      <c r="E403" s="14">
        <f t="shared" ref="E403:G403" si="109">E88+E160+E241+E396+E119</f>
        <v>454978.4</v>
      </c>
      <c r="F403" s="14">
        <f t="shared" si="109"/>
        <v>14802.5</v>
      </c>
      <c r="G403" s="14">
        <f t="shared" si="109"/>
        <v>11772.6</v>
      </c>
      <c r="H403" s="14">
        <f t="shared" ref="D403:V403" si="110">H88+H160+H241+H396</f>
        <v>0</v>
      </c>
      <c r="I403" s="14">
        <f t="shared" si="110"/>
        <v>0</v>
      </c>
      <c r="J403" s="14">
        <f t="shared" si="110"/>
        <v>0</v>
      </c>
      <c r="K403" s="14">
        <f t="shared" si="110"/>
        <v>0</v>
      </c>
      <c r="L403" s="14">
        <f t="shared" si="110"/>
        <v>0</v>
      </c>
      <c r="M403" s="14">
        <f t="shared" si="110"/>
        <v>0</v>
      </c>
      <c r="N403" s="14">
        <f t="shared" si="110"/>
        <v>0</v>
      </c>
      <c r="O403" s="14">
        <f t="shared" si="110"/>
        <v>0</v>
      </c>
      <c r="P403" s="14">
        <f t="shared" si="110"/>
        <v>0</v>
      </c>
      <c r="Q403" s="14">
        <f t="shared" si="110"/>
        <v>0</v>
      </c>
      <c r="R403" s="14">
        <f t="shared" si="110"/>
        <v>0</v>
      </c>
      <c r="S403" s="14">
        <f t="shared" si="110"/>
        <v>0</v>
      </c>
      <c r="T403" s="14">
        <f t="shared" si="110"/>
        <v>0</v>
      </c>
      <c r="U403" s="14">
        <f t="shared" si="110"/>
        <v>0</v>
      </c>
      <c r="V403" s="14">
        <f t="shared" si="110"/>
        <v>0</v>
      </c>
      <c r="W403" s="76" t="s">
        <v>484</v>
      </c>
      <c r="X403" s="77"/>
      <c r="Y403" s="39"/>
      <c r="Z403" s="39"/>
      <c r="AA403" s="39"/>
      <c r="AB403" s="39"/>
    </row>
    <row r="404" spans="1:28" s="12" customFormat="1" ht="46.5" customHeight="1" x14ac:dyDescent="0.25">
      <c r="A404" s="89"/>
      <c r="B404" s="94"/>
      <c r="C404" s="58" t="s">
        <v>15</v>
      </c>
      <c r="D404" s="7">
        <f>D86+D96+D108+D118+D158+D164+D185+D203+D223+D230+D242+D259+D322+D333+D397+D401</f>
        <v>1302016.8</v>
      </c>
      <c r="E404" s="7">
        <f t="shared" ref="E404:G404" si="111">E86+E96+E108+E118+E158+E164+E185+E203+E223+E230+E242+E259+E322+E333+E397+E401</f>
        <v>1302016.8</v>
      </c>
      <c r="F404" s="7">
        <f>F86+F96+F108+F118+F158+F164+F185+F203+F223+F230+F242+F259+F322+F333+F397+F401-0.3</f>
        <v>592395.21000000008</v>
      </c>
      <c r="G404" s="7">
        <f>G86+G96+G108+G118+G158+G164+G185+G203+G223+G230+G242+G259+G322+G333+G397+G401-0.3</f>
        <v>560437.1</v>
      </c>
      <c r="H404" s="7" t="e">
        <f t="shared" ref="F404:V404" si="112">H86+H96+H108+H118+H158+H164+H185+H203+H223+H230+H242+H259+H322+H333+H397+H401</f>
        <v>#REF!</v>
      </c>
      <c r="I404" s="7" t="e">
        <f t="shared" si="112"/>
        <v>#REF!</v>
      </c>
      <c r="J404" s="7" t="e">
        <f t="shared" si="112"/>
        <v>#REF!</v>
      </c>
      <c r="K404" s="7" t="e">
        <f t="shared" si="112"/>
        <v>#REF!</v>
      </c>
      <c r="L404" s="7" t="e">
        <f t="shared" si="112"/>
        <v>#REF!</v>
      </c>
      <c r="M404" s="7" t="e">
        <f t="shared" si="112"/>
        <v>#REF!</v>
      </c>
      <c r="N404" s="7" t="e">
        <f t="shared" si="112"/>
        <v>#REF!</v>
      </c>
      <c r="O404" s="7" t="e">
        <f t="shared" si="112"/>
        <v>#REF!</v>
      </c>
      <c r="P404" s="7" t="e">
        <f t="shared" si="112"/>
        <v>#REF!</v>
      </c>
      <c r="Q404" s="7" t="e">
        <f t="shared" si="112"/>
        <v>#REF!</v>
      </c>
      <c r="R404" s="7" t="e">
        <f t="shared" si="112"/>
        <v>#REF!</v>
      </c>
      <c r="S404" s="7" t="e">
        <f t="shared" si="112"/>
        <v>#REF!</v>
      </c>
      <c r="T404" s="7" t="e">
        <f t="shared" si="112"/>
        <v>#REF!</v>
      </c>
      <c r="U404" s="7" t="e">
        <f t="shared" si="112"/>
        <v>#REF!</v>
      </c>
      <c r="V404" s="7" t="e">
        <f t="shared" si="112"/>
        <v>#REF!</v>
      </c>
      <c r="W404" s="68" t="s">
        <v>485</v>
      </c>
      <c r="X404" s="78"/>
    </row>
    <row r="405" spans="1:28" s="12" customFormat="1" ht="52.5" customHeight="1" x14ac:dyDescent="0.25">
      <c r="A405" s="89"/>
      <c r="B405" s="94"/>
      <c r="C405" s="58" t="s">
        <v>77</v>
      </c>
      <c r="D405" s="7">
        <f>D324</f>
        <v>7053.9000000000005</v>
      </c>
      <c r="E405" s="7">
        <f t="shared" ref="E405:G405" si="113">E324</f>
        <v>7053.9000000000005</v>
      </c>
      <c r="F405" s="7">
        <f t="shared" si="113"/>
        <v>3520.7</v>
      </c>
      <c r="G405" s="7">
        <f t="shared" si="113"/>
        <v>2741.5</v>
      </c>
      <c r="H405" s="7">
        <f t="shared" ref="H405:V405" si="114">H324</f>
        <v>0</v>
      </c>
      <c r="I405" s="7">
        <f t="shared" si="114"/>
        <v>0</v>
      </c>
      <c r="J405" s="7">
        <f t="shared" si="114"/>
        <v>0</v>
      </c>
      <c r="K405" s="7">
        <f t="shared" si="114"/>
        <v>0</v>
      </c>
      <c r="L405" s="7">
        <f t="shared" si="114"/>
        <v>0</v>
      </c>
      <c r="M405" s="7">
        <f t="shared" si="114"/>
        <v>0</v>
      </c>
      <c r="N405" s="7">
        <f t="shared" si="114"/>
        <v>0</v>
      </c>
      <c r="O405" s="7">
        <f t="shared" si="114"/>
        <v>0</v>
      </c>
      <c r="P405" s="7">
        <f t="shared" si="114"/>
        <v>0</v>
      </c>
      <c r="Q405" s="7">
        <f t="shared" si="114"/>
        <v>0</v>
      </c>
      <c r="R405" s="7">
        <f t="shared" si="114"/>
        <v>0</v>
      </c>
      <c r="S405" s="7">
        <f t="shared" si="114"/>
        <v>0</v>
      </c>
      <c r="T405" s="7">
        <f t="shared" si="114"/>
        <v>0</v>
      </c>
      <c r="U405" s="7">
        <f t="shared" si="114"/>
        <v>0</v>
      </c>
      <c r="V405" s="7">
        <f t="shared" si="114"/>
        <v>0</v>
      </c>
      <c r="W405" s="68" t="s">
        <v>450</v>
      </c>
      <c r="X405" s="78"/>
    </row>
    <row r="406" spans="1:28" s="12" customFormat="1" ht="47.25" x14ac:dyDescent="0.25">
      <c r="A406" s="93"/>
      <c r="B406" s="95"/>
      <c r="C406" s="58" t="s">
        <v>17</v>
      </c>
      <c r="D406" s="7">
        <f>D87+D97+D109+D120+D159+D186+D224+D231+D243+D323+D395</f>
        <v>1611513.9000000001</v>
      </c>
      <c r="E406" s="7">
        <f t="shared" ref="E406:G406" si="115">E87+E97+E109+E120+E159+E186+E224+E231+E243+E323+E395</f>
        <v>1571316.2000000002</v>
      </c>
      <c r="F406" s="7">
        <f t="shared" si="115"/>
        <v>746328.9</v>
      </c>
      <c r="G406" s="7">
        <f t="shared" si="115"/>
        <v>739609.20000000007</v>
      </c>
      <c r="H406" s="7" t="e">
        <f t="shared" ref="H406:V406" si="116">H87+H97+H109+H120+H159+H186+H224+H231+H243+H395</f>
        <v>#REF!</v>
      </c>
      <c r="I406" s="7" t="e">
        <f t="shared" si="116"/>
        <v>#REF!</v>
      </c>
      <c r="J406" s="7" t="e">
        <f t="shared" si="116"/>
        <v>#REF!</v>
      </c>
      <c r="K406" s="7" t="e">
        <f t="shared" si="116"/>
        <v>#REF!</v>
      </c>
      <c r="L406" s="7" t="e">
        <f t="shared" si="116"/>
        <v>#REF!</v>
      </c>
      <c r="M406" s="7" t="e">
        <f t="shared" si="116"/>
        <v>#REF!</v>
      </c>
      <c r="N406" s="7" t="e">
        <f t="shared" si="116"/>
        <v>#REF!</v>
      </c>
      <c r="O406" s="7" t="e">
        <f t="shared" si="116"/>
        <v>#REF!</v>
      </c>
      <c r="P406" s="7" t="e">
        <f t="shared" si="116"/>
        <v>#REF!</v>
      </c>
      <c r="Q406" s="7" t="e">
        <f t="shared" si="116"/>
        <v>#REF!</v>
      </c>
      <c r="R406" s="7" t="e">
        <f t="shared" si="116"/>
        <v>#REF!</v>
      </c>
      <c r="S406" s="7" t="e">
        <f t="shared" si="116"/>
        <v>#REF!</v>
      </c>
      <c r="T406" s="7" t="e">
        <f t="shared" si="116"/>
        <v>#REF!</v>
      </c>
      <c r="U406" s="7" t="e">
        <f t="shared" si="116"/>
        <v>#REF!</v>
      </c>
      <c r="V406" s="7" t="e">
        <f t="shared" si="116"/>
        <v>#REF!</v>
      </c>
      <c r="W406" s="68" t="s">
        <v>411</v>
      </c>
      <c r="X406" s="78"/>
    </row>
    <row r="407" spans="1:28" s="12" customFormat="1" x14ac:dyDescent="0.25">
      <c r="A407" s="40"/>
      <c r="B407" s="41"/>
      <c r="C407" s="42"/>
      <c r="D407" s="43"/>
      <c r="E407" s="43"/>
      <c r="F407" s="43"/>
      <c r="G407" s="43"/>
      <c r="H407" s="44"/>
      <c r="I407" s="44"/>
      <c r="J407" s="44"/>
      <c r="K407" s="44"/>
      <c r="L407" s="44"/>
      <c r="M407" s="44"/>
      <c r="N407" s="44"/>
      <c r="O407" s="44"/>
      <c r="P407" s="44"/>
      <c r="Q407" s="44"/>
      <c r="R407" s="44"/>
      <c r="S407" s="44"/>
      <c r="T407" s="44"/>
      <c r="U407" s="44"/>
      <c r="V407" s="44"/>
      <c r="W407" s="45"/>
      <c r="X407" s="45"/>
    </row>
    <row r="408" spans="1:28" s="12" customFormat="1" x14ac:dyDescent="0.25">
      <c r="A408" s="40"/>
      <c r="B408" s="41"/>
      <c r="C408" s="42"/>
      <c r="D408" s="43"/>
      <c r="E408" s="43"/>
      <c r="F408" s="43"/>
      <c r="G408" s="43"/>
      <c r="H408" s="44"/>
      <c r="I408" s="44"/>
      <c r="J408" s="44"/>
      <c r="K408" s="44"/>
      <c r="L408" s="44"/>
      <c r="M408" s="44"/>
      <c r="N408" s="44"/>
      <c r="O408" s="44"/>
      <c r="P408" s="44"/>
      <c r="Q408" s="44"/>
      <c r="R408" s="44"/>
      <c r="S408" s="44"/>
      <c r="T408" s="44"/>
      <c r="U408" s="44"/>
      <c r="V408" s="44"/>
      <c r="W408" s="45"/>
      <c r="X408" s="45"/>
    </row>
    <row r="409" spans="1:28" s="12" customFormat="1" x14ac:dyDescent="0.25">
      <c r="A409" s="40"/>
      <c r="B409" s="41"/>
      <c r="C409" s="42"/>
      <c r="D409" s="43"/>
      <c r="E409" s="43"/>
      <c r="F409" s="43"/>
      <c r="G409" s="43"/>
      <c r="H409" s="44"/>
      <c r="I409" s="44"/>
      <c r="J409" s="44"/>
      <c r="K409" s="44"/>
      <c r="L409" s="44"/>
      <c r="M409" s="44"/>
      <c r="N409" s="44"/>
      <c r="O409" s="44"/>
      <c r="P409" s="44"/>
      <c r="Q409" s="44"/>
      <c r="R409" s="44"/>
      <c r="S409" s="44"/>
      <c r="T409" s="44"/>
      <c r="U409" s="44"/>
      <c r="V409" s="44"/>
      <c r="W409" s="45"/>
      <c r="X409" s="45"/>
    </row>
    <row r="410" spans="1:28" x14ac:dyDescent="0.25">
      <c r="D410" s="12"/>
      <c r="E410" s="12"/>
      <c r="F410" s="12"/>
      <c r="G410" s="12"/>
    </row>
  </sheetData>
  <mergeCells count="484">
    <mergeCell ref="W16:X16"/>
    <mergeCell ref="W22:X22"/>
    <mergeCell ref="W29:X29"/>
    <mergeCell ref="W300:X300"/>
    <mergeCell ref="W280:X280"/>
    <mergeCell ref="W281:X281"/>
    <mergeCell ref="W282:X282"/>
    <mergeCell ref="B293:X293"/>
    <mergeCell ref="W284:X284"/>
    <mergeCell ref="W285:X285"/>
    <mergeCell ref="W275:X275"/>
    <mergeCell ref="W276:X276"/>
    <mergeCell ref="W272:X272"/>
    <mergeCell ref="W273:X273"/>
    <mergeCell ref="W287:X287"/>
    <mergeCell ref="W288:X288"/>
    <mergeCell ref="W379:X379"/>
    <mergeCell ref="W380:X380"/>
    <mergeCell ref="W357:X357"/>
    <mergeCell ref="A400:A401"/>
    <mergeCell ref="W369:X369"/>
    <mergeCell ref="W367:X367"/>
    <mergeCell ref="W302:X302"/>
    <mergeCell ref="W295:X295"/>
    <mergeCell ref="W301:X301"/>
    <mergeCell ref="W404:X404"/>
    <mergeCell ref="W405:X405"/>
    <mergeCell ref="W406:X406"/>
    <mergeCell ref="W401:X401"/>
    <mergeCell ref="B398:X398"/>
    <mergeCell ref="B400:B401"/>
    <mergeCell ref="W399:X399"/>
    <mergeCell ref="A117:A120"/>
    <mergeCell ref="B117:B120"/>
    <mergeCell ref="B198:X198"/>
    <mergeCell ref="W199:X199"/>
    <mergeCell ref="W200:X200"/>
    <mergeCell ref="W201:X201"/>
    <mergeCell ref="W202:X202"/>
    <mergeCell ref="W231:X231"/>
    <mergeCell ref="A229:A231"/>
    <mergeCell ref="B229:B231"/>
    <mergeCell ref="W392:X392"/>
    <mergeCell ref="W310:X310"/>
    <mergeCell ref="W339:X339"/>
    <mergeCell ref="W342:X342"/>
    <mergeCell ref="W363:X363"/>
    <mergeCell ref="W365:X365"/>
    <mergeCell ref="W371:X371"/>
    <mergeCell ref="W37:X37"/>
    <mergeCell ref="W38:X38"/>
    <mergeCell ref="W59:X59"/>
    <mergeCell ref="A85:A88"/>
    <mergeCell ref="B85:B88"/>
    <mergeCell ref="W88:X88"/>
    <mergeCell ref="W36:X36"/>
    <mergeCell ref="W71:X71"/>
    <mergeCell ref="B69:X69"/>
    <mergeCell ref="W76:X76"/>
    <mergeCell ref="W75:X75"/>
    <mergeCell ref="A53:A55"/>
    <mergeCell ref="A66:A68"/>
    <mergeCell ref="A77:A79"/>
    <mergeCell ref="W84:X84"/>
    <mergeCell ref="W85:X85"/>
    <mergeCell ref="W53:X53"/>
    <mergeCell ref="W54:X54"/>
    <mergeCell ref="W62:X62"/>
    <mergeCell ref="W194:X194"/>
    <mergeCell ref="B255:X255"/>
    <mergeCell ref="W256:X256"/>
    <mergeCell ref="W257:X257"/>
    <mergeCell ref="W138:X138"/>
    <mergeCell ref="W180:X180"/>
    <mergeCell ref="A122:X122"/>
    <mergeCell ref="B163:B164"/>
    <mergeCell ref="W163:X163"/>
    <mergeCell ref="A240:A243"/>
    <mergeCell ref="B240:B243"/>
    <mergeCell ref="W235:X235"/>
    <mergeCell ref="W236:X236"/>
    <mergeCell ref="W249:X249"/>
    <mergeCell ref="W158:X158"/>
    <mergeCell ref="W159:X159"/>
    <mergeCell ref="W127:X127"/>
    <mergeCell ref="W134:X134"/>
    <mergeCell ref="B205:X205"/>
    <mergeCell ref="W211:X211"/>
    <mergeCell ref="A218:A219"/>
    <mergeCell ref="W153:X153"/>
    <mergeCell ref="W169:X169"/>
    <mergeCell ref="W23:X23"/>
    <mergeCell ref="W24:X24"/>
    <mergeCell ref="W25:X25"/>
    <mergeCell ref="W196:X196"/>
    <mergeCell ref="B225:X225"/>
    <mergeCell ref="W226:X226"/>
    <mergeCell ref="W155:X155"/>
    <mergeCell ref="B161:X161"/>
    <mergeCell ref="A222:A224"/>
    <mergeCell ref="A190:A191"/>
    <mergeCell ref="B190:B191"/>
    <mergeCell ref="B222:B224"/>
    <mergeCell ref="W221:X221"/>
    <mergeCell ref="W178:X178"/>
    <mergeCell ref="W182:X182"/>
    <mergeCell ref="W206:X206"/>
    <mergeCell ref="W216:X216"/>
    <mergeCell ref="W214:X214"/>
    <mergeCell ref="W215:X215"/>
    <mergeCell ref="W222:X222"/>
    <mergeCell ref="W223:X223"/>
    <mergeCell ref="A181:A183"/>
    <mergeCell ref="W167:X167"/>
    <mergeCell ref="W157:X157"/>
    <mergeCell ref="W279:X279"/>
    <mergeCell ref="W240:X240"/>
    <mergeCell ref="W233:X233"/>
    <mergeCell ref="W246:X246"/>
    <mergeCell ref="B245:X245"/>
    <mergeCell ref="W228:X228"/>
    <mergeCell ref="W229:X229"/>
    <mergeCell ref="W262:X262"/>
    <mergeCell ref="W253:X253"/>
    <mergeCell ref="W270:X270"/>
    <mergeCell ref="W271:X271"/>
    <mergeCell ref="B250:X250"/>
    <mergeCell ref="W15:X15"/>
    <mergeCell ref="B35:B38"/>
    <mergeCell ref="W67:X67"/>
    <mergeCell ref="W68:X68"/>
    <mergeCell ref="A35:A38"/>
    <mergeCell ref="W124:X124"/>
    <mergeCell ref="B165:X165"/>
    <mergeCell ref="A176:X176"/>
    <mergeCell ref="B196:B197"/>
    <mergeCell ref="W190:X190"/>
    <mergeCell ref="W191:X191"/>
    <mergeCell ref="W197:X197"/>
    <mergeCell ref="A196:A197"/>
    <mergeCell ref="W17:X17"/>
    <mergeCell ref="W18:X18"/>
    <mergeCell ref="W64:X64"/>
    <mergeCell ref="W65:X65"/>
    <mergeCell ref="W82:X82"/>
    <mergeCell ref="W143:X143"/>
    <mergeCell ref="A131:X131"/>
    <mergeCell ref="B181:B183"/>
    <mergeCell ref="W125:X125"/>
    <mergeCell ref="A43:A45"/>
    <mergeCell ref="W35:X35"/>
    <mergeCell ref="W6:X7"/>
    <mergeCell ref="B53:B55"/>
    <mergeCell ref="B56:X56"/>
    <mergeCell ref="W58:X58"/>
    <mergeCell ref="W42:X42"/>
    <mergeCell ref="W51:X51"/>
    <mergeCell ref="W41:X41"/>
    <mergeCell ref="B46:X46"/>
    <mergeCell ref="W47:X47"/>
    <mergeCell ref="W48:X48"/>
    <mergeCell ref="B43:B45"/>
    <mergeCell ref="W43:X43"/>
    <mergeCell ref="W44:X44"/>
    <mergeCell ref="W45:X45"/>
    <mergeCell ref="W49:X49"/>
    <mergeCell ref="B8:X8"/>
    <mergeCell ref="B9:X9"/>
    <mergeCell ref="W10:X10"/>
    <mergeCell ref="W12:X12"/>
    <mergeCell ref="W13:X13"/>
    <mergeCell ref="W14:X14"/>
    <mergeCell ref="B39:X39"/>
    <mergeCell ref="W40:X40"/>
    <mergeCell ref="W50:X50"/>
    <mergeCell ref="A1:G1"/>
    <mergeCell ref="A2:G2"/>
    <mergeCell ref="A3:G3"/>
    <mergeCell ref="A4:G4"/>
    <mergeCell ref="A6:A7"/>
    <mergeCell ref="B6:B7"/>
    <mergeCell ref="C6:C7"/>
    <mergeCell ref="D6:D7"/>
    <mergeCell ref="E6:E7"/>
    <mergeCell ref="F6:G6"/>
    <mergeCell ref="A95:A97"/>
    <mergeCell ref="B77:B79"/>
    <mergeCell ref="W77:X77"/>
    <mergeCell ref="W78:X78"/>
    <mergeCell ref="W72:X72"/>
    <mergeCell ref="W73:X73"/>
    <mergeCell ref="W74:X74"/>
    <mergeCell ref="W66:X66"/>
    <mergeCell ref="W79:X79"/>
    <mergeCell ref="W70:X70"/>
    <mergeCell ref="W92:X92"/>
    <mergeCell ref="W93:X93"/>
    <mergeCell ref="W94:X94"/>
    <mergeCell ref="B80:X80"/>
    <mergeCell ref="B95:B97"/>
    <mergeCell ref="W95:X95"/>
    <mergeCell ref="W96:X96"/>
    <mergeCell ref="W97:X97"/>
    <mergeCell ref="A83:A84"/>
    <mergeCell ref="W86:X86"/>
    <mergeCell ref="W87:X87"/>
    <mergeCell ref="W81:X81"/>
    <mergeCell ref="B83:B84"/>
    <mergeCell ref="W83:X83"/>
    <mergeCell ref="A319:A320"/>
    <mergeCell ref="B319:B320"/>
    <mergeCell ref="A214:A216"/>
    <mergeCell ref="A321:A324"/>
    <mergeCell ref="B321:B324"/>
    <mergeCell ref="W321:X321"/>
    <mergeCell ref="W322:X322"/>
    <mergeCell ref="W291:X291"/>
    <mergeCell ref="W306:X306"/>
    <mergeCell ref="W308:X308"/>
    <mergeCell ref="W309:X309"/>
    <mergeCell ref="W319:X319"/>
    <mergeCell ref="W320:X320"/>
    <mergeCell ref="W318:X318"/>
    <mergeCell ref="B317:X317"/>
    <mergeCell ref="W324:X324"/>
    <mergeCell ref="W304:X304"/>
    <mergeCell ref="W258:X258"/>
    <mergeCell ref="W254:X254"/>
    <mergeCell ref="W247:X247"/>
    <mergeCell ref="W234:X234"/>
    <mergeCell ref="A313:A316"/>
    <mergeCell ref="W269:X269"/>
    <mergeCell ref="W278:X278"/>
    <mergeCell ref="W298:X298"/>
    <mergeCell ref="W299:X299"/>
    <mergeCell ref="W296:X296"/>
    <mergeCell ref="W297:X297"/>
    <mergeCell ref="B313:B316"/>
    <mergeCell ref="W313:X313"/>
    <mergeCell ref="W314:X314"/>
    <mergeCell ref="W292:X292"/>
    <mergeCell ref="W312:X312"/>
    <mergeCell ref="W316:X316"/>
    <mergeCell ref="W315:X315"/>
    <mergeCell ref="W305:X305"/>
    <mergeCell ref="W307:X307"/>
    <mergeCell ref="W303:X303"/>
    <mergeCell ref="B289:B292"/>
    <mergeCell ref="W289:X289"/>
    <mergeCell ref="W290:X290"/>
    <mergeCell ref="A402:A406"/>
    <mergeCell ref="B402:B406"/>
    <mergeCell ref="W402:X402"/>
    <mergeCell ref="W400:X400"/>
    <mergeCell ref="W328:X328"/>
    <mergeCell ref="A332:A333"/>
    <mergeCell ref="B332:B333"/>
    <mergeCell ref="W332:X332"/>
    <mergeCell ref="W333:X333"/>
    <mergeCell ref="W329:X329"/>
    <mergeCell ref="W375:X375"/>
    <mergeCell ref="W376:X376"/>
    <mergeCell ref="W381:X381"/>
    <mergeCell ref="W336:X336"/>
    <mergeCell ref="A352:A354"/>
    <mergeCell ref="A394:A397"/>
    <mergeCell ref="W330:X330"/>
    <mergeCell ref="W347:X347"/>
    <mergeCell ref="W361:X361"/>
    <mergeCell ref="W362:X362"/>
    <mergeCell ref="W352:X352"/>
    <mergeCell ref="W358:X358"/>
    <mergeCell ref="W370:X370"/>
    <mergeCell ref="W373:X373"/>
    <mergeCell ref="B352:B354"/>
    <mergeCell ref="B360:X360"/>
    <mergeCell ref="B358:B359"/>
    <mergeCell ref="B325:X325"/>
    <mergeCell ref="W326:X326"/>
    <mergeCell ref="W327:X327"/>
    <mergeCell ref="W323:X323"/>
    <mergeCell ref="W337:X337"/>
    <mergeCell ref="W338:X338"/>
    <mergeCell ref="W340:X340"/>
    <mergeCell ref="W341:X341"/>
    <mergeCell ref="W343:X343"/>
    <mergeCell ref="B335:X335"/>
    <mergeCell ref="B334:X334"/>
    <mergeCell ref="W356:X356"/>
    <mergeCell ref="W349:X349"/>
    <mergeCell ref="W353:X353"/>
    <mergeCell ref="W331:X331"/>
    <mergeCell ref="A386:A387"/>
    <mergeCell ref="W394:X394"/>
    <mergeCell ref="B384:X384"/>
    <mergeCell ref="W344:X344"/>
    <mergeCell ref="W345:X345"/>
    <mergeCell ref="W346:X346"/>
    <mergeCell ref="A381:A383"/>
    <mergeCell ref="B381:B383"/>
    <mergeCell ref="W383:X383"/>
    <mergeCell ref="W377:X377"/>
    <mergeCell ref="W378:X378"/>
    <mergeCell ref="A358:A359"/>
    <mergeCell ref="W382:X382"/>
    <mergeCell ref="B374:X374"/>
    <mergeCell ref="A370:A373"/>
    <mergeCell ref="B370:B373"/>
    <mergeCell ref="W359:X359"/>
    <mergeCell ref="B355:X355"/>
    <mergeCell ref="W354:X354"/>
    <mergeCell ref="W385:X385"/>
    <mergeCell ref="W390:X390"/>
    <mergeCell ref="B391:X391"/>
    <mergeCell ref="B394:B397"/>
    <mergeCell ref="W393:X393"/>
    <mergeCell ref="W403:X403"/>
    <mergeCell ref="W267:X267"/>
    <mergeCell ref="W350:X350"/>
    <mergeCell ref="W195:X195"/>
    <mergeCell ref="W186:X186"/>
    <mergeCell ref="W164:X164"/>
    <mergeCell ref="W162:X162"/>
    <mergeCell ref="W148:X148"/>
    <mergeCell ref="W185:X185"/>
    <mergeCell ref="W184:X184"/>
    <mergeCell ref="W210:X210"/>
    <mergeCell ref="B207:X207"/>
    <mergeCell ref="B204:X204"/>
    <mergeCell ref="W172:X172"/>
    <mergeCell ref="B192:X192"/>
    <mergeCell ref="B187:X187"/>
    <mergeCell ref="W397:X397"/>
    <mergeCell ref="W395:X395"/>
    <mergeCell ref="W396:X396"/>
    <mergeCell ref="B388:X388"/>
    <mergeCell ref="W389:X389"/>
    <mergeCell ref="B386:B387"/>
    <mergeCell ref="W386:X386"/>
    <mergeCell ref="W387:X387"/>
    <mergeCell ref="W11:X11"/>
    <mergeCell ref="W123:X123"/>
    <mergeCell ref="W264:X264"/>
    <mergeCell ref="W181:X181"/>
    <mergeCell ref="A166:X166"/>
    <mergeCell ref="A170:A171"/>
    <mergeCell ref="A173:X173"/>
    <mergeCell ref="W174:X175"/>
    <mergeCell ref="W52:X52"/>
    <mergeCell ref="B89:X89"/>
    <mergeCell ref="W90:X90"/>
    <mergeCell ref="W91:X91"/>
    <mergeCell ref="W177:X177"/>
    <mergeCell ref="W179:X179"/>
    <mergeCell ref="W183:X183"/>
    <mergeCell ref="W189:X189"/>
    <mergeCell ref="A184:A186"/>
    <mergeCell ref="W151:X151"/>
    <mergeCell ref="W146:X146"/>
    <mergeCell ref="W193:X193"/>
    <mergeCell ref="W203:X203"/>
    <mergeCell ref="W21:X21"/>
    <mergeCell ref="W142:X142"/>
    <mergeCell ref="W213:X213"/>
    <mergeCell ref="W19:X19"/>
    <mergeCell ref="W20:X20"/>
    <mergeCell ref="W368:X368"/>
    <mergeCell ref="W150:X150"/>
    <mergeCell ref="W351:X351"/>
    <mergeCell ref="W286:X286"/>
    <mergeCell ref="W156:X156"/>
    <mergeCell ref="W103:X103"/>
    <mergeCell ref="W111:X111"/>
    <mergeCell ref="W104:X104"/>
    <mergeCell ref="B110:X110"/>
    <mergeCell ref="B170:B171"/>
    <mergeCell ref="W170:X170"/>
    <mergeCell ref="W168:X168"/>
    <mergeCell ref="W171:X171"/>
    <mergeCell ref="B107:B109"/>
    <mergeCell ref="W118:X118"/>
    <mergeCell ref="W114:X114"/>
    <mergeCell ref="W137:X137"/>
    <mergeCell ref="W129:X129"/>
    <mergeCell ref="W130:X130"/>
    <mergeCell ref="W133:X133"/>
    <mergeCell ref="W135:X135"/>
    <mergeCell ref="W126:X126"/>
    <mergeCell ref="A154:A156"/>
    <mergeCell ref="B154:B156"/>
    <mergeCell ref="W152:X152"/>
    <mergeCell ref="A289:A292"/>
    <mergeCell ref="W294:X294"/>
    <mergeCell ref="A107:A109"/>
    <mergeCell ref="B121:X121"/>
    <mergeCell ref="W120:X120"/>
    <mergeCell ref="W140:X140"/>
    <mergeCell ref="W139:X139"/>
    <mergeCell ref="W117:X117"/>
    <mergeCell ref="A128:A130"/>
    <mergeCell ref="B128:B130"/>
    <mergeCell ref="W136:X136"/>
    <mergeCell ref="W132:X132"/>
    <mergeCell ref="W128:X128"/>
    <mergeCell ref="W212:X212"/>
    <mergeCell ref="W274:X274"/>
    <mergeCell ref="W283:X283"/>
    <mergeCell ref="W277:X277"/>
    <mergeCell ref="W227:X227"/>
    <mergeCell ref="W239:X239"/>
    <mergeCell ref="W266:X266"/>
    <mergeCell ref="W230:X230"/>
    <mergeCell ref="W348:X348"/>
    <mergeCell ref="W141:X141"/>
    <mergeCell ref="W208:X208"/>
    <mergeCell ref="W209:X209"/>
    <mergeCell ref="W220:X220"/>
    <mergeCell ref="W224:X224"/>
    <mergeCell ref="B260:X260"/>
    <mergeCell ref="B261:X261"/>
    <mergeCell ref="W263:X263"/>
    <mergeCell ref="W259:X259"/>
    <mergeCell ref="W241:X241"/>
    <mergeCell ref="W251:X251"/>
    <mergeCell ref="W252:X252"/>
    <mergeCell ref="W237:X237"/>
    <mergeCell ref="W238:X238"/>
    <mergeCell ref="W243:X243"/>
    <mergeCell ref="W242:X242"/>
    <mergeCell ref="W218:X218"/>
    <mergeCell ref="W144:X144"/>
    <mergeCell ref="A147:X147"/>
    <mergeCell ref="W154:X154"/>
    <mergeCell ref="A163:A164"/>
    <mergeCell ref="A157:A159"/>
    <mergeCell ref="B157:B159"/>
    <mergeCell ref="W113:X113"/>
    <mergeCell ref="W116:X116"/>
    <mergeCell ref="W119:X119"/>
    <mergeCell ref="W26:X26"/>
    <mergeCell ref="W27:X27"/>
    <mergeCell ref="W28:X28"/>
    <mergeCell ref="W57:X57"/>
    <mergeCell ref="W60:X60"/>
    <mergeCell ref="W61:X61"/>
    <mergeCell ref="W101:X101"/>
    <mergeCell ref="W100:X100"/>
    <mergeCell ref="W99:X99"/>
    <mergeCell ref="B98:X98"/>
    <mergeCell ref="W55:X55"/>
    <mergeCell ref="W63:X63"/>
    <mergeCell ref="B66:B68"/>
    <mergeCell ref="W106:X106"/>
    <mergeCell ref="W115:X115"/>
    <mergeCell ref="W112:X112"/>
    <mergeCell ref="W30:X30"/>
    <mergeCell ref="W31:X31"/>
    <mergeCell ref="W32:X32"/>
    <mergeCell ref="W33:X33"/>
    <mergeCell ref="W34:X34"/>
    <mergeCell ref="W364:X364"/>
    <mergeCell ref="W366:X366"/>
    <mergeCell ref="W372:X372"/>
    <mergeCell ref="A188:X188"/>
    <mergeCell ref="B214:B216"/>
    <mergeCell ref="W311:X311"/>
    <mergeCell ref="W265:X265"/>
    <mergeCell ref="W268:X268"/>
    <mergeCell ref="W102:X102"/>
    <mergeCell ref="W105:X105"/>
    <mergeCell ref="W219:X219"/>
    <mergeCell ref="W248:X248"/>
    <mergeCell ref="B244:X244"/>
    <mergeCell ref="B217:X217"/>
    <mergeCell ref="B184:B186"/>
    <mergeCell ref="B232:X232"/>
    <mergeCell ref="W160:X160"/>
    <mergeCell ref="W145:X145"/>
    <mergeCell ref="W149:X149"/>
    <mergeCell ref="B143:B146"/>
    <mergeCell ref="A143:A146"/>
    <mergeCell ref="W107:X107"/>
    <mergeCell ref="W108:X108"/>
    <mergeCell ref="W109:X109"/>
  </mergeCells>
  <pageMargins left="0.78740157480314965" right="0.39370078740157483" top="0.59055118110236227" bottom="0.59055118110236227" header="0.31496062992125984" footer="0.31496062992125984"/>
  <pageSetup paperSize="9" scale="52"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2020-09-21T11:18:15Z</dcterms:modified>
</cp:coreProperties>
</file>