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705" windowWidth="15120" windowHeight="7410"/>
  </bookViews>
  <sheets>
    <sheet name="отчёт" sheetId="12" r:id="rId1"/>
  </sheets>
  <calcPr calcId="145621"/>
</workbook>
</file>

<file path=xl/calcChain.xml><?xml version="1.0" encoding="utf-8"?>
<calcChain xmlns="http://schemas.openxmlformats.org/spreadsheetml/2006/main">
  <c r="E404" i="12" l="1"/>
  <c r="F404" i="12"/>
  <c r="G404" i="12"/>
  <c r="E405" i="12"/>
  <c r="F405" i="12"/>
  <c r="G405" i="12"/>
  <c r="E406" i="12"/>
  <c r="F406" i="12"/>
  <c r="G406" i="12"/>
  <c r="E407" i="12"/>
  <c r="F407" i="12"/>
  <c r="G407" i="12"/>
  <c r="D407" i="12"/>
  <c r="D406" i="12"/>
  <c r="D405" i="12"/>
  <c r="D404" i="12"/>
  <c r="G71" i="12"/>
  <c r="F71" i="12"/>
  <c r="E70" i="12"/>
  <c r="F70" i="12"/>
  <c r="G70" i="12"/>
  <c r="D70" i="12"/>
  <c r="F69" i="12"/>
  <c r="G69" i="12"/>
  <c r="H69" i="12"/>
  <c r="I69" i="12"/>
  <c r="J69" i="12"/>
  <c r="K69" i="12"/>
  <c r="L69" i="12"/>
  <c r="M69" i="12"/>
  <c r="N69" i="12"/>
  <c r="O69" i="12"/>
  <c r="P69" i="12"/>
  <c r="Q69" i="12"/>
  <c r="R69" i="12"/>
  <c r="S69" i="12"/>
  <c r="T69" i="12"/>
  <c r="U69" i="12"/>
  <c r="V69" i="12"/>
  <c r="E69" i="12"/>
  <c r="D69" i="12"/>
  <c r="E53" i="12"/>
  <c r="F53" i="12"/>
  <c r="G53" i="12"/>
  <c r="E54" i="12"/>
  <c r="F54" i="12"/>
  <c r="G54" i="12"/>
  <c r="D54" i="12"/>
  <c r="D53" i="12"/>
  <c r="E23" i="12"/>
  <c r="F23" i="12"/>
  <c r="G23" i="12"/>
  <c r="E24" i="12"/>
  <c r="E22" i="12" s="1"/>
  <c r="F24" i="12"/>
  <c r="G24" i="12"/>
  <c r="G22" i="12"/>
  <c r="D23" i="12"/>
  <c r="F22" i="12" l="1"/>
  <c r="E377" i="12"/>
  <c r="F377" i="12"/>
  <c r="G377" i="12"/>
  <c r="E378" i="12"/>
  <c r="F378" i="12"/>
  <c r="G378" i="12"/>
  <c r="E370" i="12"/>
  <c r="D370" i="12"/>
  <c r="E368" i="12"/>
  <c r="F368" i="12"/>
  <c r="G368" i="12"/>
  <c r="D368" i="12"/>
  <c r="E369" i="12"/>
  <c r="E401" i="12" s="1"/>
  <c r="F369" i="12"/>
  <c r="F401" i="12" s="1"/>
  <c r="G369" i="12"/>
  <c r="G401" i="12" s="1"/>
  <c r="D369" i="12"/>
  <c r="D401" i="12" s="1"/>
  <c r="E350" i="12"/>
  <c r="F350" i="12"/>
  <c r="G350" i="12"/>
  <c r="E351" i="12"/>
  <c r="F351" i="12"/>
  <c r="F400" i="12" s="1"/>
  <c r="G351" i="12"/>
  <c r="D350" i="12"/>
  <c r="G400" i="12" l="1"/>
  <c r="E400" i="12"/>
  <c r="E367" i="12"/>
  <c r="F349" i="12"/>
  <c r="D367" i="12"/>
  <c r="G376" i="12"/>
  <c r="E376" i="12"/>
  <c r="F376" i="12"/>
  <c r="G349" i="12"/>
  <c r="E349" i="12"/>
  <c r="E156" i="12"/>
  <c r="E157" i="12"/>
  <c r="F157" i="12"/>
  <c r="G157" i="12"/>
  <c r="D157" i="12"/>
  <c r="E158" i="12"/>
  <c r="F158" i="12"/>
  <c r="G158" i="12"/>
  <c r="G156" i="12"/>
  <c r="H158" i="12"/>
  <c r="I158" i="12"/>
  <c r="J158" i="12"/>
  <c r="K158" i="12"/>
  <c r="L158" i="12"/>
  <c r="M158" i="12"/>
  <c r="N158" i="12"/>
  <c r="O158" i="12"/>
  <c r="P158" i="12"/>
  <c r="Q158" i="12"/>
  <c r="R158" i="12"/>
  <c r="S158" i="12"/>
  <c r="T158" i="12"/>
  <c r="U158" i="12"/>
  <c r="V158" i="12"/>
  <c r="D158" i="12"/>
  <c r="E229" i="12"/>
  <c r="F229" i="12"/>
  <c r="G229" i="12"/>
  <c r="H229" i="12"/>
  <c r="I229" i="12"/>
  <c r="J229" i="12"/>
  <c r="K229" i="12"/>
  <c r="L229" i="12"/>
  <c r="M229" i="12"/>
  <c r="N229" i="12"/>
  <c r="O229" i="12"/>
  <c r="P229" i="12"/>
  <c r="Q229" i="12"/>
  <c r="R229" i="12"/>
  <c r="S229" i="12"/>
  <c r="T229" i="12"/>
  <c r="U229" i="12"/>
  <c r="V229" i="12"/>
  <c r="E230" i="12"/>
  <c r="F230" i="12"/>
  <c r="G230" i="12"/>
  <c r="H230" i="12"/>
  <c r="I230" i="12"/>
  <c r="J230" i="12"/>
  <c r="K230" i="12"/>
  <c r="L230" i="12"/>
  <c r="M230" i="12"/>
  <c r="N230" i="12"/>
  <c r="O230" i="12"/>
  <c r="P230" i="12"/>
  <c r="Q230" i="12"/>
  <c r="R230" i="12"/>
  <c r="S230" i="12"/>
  <c r="T230" i="12"/>
  <c r="U230" i="12"/>
  <c r="V230" i="12"/>
  <c r="D230" i="12"/>
  <c r="D229" i="12"/>
  <c r="F156" i="12" l="1"/>
  <c r="D156" i="12"/>
  <c r="E182" i="12"/>
  <c r="E181" i="12" s="1"/>
  <c r="F182" i="12"/>
  <c r="F181" i="12" s="1"/>
  <c r="G182" i="12"/>
  <c r="G181" i="12" s="1"/>
  <c r="D182" i="12"/>
  <c r="D181" i="12" s="1"/>
  <c r="E142" i="12" l="1"/>
  <c r="F142" i="12"/>
  <c r="G142" i="12"/>
  <c r="E143" i="12"/>
  <c r="F143" i="12"/>
  <c r="G143" i="12"/>
  <c r="D143" i="12"/>
  <c r="D142" i="12"/>
  <c r="E132" i="12"/>
  <c r="F132" i="12"/>
  <c r="G132" i="12"/>
  <c r="D132" i="12"/>
  <c r="E302" i="12" l="1"/>
  <c r="F302" i="12"/>
  <c r="G302" i="12"/>
  <c r="D302" i="12"/>
  <c r="E398" i="12" l="1"/>
  <c r="F398" i="12"/>
  <c r="G398" i="12"/>
  <c r="D398" i="12"/>
  <c r="G319" i="12"/>
  <c r="F319" i="12"/>
  <c r="E319" i="12"/>
  <c r="D319" i="12"/>
  <c r="G317" i="12"/>
  <c r="F317" i="12"/>
  <c r="E317" i="12"/>
  <c r="D317" i="12"/>
  <c r="G316" i="12"/>
  <c r="F316" i="12"/>
  <c r="E316" i="12"/>
  <c r="D316" i="12"/>
  <c r="G314" i="12"/>
  <c r="F314" i="12"/>
  <c r="E314" i="12"/>
  <c r="D314" i="12"/>
  <c r="G313" i="12"/>
  <c r="G322" i="12" s="1"/>
  <c r="G321" i="12" s="1"/>
  <c r="F313" i="12"/>
  <c r="F322" i="12" s="1"/>
  <c r="F321" i="12" s="1"/>
  <c r="E313" i="12"/>
  <c r="E322" i="12" s="1"/>
  <c r="E321" i="12" s="1"/>
  <c r="D313" i="12"/>
  <c r="D322" i="12" s="1"/>
  <c r="D321" i="12" s="1"/>
  <c r="G280" i="12"/>
  <c r="G301" i="12" s="1"/>
  <c r="F280" i="12"/>
  <c r="F301" i="12" s="1"/>
  <c r="E280" i="12"/>
  <c r="E301" i="12" s="1"/>
  <c r="D280" i="12"/>
  <c r="D301" i="12" s="1"/>
  <c r="E276" i="12"/>
  <c r="F276" i="12"/>
  <c r="G276" i="12"/>
  <c r="D276" i="12"/>
  <c r="G239" i="12"/>
  <c r="F239" i="12"/>
  <c r="E239" i="12"/>
  <c r="D239" i="12"/>
  <c r="G233" i="12"/>
  <c r="G235" i="12"/>
  <c r="F235" i="12"/>
  <c r="G234" i="12"/>
  <c r="F234" i="12"/>
  <c r="F233" i="12"/>
  <c r="D233" i="12"/>
  <c r="E233" i="12"/>
  <c r="D234" i="12"/>
  <c r="E234" i="12"/>
  <c r="D235" i="12"/>
  <c r="E235" i="12"/>
  <c r="G206" i="12"/>
  <c r="F206" i="12"/>
  <c r="E206" i="12"/>
  <c r="D206" i="12"/>
  <c r="E202" i="12"/>
  <c r="F202" i="12"/>
  <c r="G202" i="12"/>
  <c r="D202" i="12"/>
  <c r="G170" i="12"/>
  <c r="G309" i="12" l="1"/>
  <c r="F309" i="12"/>
  <c r="G149" i="12"/>
  <c r="F149" i="12"/>
  <c r="E149" i="12"/>
  <c r="D149" i="12"/>
  <c r="G121" i="12"/>
  <c r="F121" i="12"/>
  <c r="E121" i="12"/>
  <c r="D121" i="12"/>
  <c r="G120" i="12"/>
  <c r="E120" i="12"/>
  <c r="F120" i="12"/>
  <c r="D120" i="12"/>
  <c r="G119" i="12"/>
  <c r="G133" i="12" s="1"/>
  <c r="F119" i="12"/>
  <c r="F133" i="12" s="1"/>
  <c r="E119" i="12"/>
  <c r="E133" i="12" s="1"/>
  <c r="D119" i="12"/>
  <c r="D133" i="12" s="1"/>
  <c r="G117" i="12"/>
  <c r="F117" i="12"/>
  <c r="E117" i="12"/>
  <c r="D117" i="12"/>
  <c r="G116" i="12"/>
  <c r="G131" i="12" s="1"/>
  <c r="F116" i="12"/>
  <c r="E116" i="12"/>
  <c r="E131" i="12" s="1"/>
  <c r="D116" i="12"/>
  <c r="D131" i="12" s="1"/>
  <c r="E95" i="12"/>
  <c r="E104" i="12" s="1"/>
  <c r="E103" i="12" s="1"/>
  <c r="G95" i="12"/>
  <c r="G104" i="12" s="1"/>
  <c r="G103" i="12" s="1"/>
  <c r="F95" i="12"/>
  <c r="F104" i="12" s="1"/>
  <c r="F103" i="12" s="1"/>
  <c r="D95" i="12"/>
  <c r="D104" i="12" s="1"/>
  <c r="D103" i="12" s="1"/>
  <c r="G63" i="12"/>
  <c r="F63" i="12"/>
  <c r="E63" i="12"/>
  <c r="D63" i="12"/>
  <c r="E41" i="12"/>
  <c r="D41" i="12"/>
  <c r="F41" i="12"/>
  <c r="G41" i="12"/>
  <c r="D24" i="12"/>
  <c r="D22" i="12" s="1"/>
  <c r="F131" i="12" l="1"/>
  <c r="E384" i="12"/>
  <c r="F384" i="12"/>
  <c r="G384" i="12"/>
  <c r="D384" i="12"/>
  <c r="F370" i="12" l="1"/>
  <c r="F367" i="12" s="1"/>
  <c r="G370" i="12"/>
  <c r="G367" i="12" s="1"/>
  <c r="E309" i="12" l="1"/>
  <c r="D309" i="12"/>
  <c r="E277" i="12"/>
  <c r="E311" i="12" s="1"/>
  <c r="F277" i="12"/>
  <c r="F311" i="12" s="1"/>
  <c r="G277" i="12"/>
  <c r="G311" i="12" s="1"/>
  <c r="E278" i="12"/>
  <c r="F278" i="12"/>
  <c r="G278" i="12"/>
  <c r="E188" i="12"/>
  <c r="E190" i="12" s="1"/>
  <c r="E189" i="12" s="1"/>
  <c r="F188" i="12"/>
  <c r="F190" i="12" s="1"/>
  <c r="F189" i="12" s="1"/>
  <c r="G188" i="12"/>
  <c r="G190" i="12" s="1"/>
  <c r="G189" i="12" s="1"/>
  <c r="D188" i="12"/>
  <c r="H404" i="12" l="1"/>
  <c r="I404" i="12"/>
  <c r="J404" i="12"/>
  <c r="K404" i="12"/>
  <c r="L404" i="12"/>
  <c r="M404" i="12"/>
  <c r="N404" i="12"/>
  <c r="O404" i="12"/>
  <c r="P404" i="12"/>
  <c r="Q404" i="12"/>
  <c r="R404" i="12"/>
  <c r="S404" i="12"/>
  <c r="T404" i="12"/>
  <c r="U404" i="12"/>
  <c r="V404" i="12"/>
  <c r="H406" i="12"/>
  <c r="I406" i="12"/>
  <c r="J406" i="12"/>
  <c r="K406" i="12"/>
  <c r="L406" i="12"/>
  <c r="M406" i="12"/>
  <c r="N406" i="12"/>
  <c r="O406" i="12"/>
  <c r="P406" i="12"/>
  <c r="Q406" i="12"/>
  <c r="R406" i="12"/>
  <c r="S406" i="12"/>
  <c r="T406" i="12"/>
  <c r="U406" i="12"/>
  <c r="V406" i="12"/>
  <c r="D377" i="12"/>
  <c r="H301" i="12"/>
  <c r="I301" i="12"/>
  <c r="J301" i="12"/>
  <c r="K301" i="12"/>
  <c r="L301" i="12"/>
  <c r="M301" i="12"/>
  <c r="N301" i="12"/>
  <c r="O301" i="12"/>
  <c r="P301" i="12"/>
  <c r="Q301" i="12"/>
  <c r="R301" i="12"/>
  <c r="S301" i="12"/>
  <c r="T301" i="12"/>
  <c r="U301" i="12"/>
  <c r="V301" i="12"/>
  <c r="F236" i="12"/>
  <c r="D236" i="12"/>
  <c r="E228" i="12"/>
  <c r="E227" i="12" s="1"/>
  <c r="F228" i="12"/>
  <c r="F227" i="12" s="1"/>
  <c r="G228" i="12"/>
  <c r="G227" i="12" s="1"/>
  <c r="D228" i="12"/>
  <c r="D227" i="12" s="1"/>
  <c r="E203" i="12"/>
  <c r="F203" i="12"/>
  <c r="G203" i="12"/>
  <c r="H189" i="12"/>
  <c r="I189" i="12"/>
  <c r="J189" i="12"/>
  <c r="K189" i="12"/>
  <c r="L189" i="12"/>
  <c r="M189" i="12"/>
  <c r="N189" i="12"/>
  <c r="O189" i="12"/>
  <c r="P189" i="12"/>
  <c r="Q189" i="12"/>
  <c r="R189" i="12"/>
  <c r="S189" i="12"/>
  <c r="T189" i="12"/>
  <c r="U189" i="12"/>
  <c r="V189" i="12"/>
  <c r="G130" i="12"/>
  <c r="G92" i="12"/>
  <c r="F92" i="12"/>
  <c r="D147" i="12" l="1"/>
  <c r="F130" i="12"/>
  <c r="E236" i="12"/>
  <c r="G236" i="12"/>
  <c r="G147" i="12"/>
  <c r="E147" i="12"/>
  <c r="D141" i="12"/>
  <c r="E130" i="12"/>
  <c r="D130" i="12"/>
  <c r="G141" i="12"/>
  <c r="E141" i="12"/>
  <c r="G201" i="12"/>
  <c r="F201" i="12"/>
  <c r="F147" i="12"/>
  <c r="F141" i="12"/>
  <c r="E201" i="12"/>
  <c r="E327" i="12"/>
  <c r="F327" i="12"/>
  <c r="G327" i="12"/>
  <c r="D327" i="12"/>
  <c r="D203" i="12"/>
  <c r="H400" i="12" l="1"/>
  <c r="I400" i="12"/>
  <c r="J400" i="12"/>
  <c r="K400" i="12"/>
  <c r="L400" i="12"/>
  <c r="M400" i="12"/>
  <c r="N400" i="12"/>
  <c r="O400" i="12"/>
  <c r="P400" i="12"/>
  <c r="Q400" i="12"/>
  <c r="R400" i="12"/>
  <c r="S400" i="12"/>
  <c r="T400" i="12"/>
  <c r="U400" i="12"/>
  <c r="V400" i="12"/>
  <c r="E395" i="12"/>
  <c r="F395" i="12"/>
  <c r="G395" i="12"/>
  <c r="D395" i="12"/>
  <c r="E391" i="12"/>
  <c r="F391" i="12"/>
  <c r="G391" i="12"/>
  <c r="H391" i="12"/>
  <c r="I391" i="12"/>
  <c r="J391" i="12"/>
  <c r="K391" i="12"/>
  <c r="L391" i="12"/>
  <c r="M391" i="12"/>
  <c r="N391" i="12"/>
  <c r="O391" i="12"/>
  <c r="P391" i="12"/>
  <c r="Q391" i="12"/>
  <c r="R391" i="12"/>
  <c r="S391" i="12"/>
  <c r="T391" i="12"/>
  <c r="U391" i="12"/>
  <c r="V391" i="12"/>
  <c r="D391" i="12"/>
  <c r="D378" i="12"/>
  <c r="G355" i="12"/>
  <c r="E355" i="12"/>
  <c r="F355" i="12"/>
  <c r="D355" i="12"/>
  <c r="D303" i="12"/>
  <c r="E170" i="12"/>
  <c r="F170" i="12"/>
  <c r="D170" i="12"/>
  <c r="H172" i="12"/>
  <c r="I172" i="12"/>
  <c r="J172" i="12"/>
  <c r="K172" i="12"/>
  <c r="L172" i="12"/>
  <c r="M172" i="12"/>
  <c r="N172" i="12"/>
  <c r="O172" i="12"/>
  <c r="P172" i="12"/>
  <c r="Q172" i="12"/>
  <c r="R172" i="12"/>
  <c r="S172" i="12"/>
  <c r="T172" i="12"/>
  <c r="U172" i="12"/>
  <c r="V172" i="12"/>
  <c r="E246" i="12"/>
  <c r="F246" i="12"/>
  <c r="G246" i="12"/>
  <c r="D246" i="12"/>
  <c r="G241" i="12"/>
  <c r="F241" i="12"/>
  <c r="E241" i="12"/>
  <c r="G113" i="12"/>
  <c r="G145" i="12" s="1"/>
  <c r="F113" i="12"/>
  <c r="F145" i="12" s="1"/>
  <c r="E113" i="12"/>
  <c r="E145" i="12" s="1"/>
  <c r="D113" i="12"/>
  <c r="D145" i="12" s="1"/>
  <c r="G151" i="12"/>
  <c r="G150" i="12" s="1"/>
  <c r="F151" i="12"/>
  <c r="F150" i="12" s="1"/>
  <c r="H103" i="12"/>
  <c r="I103" i="12"/>
  <c r="J103" i="12"/>
  <c r="K103" i="12"/>
  <c r="L103" i="12"/>
  <c r="M103" i="12"/>
  <c r="N103" i="12"/>
  <c r="O103" i="12"/>
  <c r="P103" i="12"/>
  <c r="Q103" i="12"/>
  <c r="R103" i="12"/>
  <c r="S103" i="12"/>
  <c r="T103" i="12"/>
  <c r="U103" i="12"/>
  <c r="V103" i="12"/>
  <c r="E93" i="12"/>
  <c r="F93" i="12"/>
  <c r="G93" i="12"/>
  <c r="D93" i="12"/>
  <c r="G247" i="12" l="1"/>
  <c r="F247" i="12"/>
  <c r="E303" i="12" l="1"/>
  <c r="E300" i="12" s="1"/>
  <c r="F303" i="12"/>
  <c r="F300" i="12" s="1"/>
  <c r="G303" i="12"/>
  <c r="G300" i="12" s="1"/>
  <c r="H302" i="12"/>
  <c r="I302" i="12"/>
  <c r="J302" i="12"/>
  <c r="K302" i="12"/>
  <c r="L302" i="12"/>
  <c r="M302" i="12"/>
  <c r="N302" i="12"/>
  <c r="O302" i="12"/>
  <c r="P302" i="12"/>
  <c r="Q302" i="12"/>
  <c r="R302" i="12"/>
  <c r="S302" i="12"/>
  <c r="T302" i="12"/>
  <c r="U302" i="12"/>
  <c r="V302" i="12"/>
  <c r="E92" i="12" l="1"/>
  <c r="D92" i="12"/>
  <c r="G205" i="12" l="1"/>
  <c r="G210" i="12" s="1"/>
  <c r="F205" i="12"/>
  <c r="F210" i="12" s="1"/>
  <c r="E205" i="12"/>
  <c r="D205" i="12"/>
  <c r="D277" i="12"/>
  <c r="E114" i="12"/>
  <c r="F114" i="12"/>
  <c r="G114" i="12"/>
  <c r="D278" i="12"/>
  <c r="E218" i="12"/>
  <c r="F218" i="12"/>
  <c r="G218" i="12"/>
  <c r="D218" i="12"/>
  <c r="E169" i="12"/>
  <c r="E173" i="12" s="1"/>
  <c r="F169" i="12"/>
  <c r="F173" i="12" s="1"/>
  <c r="G169" i="12"/>
  <c r="G173" i="12" s="1"/>
  <c r="D169" i="12"/>
  <c r="D173" i="12" s="1"/>
  <c r="H54" i="12"/>
  <c r="I54" i="12"/>
  <c r="J54" i="12"/>
  <c r="K54" i="12"/>
  <c r="L54" i="12"/>
  <c r="M54" i="12"/>
  <c r="N54" i="12"/>
  <c r="O54" i="12"/>
  <c r="P54" i="12"/>
  <c r="Q54" i="12"/>
  <c r="R54" i="12"/>
  <c r="S54" i="12"/>
  <c r="T54" i="12"/>
  <c r="U54" i="12"/>
  <c r="V54" i="12"/>
  <c r="F112" i="12" l="1"/>
  <c r="F146" i="12"/>
  <c r="F144" i="12" s="1"/>
  <c r="G112" i="12"/>
  <c r="G146" i="12"/>
  <c r="G144" i="12" s="1"/>
  <c r="E112" i="12"/>
  <c r="E146" i="12"/>
  <c r="E144" i="12" s="1"/>
  <c r="G354" i="12"/>
  <c r="E354" i="12"/>
  <c r="D354" i="12"/>
  <c r="F354" i="12"/>
  <c r="D211" i="12"/>
  <c r="D201" i="12"/>
  <c r="D210" i="12"/>
  <c r="G52" i="12"/>
  <c r="G30" i="12"/>
  <c r="E210" i="12"/>
  <c r="D209" i="12" l="1"/>
  <c r="E388" i="12"/>
  <c r="E402" i="12" s="1"/>
  <c r="E399" i="12" s="1"/>
  <c r="F388" i="12"/>
  <c r="F402" i="12" s="1"/>
  <c r="F399" i="12" s="1"/>
  <c r="G388" i="12"/>
  <c r="G402" i="12" s="1"/>
  <c r="G399" i="12" s="1"/>
  <c r="D388" i="12"/>
  <c r="G387" i="12" l="1"/>
  <c r="D387" i="12"/>
  <c r="D402" i="12"/>
  <c r="F387" i="12"/>
  <c r="E387" i="12"/>
  <c r="F275" i="12"/>
  <c r="E275" i="12"/>
  <c r="G275" i="12"/>
  <c r="D311" i="12"/>
  <c r="D30" i="12" l="1"/>
  <c r="D71" i="12" s="1"/>
  <c r="D31" i="12"/>
  <c r="E30" i="12"/>
  <c r="E71" i="12" s="1"/>
  <c r="F30" i="12"/>
  <c r="E31" i="12"/>
  <c r="F31" i="12"/>
  <c r="G31" i="12"/>
  <c r="E52" i="12" l="1"/>
  <c r="F52" i="12"/>
  <c r="G307" i="12"/>
  <c r="F307" i="12"/>
  <c r="V388" i="12" l="1"/>
  <c r="U388" i="12"/>
  <c r="T388" i="12"/>
  <c r="S388" i="12"/>
  <c r="R388" i="12"/>
  <c r="Q388" i="12"/>
  <c r="P388" i="12"/>
  <c r="O388" i="12"/>
  <c r="N388" i="12"/>
  <c r="M388" i="12"/>
  <c r="L388" i="12"/>
  <c r="K388" i="12"/>
  <c r="J388" i="12"/>
  <c r="I388" i="12"/>
  <c r="H388" i="12"/>
  <c r="D275" i="12" l="1"/>
  <c r="F211" i="12" l="1"/>
  <c r="F209" i="12" s="1"/>
  <c r="E168" i="12" l="1"/>
  <c r="F168" i="12"/>
  <c r="G168" i="12"/>
  <c r="D168" i="12"/>
  <c r="E42" i="12" l="1"/>
  <c r="F42" i="12"/>
  <c r="G42" i="12"/>
  <c r="F40" i="12" l="1"/>
  <c r="G40" i="12"/>
  <c r="E40" i="12"/>
  <c r="H384" i="12" l="1"/>
  <c r="H402" i="12" s="1"/>
  <c r="H405" i="12" s="1"/>
  <c r="I384" i="12"/>
  <c r="I402" i="12" s="1"/>
  <c r="I405" i="12" s="1"/>
  <c r="J384" i="12"/>
  <c r="J402" i="12" s="1"/>
  <c r="J405" i="12" s="1"/>
  <c r="K384" i="12"/>
  <c r="K402" i="12" s="1"/>
  <c r="K405" i="12" s="1"/>
  <c r="L384" i="12"/>
  <c r="L402" i="12" s="1"/>
  <c r="L405" i="12" s="1"/>
  <c r="M384" i="12"/>
  <c r="M402" i="12" s="1"/>
  <c r="M405" i="12" s="1"/>
  <c r="N384" i="12"/>
  <c r="N402" i="12" s="1"/>
  <c r="N405" i="12" s="1"/>
  <c r="O384" i="12"/>
  <c r="O402" i="12" s="1"/>
  <c r="O405" i="12" s="1"/>
  <c r="P384" i="12"/>
  <c r="P402" i="12" s="1"/>
  <c r="P405" i="12" s="1"/>
  <c r="Q384" i="12"/>
  <c r="Q402" i="12" s="1"/>
  <c r="Q405" i="12" s="1"/>
  <c r="R384" i="12"/>
  <c r="R402" i="12" s="1"/>
  <c r="R405" i="12" s="1"/>
  <c r="S384" i="12"/>
  <c r="S402" i="12" s="1"/>
  <c r="S405" i="12" s="1"/>
  <c r="T384" i="12"/>
  <c r="T402" i="12" s="1"/>
  <c r="T405" i="12" s="1"/>
  <c r="U384" i="12"/>
  <c r="U402" i="12" s="1"/>
  <c r="U405" i="12" s="1"/>
  <c r="V384" i="12"/>
  <c r="V402" i="12" s="1"/>
  <c r="V405" i="12" s="1"/>
  <c r="H349" i="12"/>
  <c r="I349" i="12"/>
  <c r="J349" i="12"/>
  <c r="K349" i="12"/>
  <c r="L349" i="12"/>
  <c r="M349" i="12"/>
  <c r="N349" i="12"/>
  <c r="O349" i="12"/>
  <c r="P349" i="12"/>
  <c r="Q349" i="12"/>
  <c r="R349" i="12"/>
  <c r="S349" i="12"/>
  <c r="T349" i="12"/>
  <c r="U349" i="12"/>
  <c r="V349" i="12"/>
  <c r="D351" i="12"/>
  <c r="D349" i="12" s="1"/>
  <c r="D400" i="12" l="1"/>
  <c r="D399" i="12" s="1"/>
  <c r="D376" i="12"/>
  <c r="G211" i="12"/>
  <c r="G209" i="12" s="1"/>
  <c r="H173" i="12"/>
  <c r="I173" i="12"/>
  <c r="J173" i="12"/>
  <c r="K173" i="12"/>
  <c r="L173" i="12"/>
  <c r="M173" i="12"/>
  <c r="N173" i="12"/>
  <c r="O173" i="12"/>
  <c r="P173" i="12"/>
  <c r="Q173" i="12"/>
  <c r="R173" i="12"/>
  <c r="S173" i="12"/>
  <c r="T173" i="12"/>
  <c r="U173" i="12"/>
  <c r="V173" i="12"/>
  <c r="U407" i="12" l="1"/>
  <c r="U403" i="12" s="1"/>
  <c r="S407" i="12"/>
  <c r="S403" i="12" s="1"/>
  <c r="Q407" i="12"/>
  <c r="Q403" i="12" s="1"/>
  <c r="O407" i="12"/>
  <c r="O403" i="12" s="1"/>
  <c r="M407" i="12"/>
  <c r="M403" i="12" s="1"/>
  <c r="K407" i="12"/>
  <c r="K403" i="12" s="1"/>
  <c r="I407" i="12"/>
  <c r="I403" i="12" s="1"/>
  <c r="V407" i="12"/>
  <c r="V403" i="12" s="1"/>
  <c r="T407" i="12"/>
  <c r="T403" i="12" s="1"/>
  <c r="R407" i="12"/>
  <c r="R403" i="12" s="1"/>
  <c r="P407" i="12"/>
  <c r="P403" i="12" s="1"/>
  <c r="N407" i="12"/>
  <c r="N403" i="12" s="1"/>
  <c r="L407" i="12"/>
  <c r="L403" i="12" s="1"/>
  <c r="J407" i="12"/>
  <c r="J403" i="12" s="1"/>
  <c r="H407" i="12"/>
  <c r="H403" i="12" s="1"/>
  <c r="F383" i="12"/>
  <c r="D383" i="12"/>
  <c r="G383" i="12"/>
  <c r="E383" i="12"/>
  <c r="E211" i="12" l="1"/>
  <c r="E209" i="12" s="1"/>
  <c r="D114" i="12" l="1"/>
  <c r="E81" i="12"/>
  <c r="F81" i="12"/>
  <c r="G81" i="12"/>
  <c r="D81" i="12"/>
  <c r="E64" i="12"/>
  <c r="E72" i="12" s="1"/>
  <c r="F64" i="12"/>
  <c r="F72" i="12" s="1"/>
  <c r="G64" i="12"/>
  <c r="G72" i="12" s="1"/>
  <c r="D64" i="12"/>
  <c r="D42" i="12"/>
  <c r="D112" i="12" l="1"/>
  <c r="D146" i="12"/>
  <c r="D144" i="12" s="1"/>
  <c r="D241" i="12"/>
  <c r="H217" i="12" l="1"/>
  <c r="I217" i="12"/>
  <c r="J217" i="12"/>
  <c r="K217" i="12"/>
  <c r="L217" i="12"/>
  <c r="M217" i="12"/>
  <c r="N217" i="12"/>
  <c r="O217" i="12"/>
  <c r="P217" i="12"/>
  <c r="Q217" i="12"/>
  <c r="R217" i="12"/>
  <c r="S217" i="12"/>
  <c r="T217" i="12"/>
  <c r="U217" i="12"/>
  <c r="V217" i="12"/>
  <c r="E217" i="12"/>
  <c r="F217" i="12"/>
  <c r="G217" i="12"/>
  <c r="D217" i="12"/>
  <c r="D306" i="12" l="1"/>
  <c r="H42" i="12" l="1"/>
  <c r="I42" i="12"/>
  <c r="J42" i="12"/>
  <c r="K42" i="12"/>
  <c r="L42" i="12"/>
  <c r="M42" i="12"/>
  <c r="N42" i="12"/>
  <c r="O42" i="12"/>
  <c r="P42" i="12"/>
  <c r="Q42" i="12"/>
  <c r="R42" i="12"/>
  <c r="S42" i="12"/>
  <c r="T42" i="12"/>
  <c r="U42" i="12"/>
  <c r="V42" i="12"/>
  <c r="D310" i="12" l="1"/>
  <c r="F310" i="12" l="1"/>
  <c r="D300" i="12"/>
  <c r="G310" i="12"/>
  <c r="E310" i="12"/>
  <c r="E308" i="12" l="1"/>
  <c r="F308" i="12"/>
  <c r="G308" i="12"/>
  <c r="E187" i="12"/>
  <c r="F187" i="12"/>
  <c r="G187" i="12"/>
  <c r="D187" i="12"/>
  <c r="E307" i="12" l="1"/>
  <c r="D307" i="12"/>
  <c r="V276" i="12"/>
  <c r="U276" i="12"/>
  <c r="T276" i="12"/>
  <c r="S276" i="12"/>
  <c r="R276" i="12"/>
  <c r="Q276" i="12"/>
  <c r="P276" i="12"/>
  <c r="O276" i="12"/>
  <c r="N276" i="12"/>
  <c r="M276" i="12"/>
  <c r="L276" i="12"/>
  <c r="K276" i="12"/>
  <c r="J276" i="12"/>
  <c r="I276" i="12"/>
  <c r="H276" i="12"/>
  <c r="D308" i="12" l="1"/>
  <c r="F306" i="12"/>
  <c r="G306" i="12"/>
  <c r="E306" i="12"/>
  <c r="D190" i="12"/>
  <c r="D189" i="12" s="1"/>
  <c r="E68" i="12"/>
  <c r="D68" i="12"/>
  <c r="D40" i="12"/>
  <c r="G29" i="12"/>
  <c r="D29" i="12"/>
  <c r="H23" i="12"/>
  <c r="H30" i="12" s="1"/>
  <c r="I23" i="12"/>
  <c r="I30" i="12" s="1"/>
  <c r="J23" i="12"/>
  <c r="J30" i="12" s="1"/>
  <c r="K23" i="12"/>
  <c r="K30" i="12" s="1"/>
  <c r="L23" i="12"/>
  <c r="L30" i="12" s="1"/>
  <c r="M23" i="12"/>
  <c r="M30" i="12" s="1"/>
  <c r="N23" i="12"/>
  <c r="N30" i="12" s="1"/>
  <c r="O23" i="12"/>
  <c r="O30" i="12" s="1"/>
  <c r="P23" i="12"/>
  <c r="P30" i="12" s="1"/>
  <c r="Q23" i="12"/>
  <c r="Q30" i="12" s="1"/>
  <c r="R23" i="12"/>
  <c r="R30" i="12" s="1"/>
  <c r="S23" i="12"/>
  <c r="S30" i="12" s="1"/>
  <c r="T23" i="12"/>
  <c r="T30" i="12" s="1"/>
  <c r="U23" i="12"/>
  <c r="U30" i="12" s="1"/>
  <c r="V23" i="12"/>
  <c r="V30" i="12" s="1"/>
  <c r="E80" i="12"/>
  <c r="F80" i="12"/>
  <c r="G80" i="12"/>
  <c r="D80" i="12"/>
  <c r="D79" i="12" l="1"/>
  <c r="E79" i="12"/>
  <c r="G79" i="12"/>
  <c r="F79" i="12"/>
  <c r="F62" i="12"/>
  <c r="G62" i="12"/>
  <c r="F29" i="12"/>
  <c r="D52" i="12"/>
  <c r="E29" i="12"/>
  <c r="E91" i="12"/>
  <c r="F91" i="12"/>
  <c r="D91" i="12"/>
  <c r="D72" i="12"/>
  <c r="G68" i="12"/>
  <c r="F68" i="12"/>
  <c r="D62" i="12"/>
  <c r="E62" i="12"/>
  <c r="G91" i="12"/>
  <c r="E247" i="12"/>
  <c r="D247" i="12"/>
  <c r="E151" i="12"/>
  <c r="E150" i="12" s="1"/>
  <c r="D151" i="12"/>
  <c r="D150" i="12" s="1"/>
  <c r="E161" i="12" l="1"/>
  <c r="F161" i="12"/>
  <c r="F172" i="12" s="1"/>
  <c r="G161" i="12"/>
  <c r="G172" i="12" s="1"/>
  <c r="D161" i="12"/>
  <c r="D172" i="12" s="1"/>
  <c r="E172" i="12" l="1"/>
  <c r="E403" i="12" s="1"/>
  <c r="D403" i="12"/>
  <c r="D171" i="12"/>
  <c r="G171" i="12"/>
  <c r="F171" i="12"/>
  <c r="E171" i="12" l="1"/>
  <c r="F403" i="12"/>
  <c r="G403" i="12"/>
</calcChain>
</file>

<file path=xl/sharedStrings.xml><?xml version="1.0" encoding="utf-8"?>
<sst xmlns="http://schemas.openxmlformats.org/spreadsheetml/2006/main" count="1047" uniqueCount="408">
  <si>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</si>
  <si>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</si>
  <si>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</si>
  <si>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</si>
  <si>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</si>
  <si>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</si>
  <si>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</si>
  <si>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</si>
  <si>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</si>
  <si>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</si>
  <si>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</si>
  <si>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</si>
  <si>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</si>
  <si>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Подпрограмма 3 "Повышение эффективности бюджетных расходов муниципального образования Кольский район"</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</si>
  <si>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</si>
  <si>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</si>
  <si>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</si>
  <si>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</si>
  <si>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</si>
  <si>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</si>
  <si>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</si>
  <si>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Реализация закона Мурманской области "О предоставлении льготного проезда на городском электрическом и автомобильным транспортом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</si>
  <si>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2 "Повышение безопасности дорожного движения и снижение дорожно-транспортного травматизма"</t>
  </si>
  <si>
    <t>Подпрограмма 1 "Организация транспортного обслуживания населения на территории Кольского муниципального района". "Развитие транспортной инфраструктуры"</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</si>
  <si>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</si>
  <si>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</si>
  <si>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</si>
  <si>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Управление земельными участками, формирование,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</si>
  <si>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</si>
  <si>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</si>
  <si>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</si>
  <si>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</si>
  <si>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</si>
  <si>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</si>
  <si>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</si>
  <si>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</si>
  <si>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отдельным категориям граждан, работающих в сельских населённых пунктах или посёлках городского типа Мурманской области</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</si>
  <si>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</si>
  <si>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</si>
  <si>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</si>
  <si>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</si>
  <si>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</si>
  <si>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</si>
  <si>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</si>
  <si>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</si>
  <si>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</si>
  <si>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</si>
  <si>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</si>
  <si>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</si>
  <si>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</si>
  <si>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</si>
  <si>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</si>
  <si>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</si>
  <si>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</si>
  <si>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</si>
  <si>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</si>
  <si>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</si>
  <si>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</si>
  <si>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</si>
  <si>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</si>
  <si>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</si>
  <si>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</si>
  <si>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</si>
  <si>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</si>
  <si>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</si>
  <si>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</si>
  <si>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</si>
  <si>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</si>
  <si>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</si>
  <si>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</si>
  <si>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</si>
  <si>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</si>
  <si>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</si>
  <si>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</si>
  <si>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</si>
  <si>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Содержание муниципального бюджетного учреждения "Единая дежурно-диспетчерская служба Кольского района"</t>
  </si>
  <si>
    <t>Расходы на содержание МКУ "Хозяйственно-эксплуатационная служба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</si>
  <si>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</si>
  <si>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</si>
  <si>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</si>
  <si>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</si>
  <si>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</si>
  <si>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Муниципальная программа "Социальная поддержка отдельных категорий граждан" на 2015-2020 годы</t>
  </si>
  <si>
    <t>Муниципальная программа "Управление муниципальными финансами" на  2015 -2020 годы</t>
  </si>
  <si>
    <t>Подпрограмма 1 "Управление муниципальными финансами"</t>
  </si>
  <si>
    <t>Всего по подпрограмме:</t>
  </si>
  <si>
    <t>Муниципальная программа "Развитие физической культуры и спорта" на 2015-2020 годы</t>
  </si>
  <si>
    <t>Муниципальная программа "Развитие культуры" на 2015-2020 годы</t>
  </si>
  <si>
    <t>Подпрограмма 1 "Сохранение и развитие дополнительного образования в сфере культуры и искусства" на 2015-2020 годы</t>
  </si>
  <si>
    <t>Муниципальная программа "Развитие образования в Кольском районе Мурманской области" на 2015-2020 годы</t>
  </si>
  <si>
    <t>Проведение мероприятий для детей и молодёжи</t>
  </si>
  <si>
    <t>Муниципальная программа "Развитие семейных форм устройства детей-сирот и детей, оставшихся без попечения родителей" на 2015-2020 годы</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</si>
  <si>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</si>
  <si>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</si>
  <si>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Приобретение оборудования для проведения ярмарок, выставок</t>
  </si>
  <si>
    <t>Приобретение сувенирной, печатной продукции</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</si>
  <si>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</si>
  <si>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</si>
  <si>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</si>
  <si>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</si>
  <si>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</si>
  <si>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</si>
  <si>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Муниципальная программа "Развитие муниципального управления" на 2015-2020 годы </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</si>
  <si>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</si>
  <si>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</si>
  <si>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Участие в фестивале "Териберка. Новая жизнь"</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</si>
  <si>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</si>
  <si>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</si>
  <si>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</si>
  <si>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</si>
  <si>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</si>
  <si>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</si>
  <si>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</si>
  <si>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</si>
  <si>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</si>
  <si>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</si>
  <si>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</si>
  <si>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</si>
  <si>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</si>
  <si>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Муниципальная программа "Развитие транспортной системы" на 2017-2020 годы</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</si>
  <si>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</si>
  <si>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</si>
  <si>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Муниципальная программа "Развитие экономического потенциала и формирование благоприятного предпринимательского климата в Кольском районе" на 2017-2021 годы</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</si>
  <si>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</si>
  <si>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субсидии на формирование районных фондов финансовой поддержки поселений из областного бюджета в местные бюджеты)</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</si>
  <si>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</si>
  <si>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Дотация на выравнивание бюджетной обеспеченности поселений (за счёт средств местного бюджета) из районного фонда финансовой поддержки</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</si>
  <si>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</si>
  <si>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</si>
  <si>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Профессиональная переподготовка и повышение квалификации муниципальных служащих</t>
  </si>
  <si>
    <t>Муниципальная программа "Охрана окружающей среды" на 2017-2020 годы</t>
  </si>
  <si>
    <t>Муниципальная программа "Развитие гражданского общества в Кольском районе Мурманской области" на 2017-2020 годы</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</si>
  <si>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</si>
  <si>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</si>
  <si>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</si>
  <si>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 xml:space="preserve">Исполнено 0,0%. </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</si>
  <si>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</si>
  <si>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</si>
  <si>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</si>
  <si>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</si>
  <si>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Муниципальная программа "Устойчивое развитие сельских территорий Кольского района Мурманской области на период 2017-2020 годы"</t>
  </si>
  <si>
    <t>Муниципальная программа "Развитие коммунальной инфраструктуры" на 2017-2020 годы</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</si>
  <si>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</si>
  <si>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</si>
  <si>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</si>
  <si>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2 "Обеспечение полномочий учредителя муниципальных унитарных предприятий"</t>
  </si>
  <si>
    <t>Подпрограмма 3 "Модернизация объектов коммунальной инфраструктуры"</t>
  </si>
  <si>
    <t>Подпрограмма 4 "Подготовка объектов жилищно-коммунального хозяйства муниципального образования Кольский район к работе в отопительный период"</t>
  </si>
  <si>
    <t>Ремонтные работы на объектах тепло-, водо-, электроснабжения в сельских поселениях Кольского района в рамках подготовки к отопительному периоду</t>
  </si>
  <si>
    <t>Расходы бюджета Кольского района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</si>
  <si>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Подпрограмма 5 "Переселение граждан из 45-ти квартирного жилого дома населённого пункта ж.-д.ст. Нял Кольского района Мурманской области"</t>
  </si>
  <si>
    <t>Содержание муниципального бюджетного учреждения "Единая дежурно-диспетчерская служба Кольского района" за счёт средств бюджета Кольского района</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</si>
  <si>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</si>
  <si>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Расходы бюджета Кольского района на поддержку отрасли культуры</t>
  </si>
  <si>
    <t>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</si>
  <si>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</si>
  <si>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</si>
  <si>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</si>
  <si>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Проведение экспертизы и технического обследования на объектах тепло-, водо-, электроснабжения в сельских поселениях Кольского района</t>
  </si>
  <si>
    <t>Выплата компенсации за потерю жилого помещения собственникам квартир, расположенных в 45-ти квартирном доме населённого пункта ж.-д.ст. Нял Кольского района Мурманской области</t>
  </si>
  <si>
    <t>Расходы на выплаты по оплате труда работников органов местного самоуправления, выполняющих переданные полномочия поселений</t>
  </si>
  <si>
    <t>Расходы на обеспечение функций работников органов местного самоуправления, выполняющих переданные полномочия поселений</t>
  </si>
  <si>
    <t>Обеспечение выполнения полномочий по организации библиотечного обслуживания населения города Колы</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</si>
  <si>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</si>
  <si>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Текущий ремонт муниципального жилищного фонда (жилых домов, квартир, комнат)</t>
  </si>
  <si>
    <t>Всего:</t>
  </si>
  <si>
    <t>Муниципальная программа "Молодёжь Кольского района" на 2017-2020 годы</t>
  </si>
  <si>
    <t xml:space="preserve">бюджет поселений Кольского района </t>
  </si>
  <si>
    <t>Муниципальная программа "Управление муниципальным имуществом и земельными ресурсами" на 2015-2020 гг.</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</si>
  <si>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</si>
  <si>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</si>
  <si>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 xml:space="preserve">Расходы бюджета Кольского района на обеспечение мероприятий по сносу аварийных расселённых жилых домов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</si>
  <si>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</si>
  <si>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</si>
  <si>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</si>
  <si>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Обеспечение деятельности "Служба 112"</t>
  </si>
  <si>
    <t>Расходы на организацию мероприятий по обеспечению чистоты и порядка на территории муниципального образования</t>
  </si>
  <si>
    <t>Субсидия на проведение капитальных и текущих ремонтов муниципальных образовательных организаций</t>
  </si>
  <si>
    <t>Расходы бюджета Кольского района на проведение капитальных и текущих ремонтов муниципальных образовательных организаций</t>
  </si>
  <si>
    <t>Исполнено на 100%</t>
  </si>
  <si>
    <t>Информирование населения через средства массовой информации о культурно-массовых мероприятиях Кольского района</t>
  </si>
  <si>
    <t>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счёт средств дорожного фонда</t>
  </si>
  <si>
    <t>Расходы бюджета Кольского района на строительство, реконструкцию, ремонт и капитальный ремонт автомобильных дорог общего пользования местного значения (на конкурсной основе) за счёт средств дорожного фонда</t>
  </si>
  <si>
    <t>Процентные платежи по муниципальному долгу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</si>
  <si>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</si>
  <si>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на выплаты по оплате труда работников органов местного самоуправления, выполняющих переданные полномочия поселений (организация и ведение секретного делопроизводства)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</si>
  <si>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</si>
  <si>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</si>
  <si>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</si>
  <si>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</si>
  <si>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</si>
  <si>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Расходы бюджета Кольского района на реализацию мероприятий, направленных на реконструкцию комплекса водозаборных сооружений ж-д ст. Пяйве</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</si>
  <si>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(превышающий объём расходного обязательства в рамках соглашений)</t>
  </si>
  <si>
    <t>Ежемесячная доплата к страховой пенсии лицам, замещавшим муниципальные должности в муниципальном образовании Кольский район</t>
  </si>
  <si>
    <t>Субсидии на возмещение недополученных доходов перевозчикам, осуществляющим регулярные перевозк пассажиров и багажа на муниципальных маршрутах по регулируемым тарифам, не обеспечивающим возмещение понесённых затрат</t>
  </si>
  <si>
    <t xml:space="preserve">Исполнено на 17,2%. </t>
  </si>
  <si>
    <t>Исполнено на 0,0%. Окончание работ ожидается в 4 квартале</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</si>
  <si>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</si>
  <si>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Возмещение расходов на оплату коммунальных услуг в размере, определённым повышающим коэффициентом, применяемым вследствие отсутствия индивидуальных приборов учёта в муниципальных жилых помещениях</t>
  </si>
  <si>
    <t xml:space="preserve">Подпрограмма 7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</si>
  <si>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Субвенция на организацию предоставления мер социальной поддержки по оплате жилого помещения и коммунальных усуг отдельным категориям граждан, работающих в сельских населённых пунктах или посёлках городского типа Мурманкой области</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</si>
  <si>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</si>
  <si>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</si>
  <si>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</si>
  <si>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</si>
  <si>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</si>
  <si>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</si>
  <si>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Ремонт лыжной трассы в селе Тулома</t>
  </si>
  <si>
    <t>Ремонт лыжной трассы в посёлке Мурмаши</t>
  </si>
  <si>
    <t>Разработка проектно-сметной документации на строительство плавательного бассейна в г. Кола</t>
  </si>
  <si>
    <t>Расходы на разработку проектно-сметной документации по ликвидации накопленного экологического ущерба</t>
  </si>
  <si>
    <t>Расходы по содержанию и обслуживанию ГТС ограждающей дамбы помётохранилища (бывшие птицефабрики "Мурманская", "Снежная"</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</si>
  <si>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</si>
  <si>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социально ориентированным общественным некоммерческим организациям, созданным в форме общественных организаций, на реализацию социальных проектов</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</si>
  <si>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</si>
  <si>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</si>
  <si>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</si>
  <si>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Внедрение и развитие аппаратно-программного комплекса "Безопасный город" на территории Кольского района</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</si>
  <si>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</si>
  <si>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</si>
  <si>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Разработка проектно-сметной документации на строительство, реконструкцию, ремонт и капитальный ремонт автомобильных дорог общего пользования местного значения</t>
  </si>
  <si>
    <t>Расходы на приобретение вещевого имущества и предметов первой необходимости для оснащения защитного сооружения</t>
  </si>
  <si>
    <t>Расходы бюджета Кольского района на проведение текущего ремонта помещений для размещения амбулатории в н.п. Междуречье за счёт предоставления межбюджетных трансфертов из бюджета сельского поселения Междуречье</t>
  </si>
  <si>
    <t>Расходы на разработку проектно-сметной документации объектов муниципального жилого фонда в сельских поселениях Кольского района</t>
  </si>
  <si>
    <t>Расходы на разработку проектно-сметной документации на строительство водозаборных сооружений в с.п. Териберка Кольского района</t>
  </si>
  <si>
    <t>Расходы на модернизацию и эксплуатацию муниципальных электрических сетей уличного освещения с. Тулома Кольского района</t>
  </si>
  <si>
    <t>Субсидия на софинансирование капитальных вложений в объекты муниципальной собственности</t>
  </si>
  <si>
    <t>Расходы бюджета Кольского района на софинансирование капитальных вложений в объекты муниципальной собственности</t>
  </si>
  <si>
    <t xml:space="preserve">Исполнено на 19,3%. </t>
  </si>
  <si>
    <t>Субсидии управляющим  организациям,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 расположенных на территории сельских поселений, входящих в состав муниципального образования Кольский район</t>
  </si>
  <si>
    <t xml:space="preserve">Подпрограмма 8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</si>
  <si>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</si>
  <si>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Исполнение полномочий по содержанию мест захоронения на территории сельского поселения Тулома</t>
  </si>
  <si>
    <t>Разработка проектно-сметной документации на реконструкцию здания МБУК "Кильдинского ГДК" (н.п.Зверосовхоз)</t>
  </si>
  <si>
    <t>Разработка проектно-сметной документации на реконструкцию автомобильной дороги, ведущей от дома № 10 по ул. Зеленая до здания дома культуры (н.п. Зверосовхоз)</t>
  </si>
  <si>
    <t>Разработка проектно-сметной документации на реконструкцию автомобильной дороги, ведущей от дороги общего пользования регионального значения до КФХ  "АТЯКШ" (н.п. Зверосовхоз)</t>
  </si>
  <si>
    <t>Разработка эскизного проекта для капитального ремонта культурно-досугового центра в с. Белокаменка Кольского района Мурманской областии за счёт  межбюджнтных трансфертов из бюджета с.п. Междуречье</t>
  </si>
  <si>
    <t>Субсидия бюджетам муниципальных образований на реализацию проектов по поддержке местных инициатив</t>
  </si>
  <si>
    <t>Исполнено на 99,2%</t>
  </si>
  <si>
    <t>Исполнено на 72,0%</t>
  </si>
  <si>
    <t>Расходы на софинансирование мероприятий по проведению совместных физкультурно-оздоровительных и спортивных мероприятий за счёт межбюджетных трансфертов из бюджета г. Кола</t>
  </si>
  <si>
    <t>Расходы на софинансирование ремонтных работ стадиона в городе Кола за счёт межбюджетных трансфертов из бюджета г. Кола</t>
  </si>
  <si>
    <t>Расходы бюджета Кольского района на выполнение ремонтных работ стадиона в городе Кола</t>
  </si>
  <si>
    <t xml:space="preserve">Исполнено на 100%. </t>
  </si>
  <si>
    <t>Обеспечение выполнения полномочий по созданию условий для организациии досуга жителей поселения услугами организаций культуры муниципального образования с.п.Териберка</t>
  </si>
  <si>
    <t>Информирование населения через средства массовой информации о культурно-массовых мероприятиях в городе Кола за счёт межбюджетных трансфертов из бюджета г. Кола</t>
  </si>
  <si>
    <t>Обеспечение развития и укрепления материально-технической базы муниципальных домов культуры</t>
  </si>
  <si>
    <t>Расходы на софинансирование мероприятий по проведению совместных конкурсов, выставок, ярмарок в рамках поддержки малого и среднего предпринимательства за счёт межбюджетных трансфертов из бюджета г. Кола</t>
  </si>
  <si>
    <t>федеральный бюджет</t>
  </si>
  <si>
    <t>Исполнено на 96,8%</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</si>
  <si>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(Служба 112)</t>
  </si>
  <si>
    <t xml:space="preserve">Исполнено на 43,3%. </t>
  </si>
  <si>
    <t>Исполнено на 43,3%</t>
  </si>
  <si>
    <t>Выплата стипендии Главы администрации Кольского района одарённым детям, торжественное вручение первых стипендий</t>
  </si>
  <si>
    <t>Приобретение оборудования  для развития творческого потенциала детей и молодёжи за счёт межбюджетных трансфертов из бюджета г. Кола</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</si>
  <si>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</si>
  <si>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Расходы на софинансирование мероприятий по созданию условий для проведения совместных праздничных и культурно-досуговых мероприятий за счёт межбюджетных трансфертов из бюджета г. Кола</t>
  </si>
  <si>
    <t xml:space="preserve">Исполнено на 84,3%. </t>
  </si>
  <si>
    <t xml:space="preserve">Исполнено на 71,4%. </t>
  </si>
  <si>
    <t>Расходы бюджета Кольского района на создание и содержание мест (площадок) накопления ТКО на территории сельских поселений Кольского района</t>
  </si>
  <si>
    <t xml:space="preserve">Исполнено на 99,0%. </t>
  </si>
  <si>
    <t>Приобретение жилья на вторичном рынке на территориии Кольского района Мурманской области</t>
  </si>
  <si>
    <t xml:space="preserve">Исполнено на 95,1%. </t>
  </si>
  <si>
    <t>Исполнено на 99,6%</t>
  </si>
  <si>
    <t>Исполнено на 96,6%</t>
  </si>
  <si>
    <t xml:space="preserve">Исполнено на 100% </t>
  </si>
  <si>
    <t>Расходы на проведение текущего ремонта МБУК "Кольская центральная детская библиотека" за счёт межбюджетных трансфертов из бюджета г. Кола</t>
  </si>
  <si>
    <t>Приобретение музыкальных инструментов</t>
  </si>
  <si>
    <t>Исполнено на 90,7%</t>
  </si>
  <si>
    <t>Исполнено на 89,4%</t>
  </si>
  <si>
    <t>Предоставление субсидий некоммерческим организациям, созданным в форме хуторских казачьих обществ, внесенным в государственный реестр казачьих обществ в Российской Федерации</t>
  </si>
  <si>
    <t>Исполнено на 25,0%</t>
  </si>
  <si>
    <t>Управление муниципальным имуществом администрации Кольского района</t>
  </si>
  <si>
    <t>Расходы на единовременное поощрение за многолетнюю безупречную муниципальную службу, выплачиваемое муниципальным служащим</t>
  </si>
  <si>
    <t>Исполнено на 16,7%</t>
  </si>
  <si>
    <t>Исполнено на 13,3%</t>
  </si>
  <si>
    <t>Исполнено на 89,9%</t>
  </si>
  <si>
    <t xml:space="preserve">Исполнено на 35,3%. </t>
  </si>
  <si>
    <t xml:space="preserve">Исполнено на 73,7%. </t>
  </si>
  <si>
    <t xml:space="preserve">Приобретение квартиры в с. Минькино Кольского района Мурманской области за счёт межбюджетных трансфертов из бюджета с.п. Междуречье </t>
  </si>
  <si>
    <t>Исполнено на 99,0%</t>
  </si>
  <si>
    <t>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</si>
  <si>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Исполнено на 99,7%</t>
  </si>
  <si>
    <t>Исполнено на 99,9%</t>
  </si>
  <si>
    <t>Исполнено на 99,8%</t>
  </si>
  <si>
    <t xml:space="preserve">Исполнено на 89,1%. </t>
  </si>
  <si>
    <t xml:space="preserve">Исполнено на 99,5%. </t>
  </si>
  <si>
    <t>Исполнено на 99,5%</t>
  </si>
  <si>
    <t>Исполнено на 99,4%</t>
  </si>
  <si>
    <t>Исполнено на 100%.</t>
  </si>
  <si>
    <t xml:space="preserve">Исполнено на 99,8% </t>
  </si>
  <si>
    <t>Исполнено на 98,6%</t>
  </si>
  <si>
    <t>Исполнено на 86,0%</t>
  </si>
  <si>
    <t>Исполнено на 97,1%</t>
  </si>
  <si>
    <t>Исполнено на 93,8%</t>
  </si>
  <si>
    <t>Исполнено на 98,0%</t>
  </si>
  <si>
    <t>Исполнено на 94,1%</t>
  </si>
  <si>
    <t>Субвенция на возмещение расходов по гарантированному перечню услуг по погребению</t>
  </si>
  <si>
    <t xml:space="preserve">Исполнено на 92,6%. </t>
  </si>
  <si>
    <t xml:space="preserve">Исполнено на 77,8%. </t>
  </si>
  <si>
    <t xml:space="preserve">Исполнено на 83,7%. </t>
  </si>
  <si>
    <t xml:space="preserve">Исполнено на 87,0%.  </t>
  </si>
  <si>
    <t xml:space="preserve">Исполнено на 63,5%. </t>
  </si>
  <si>
    <t>Исполнено на 90,3%</t>
  </si>
  <si>
    <t>Исполнено на 91,7%</t>
  </si>
  <si>
    <t>Исполнено на 90,2%</t>
  </si>
  <si>
    <t xml:space="preserve">Исполнено на 98,9%. </t>
  </si>
  <si>
    <t xml:space="preserve">Исполнено на 99,3%. </t>
  </si>
  <si>
    <t xml:space="preserve">Исполнено на 93,7%. </t>
  </si>
  <si>
    <t xml:space="preserve">Исполнено на 99,1%. </t>
  </si>
  <si>
    <t xml:space="preserve">                                                                                                                Исполнено на 100%</t>
  </si>
  <si>
    <t>Субсидия на реализацию проектов в бласти культуры и искусства</t>
  </si>
  <si>
    <t xml:space="preserve">Исполнено на 84,9% </t>
  </si>
  <si>
    <t>Обеспечение развития и укрепления материально-технической базы учреждений культуры</t>
  </si>
  <si>
    <t xml:space="preserve">Исполнено на 99,7%. </t>
  </si>
  <si>
    <t xml:space="preserve">Исполнено на 87,9%. </t>
  </si>
  <si>
    <t xml:space="preserve">Исполнено на 99,8%. </t>
  </si>
  <si>
    <t>Исполнено на 87,0%</t>
  </si>
  <si>
    <t>Исполнено на 6,1%</t>
  </si>
  <si>
    <t>Исполнено на 62,4%</t>
  </si>
  <si>
    <t xml:space="preserve">Исполнено на 89,8%. </t>
  </si>
  <si>
    <t xml:space="preserve">Исполнено на 93,1%. </t>
  </si>
  <si>
    <t xml:space="preserve">Исполнено на 93,0%. </t>
  </si>
  <si>
    <t xml:space="preserve">Исполнено на 95,0%. </t>
  </si>
  <si>
    <t xml:space="preserve">Исполнено на 90,7%. </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</si>
  <si>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</si>
  <si>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Иные межбюджетные трансферты для финансового обеспечения расходных обязательств муниципальных образований Кольского района по выполнению целевого показателя результативности исполнения мероприятий по Соглашению о предоставлении субсидии на софинансирование расходов, направляемых на выплаты по оплате труда работникам муниципальных учреждений</t>
  </si>
  <si>
    <t>Исполнено на 39,1%</t>
  </si>
  <si>
    <t>Исполнено на 38,2%</t>
  </si>
  <si>
    <t>Исполнено на 82,1%</t>
  </si>
  <si>
    <t>Исполнено на 92,6%</t>
  </si>
  <si>
    <t>Исполнено на 77,9%</t>
  </si>
  <si>
    <t xml:space="preserve"> Исполнено на 99,8%. </t>
  </si>
  <si>
    <t xml:space="preserve"> Исполнено на 99,9%. </t>
  </si>
  <si>
    <t xml:space="preserve">Исполнено на 99,1%.                                                                                      </t>
  </si>
  <si>
    <t xml:space="preserve">Исполнено на 30,9%. </t>
  </si>
  <si>
    <t xml:space="preserve">Исполнено на 1,8%. </t>
  </si>
  <si>
    <t xml:space="preserve">Исполнено на 99,9%. </t>
  </si>
  <si>
    <t>Исполнено на 92,9%</t>
  </si>
  <si>
    <t>Исполнено на 34,6%</t>
  </si>
  <si>
    <t>Исполнено на 92,8%</t>
  </si>
  <si>
    <t>Исполнено на 77,5%</t>
  </si>
  <si>
    <t>Исполнено на 97,3%</t>
  </si>
  <si>
    <t>Исполнено на 96,4%</t>
  </si>
  <si>
    <t>Исполнено на 95,8%</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</si>
  <si>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</si>
  <si>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Исполнено на 98,2%</t>
  </si>
  <si>
    <t xml:space="preserve">Исполнено на 99,7% </t>
  </si>
  <si>
    <t>Исполнено на 95,4%</t>
  </si>
  <si>
    <t>Исполнено на 92,3%</t>
  </si>
  <si>
    <t>Исполнено на 87,4%</t>
  </si>
  <si>
    <t>Исполнено на 96,2%</t>
  </si>
  <si>
    <t>Исполнено на 96,0%</t>
  </si>
  <si>
    <t>Исполнено на 96,3%</t>
  </si>
  <si>
    <t>Исполнено на 95,9%</t>
  </si>
  <si>
    <t xml:space="preserve">Исполнено на 99,4%. </t>
  </si>
  <si>
    <t xml:space="preserve">Исполнено на 99,6%. </t>
  </si>
  <si>
    <t>Капитальный ремонт муниципального жилищного фонда (жилых домов, квартир, комнат, нежилых помещений)</t>
  </si>
  <si>
    <t>Расходы бюджета Кольского района на прведение текущего ремонта, приобретение оборудования и оргтехники для медицинских учреждений Кольского района</t>
  </si>
  <si>
    <t>Строительство, реконструкция, модернизация муниципального жилищного фонда</t>
  </si>
  <si>
    <t>Расходы бюджета Кольского района на оплату взносов на капитальный ремонт за муниципальный жилой фонд за прошедшие периоды</t>
  </si>
  <si>
    <t xml:space="preserve">Текущий ремонт муниципального нежилого  фонда </t>
  </si>
  <si>
    <t xml:space="preserve">Расходы бюджета Кольского района на оплату взносов на капитальный ремонт за муниципальный жилой фонд </t>
  </si>
  <si>
    <t xml:space="preserve">Исполнено на 89,4%. </t>
  </si>
  <si>
    <t xml:space="preserve">Исполнено на 87,5%. </t>
  </si>
  <si>
    <t xml:space="preserve">Исполнено на 97,8%. </t>
  </si>
  <si>
    <t xml:space="preserve">Исполнено на 95,2%. </t>
  </si>
  <si>
    <t xml:space="preserve">Исполнено на 94,2%. </t>
  </si>
  <si>
    <t xml:space="preserve">Исполнено на 67,8%. </t>
  </si>
  <si>
    <t xml:space="preserve">Исполнено на 87,3%. </t>
  </si>
  <si>
    <t xml:space="preserve">Исполнено на 0%. </t>
  </si>
  <si>
    <t>Исполнено на 71,8%</t>
  </si>
  <si>
    <t>Исполнено на 94,2%</t>
  </si>
  <si>
    <t>Расходы на разработку проектно-сметной документации объектов водоснабжения, и теплоснабжения в сельских поселениях Кольского района</t>
  </si>
  <si>
    <t>Расходы бюджета Кольского района на реализацию мероприятий, направленных на обеспечение ограничения доступа на территорию водоохранных зон</t>
  </si>
  <si>
    <t>Исполнено на 83,9%</t>
  </si>
  <si>
    <t xml:space="preserve">Исполнено на 71,5%. </t>
  </si>
  <si>
    <t xml:space="preserve">Исполнено на 46,1%. </t>
  </si>
  <si>
    <t xml:space="preserve">Исполнено на 82,4%. </t>
  </si>
  <si>
    <t>Исполнено на 69,1%</t>
  </si>
  <si>
    <t>Исполнено на 68,5%</t>
  </si>
  <si>
    <t>Исполнено на 30%</t>
  </si>
  <si>
    <t xml:space="preserve">Подпрограмма 9 "Обеспечение части функций, связанных с исполнением полномочий электро-, тепло-, газо- и водоснабженияя населенияя, водоотведения, снабжения населения топливом, обращению с ТКО в границах населённых пунктов сельских поселений Кольского района" </t>
  </si>
  <si>
    <t>Приобретение и содержание специализированной техники для коммунальных нужд</t>
  </si>
  <si>
    <t xml:space="preserve">Исполнено на 91,7%. </t>
  </si>
  <si>
    <t>Исполнено на 82,2%</t>
  </si>
  <si>
    <t>Исполнено на 89,5%</t>
  </si>
  <si>
    <t xml:space="preserve">Исполнено на 91,2%. </t>
  </si>
  <si>
    <t>Расходы бюджета Кольского района на проведение текущего ремонта, приобретение оборудования и оргтехники для медицинских учреждений Кольского района</t>
  </si>
  <si>
    <t>Организация и проведение культурно-массовых и праздничных мероприятий</t>
  </si>
  <si>
    <t>Подпрограмма 2 "Поддержка социально-ориентированных некоммерческих организаций"</t>
  </si>
  <si>
    <t>Исполнено на 31,3%</t>
  </si>
  <si>
    <t>Исполнено на 86,5%</t>
  </si>
  <si>
    <t>Исполнено на 70,7%</t>
  </si>
  <si>
    <t>Строительство и реконструкция (модернизация) объектов питьевого водоснабжения. Реконструкция водозаборных сооружений с.Тулома Кольского района Мурманской области</t>
  </si>
  <si>
    <t xml:space="preserve">Исполнено на 85,9%. </t>
  </si>
  <si>
    <t xml:space="preserve">Исполнено на 18,2%. </t>
  </si>
  <si>
    <t xml:space="preserve">Исполнено на 98,4%. </t>
  </si>
  <si>
    <t xml:space="preserve">Исполнено на 53,9%. </t>
  </si>
  <si>
    <t xml:space="preserve">Исполнено на 92,5%. </t>
  </si>
  <si>
    <t xml:space="preserve">Исполнено на 45,3%. </t>
  </si>
  <si>
    <t>Исполнено на 77,3%</t>
  </si>
  <si>
    <t>Подпрограмма 6 "Снос ветхого и аварийного жилищного фонда на территории сельского поселения Териберка Кольского района" на 2017-2020гг</t>
  </si>
  <si>
    <t xml:space="preserve">Исполнено на 6,8%. </t>
  </si>
  <si>
    <t>Исполнено на 95,0%</t>
  </si>
  <si>
    <t>Исполнено на 83,4%</t>
  </si>
  <si>
    <t>Исполнено на 94,7%</t>
  </si>
  <si>
    <t>за 2019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</si>
</sst>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51">
    <xf numFmtId="0" fontId="0" fillId="0" borderId="0" xfId="0"/>
    <xf numFmtId="0" fontId="3" fillId="0" borderId="0" xfId="0" applyFont="1" applyFill="1"/>
    <xf numFmtId="0" fontId="8" fillId="0" borderId="0" xfId="0" applyFont="1" applyFill="1"/>
    <xf numFmtId="0" fontId="2" fillId="0" borderId="0" xfId="0" applyFont="1" applyFill="1" applyAlignment="1">
      <alignment horizontal="center"/>
    </xf>
    <xf numFmtId="0" fontId="8" fillId="0" borderId="0" xfId="0" applyFont="1" applyFill="1" applyAlignment="1">
      <alignment horizontal="right"/>
    </xf>
    <xf numFmtId="0" fontId="3" fillId="0" borderId="1" xfId="0" applyFont="1" applyFill="1" applyBorder="1"/>
    <xf numFmtId="49" fontId="4"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top" wrapText="1"/>
    </xf>
    <xf numFmtId="0" fontId="4" fillId="0" borderId="5"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49" fontId="3" fillId="0" borderId="1" xfId="0" applyNumberFormat="1" applyFont="1" applyFill="1" applyBorder="1"/>
    <xf numFmtId="49" fontId="4" fillId="0" borderId="1" xfId="0" applyNumberFormat="1" applyFont="1" applyFill="1" applyBorder="1"/>
    <xf numFmtId="0" fontId="4" fillId="0" borderId="0" xfId="0" applyFont="1" applyFill="1"/>
    <xf numFmtId="0" fontId="4" fillId="0" borderId="1" xfId="0" applyFont="1" applyFill="1" applyBorder="1"/>
    <xf numFmtId="165"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5" fillId="0" borderId="0" xfId="0" applyFont="1" applyFill="1"/>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0" fontId="3" fillId="0" borderId="2" xfId="0" applyFont="1" applyFill="1" applyBorder="1"/>
    <xf numFmtId="165" fontId="7" fillId="0" borderId="1" xfId="0" applyNumberFormat="1" applyFont="1" applyFill="1" applyBorder="1" applyAlignment="1">
      <alignment horizontal="center" vertical="center" wrapText="1"/>
    </xf>
    <xf numFmtId="165" fontId="4" fillId="0" borderId="0" xfId="0" applyNumberFormat="1" applyFont="1" applyFill="1"/>
    <xf numFmtId="49"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4" fillId="0" borderId="0" xfId="0" applyFont="1" applyFill="1" applyBorder="1"/>
    <xf numFmtId="0" fontId="8" fillId="0" borderId="0" xfId="0" applyFont="1" applyFill="1" applyBorder="1" applyAlignment="1">
      <alignment horizontal="center" vertical="center"/>
    </xf>
    <xf numFmtId="0" fontId="2" fillId="0" borderId="7"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3" fillId="0" borderId="1" xfId="0" applyFont="1" applyFill="1" applyBorder="1" applyAlignment="1"/>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1" fillId="0" borderId="0" xfId="0" applyFont="1" applyFill="1" applyAlignment="1">
      <alignment horizontal="center"/>
    </xf>
    <xf numFmtId="0" fontId="2" fillId="0" borderId="1" xfId="0" applyFont="1" applyFill="1" applyBorder="1" applyAlignment="1">
      <alignment horizontal="center" vertical="top" wrapText="1"/>
    </xf>
    <xf numFmtId="0" fontId="9" fillId="0" borderId="1" xfId="0" applyFont="1" applyFill="1" applyBorder="1" applyAlignment="1">
      <alignment horizont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0" fontId="5" fillId="0" borderId="1" xfId="0" applyFont="1" applyFill="1" applyBorder="1"/>
    <xf numFmtId="0" fontId="8" fillId="0" borderId="1" xfId="0" applyFont="1" applyFill="1" applyBorder="1" applyAlignment="1">
      <alignment horizontal="center" wrapText="1"/>
    </xf>
    <xf numFmtId="49" fontId="2" fillId="0" borderId="3"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top" wrapText="1"/>
    </xf>
    <xf numFmtId="0" fontId="4" fillId="0" borderId="5" xfId="0" applyFont="1" applyFill="1" applyBorder="1" applyAlignment="1">
      <alignment horizontal="left" vertical="center" wrapText="1"/>
    </xf>
    <xf numFmtId="49" fontId="2" fillId="0" borderId="5"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2" fillId="0" borderId="1" xfId="0" applyFont="1" applyFill="1" applyBorder="1" applyAlignment="1">
      <alignment horizontal="center"/>
    </xf>
    <xf numFmtId="0" fontId="6" fillId="0" borderId="3" xfId="0" applyFont="1" applyFill="1" applyBorder="1" applyAlignment="1">
      <alignment horizontal="center" vertical="center" wrapText="1"/>
    </xf>
    <xf numFmtId="0" fontId="0" fillId="0" borderId="8" xfId="0" applyFill="1" applyBorder="1" applyAlignment="1"/>
    <xf numFmtId="0" fontId="0" fillId="0" borderId="4" xfId="0" applyFill="1" applyBorder="1" applyAlignment="1"/>
    <xf numFmtId="165" fontId="10" fillId="0" borderId="1" xfId="0" applyNumberFormat="1" applyFont="1" applyFill="1" applyBorder="1" applyAlignment="1">
      <alignment horizontal="center" vertical="center"/>
    </xf>
    <xf numFmtId="0" fontId="0" fillId="0" borderId="1" xfId="0" applyFill="1" applyBorder="1" applyAlignment="1"/>
    <xf numFmtId="0" fontId="7" fillId="0" borderId="7" xfId="0" applyFont="1" applyFill="1" applyBorder="1" applyAlignment="1">
      <alignment horizontal="center" vertical="center" wrapText="1"/>
    </xf>
    <xf numFmtId="165" fontId="10" fillId="0" borderId="8" xfId="0" applyNumberFormat="1" applyFont="1" applyFill="1" applyBorder="1" applyAlignment="1">
      <alignment horizontal="center" vertical="center"/>
    </xf>
    <xf numFmtId="0" fontId="10" fillId="0" borderId="8" xfId="0" applyFont="1" applyFill="1" applyBorder="1" applyAlignment="1"/>
    <xf numFmtId="0" fontId="2" fillId="0" borderId="6" xfId="0" applyFont="1" applyFill="1" applyBorder="1" applyAlignment="1">
      <alignment horizontal="center" vertical="top" wrapText="1"/>
    </xf>
    <xf numFmtId="0" fontId="7" fillId="0" borderId="6"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9" fillId="0" borderId="1" xfId="0" applyFont="1" applyFill="1" applyBorder="1" applyAlignment="1">
      <alignment horizontal="center" vertical="center"/>
    </xf>
    <xf numFmtId="0" fontId="2" fillId="0" borderId="6" xfId="0" applyFont="1" applyFill="1" applyBorder="1" applyAlignment="1">
      <alignment horizontal="center" vertical="top" wrapText="1"/>
    </xf>
    <xf numFmtId="0" fontId="0" fillId="0" borderId="6" xfId="0"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4" fillId="0" borderId="5" xfId="0" applyFont="1" applyFill="1" applyBorder="1" applyAlignment="1">
      <alignment horizontal="left" vertical="top" wrapText="1"/>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0" fillId="0" borderId="7" xfId="0" applyFill="1" applyBorder="1" applyAlignment="1">
      <alignment horizontal="center"/>
    </xf>
    <xf numFmtId="0" fontId="0" fillId="0" borderId="7" xfId="0" applyFill="1" applyBorder="1" applyAlignment="1">
      <alignment wrapText="1"/>
    </xf>
    <xf numFmtId="0" fontId="0" fillId="0" borderId="7" xfId="0" applyFill="1" applyBorder="1" applyAlignment="1">
      <alignment horizontal="center"/>
    </xf>
    <xf numFmtId="0" fontId="0" fillId="0" borderId="7" xfId="0" applyFill="1" applyBorder="1" applyAlignment="1">
      <alignment wrapText="1"/>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6" xfId="0" applyFill="1" applyBorder="1" applyAlignment="1">
      <alignment horizontal="center"/>
    </xf>
    <xf numFmtId="0" fontId="0" fillId="0" borderId="6" xfId="0" applyFill="1" applyBorder="1" applyAlignment="1">
      <alignment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0"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7"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11" xfId="0"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6" xfId="0" applyFill="1" applyBorder="1" applyAlignment="1">
      <alignment horizontal="center" wrapText="1"/>
    </xf>
    <xf numFmtId="0" fontId="0" fillId="0" borderId="10" xfId="0" applyFill="1" applyBorder="1" applyAlignment="1">
      <alignment horizontal="center" vertical="center" wrapText="1"/>
    </xf>
    <xf numFmtId="49"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49" fontId="4" fillId="0" borderId="6" xfId="0" applyNumberFormat="1" applyFont="1" applyFill="1" applyBorder="1" applyAlignment="1">
      <alignment horizontal="center" vertical="center"/>
    </xf>
    <xf numFmtId="0" fontId="0" fillId="0" borderId="7" xfId="0" applyFill="1" applyBorder="1" applyAlignment="1">
      <alignment horizontal="center" wrapText="1"/>
    </xf>
    <xf numFmtId="0" fontId="0" fillId="0" borderId="1" xfId="0" applyFill="1" applyBorder="1" applyAlignment="1">
      <alignment horizontal="center" wrapText="1"/>
    </xf>
    <xf numFmtId="0" fontId="0" fillId="0" borderId="6" xfId="0" applyFill="1" applyBorder="1" applyAlignment="1">
      <alignment horizontal="center" wrapText="1"/>
    </xf>
    <xf numFmtId="0" fontId="0" fillId="0" borderId="4" xfId="0" applyFill="1" applyBorder="1" applyAlignment="1">
      <alignment horizontal="center" vertical="center" wrapText="1"/>
    </xf>
    <xf numFmtId="0" fontId="13"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1"/>
  <sheetViews>
    <sheetView tabSelected="1" zoomScale="110" zoomScaleNormal="110" workbookViewId="0">
      <selection activeCell="A6" sqref="A6:X407"/>
    </sheetView>
  </sheetViews>
  <sheetFormatPr defaultRowHeight="15.75" x14ac:dyDescent="0.25"/>
  <cols>
    <col min="1" max="1" width="5.85546875" style="1" customWidth="1"/>
    <col min="2" max="2" width="47" style="1" customWidth="1"/>
    <col min="3" max="3" width="19.5703125" style="1" customWidth="1"/>
    <col min="4" max="4" width="20.140625" style="1" customWidth="1"/>
    <col min="5" max="5" width="14.140625" style="1" customWidth="1"/>
    <col min="6" max="6" width="19.7109375" style="1" customWidth="1"/>
    <col min="7" max="7" width="17.5703125" style="1" customWidth="1"/>
    <col min="8" max="22" width="0" style="1" hidden="1" customWidth="1"/>
    <col min="23" max="23" width="9.140625" style="2"/>
    <col min="24" max="24" width="13.5703125" style="2" customWidth="1"/>
    <col min="25" max="28" width="10.5703125" style="1" bestFit="1" customWidth="1"/>
    <col min="29" max="16384" width="9.140625" style="1"/>
  </cols>
  <sheetData>
    <row r="1" spans="1:24" ht="18.75" x14ac:dyDescent="0.3">
      <c r="A1" s="66" t="s">
        <v>5</v>
      </c>
      <c r="B1" s="66"/>
      <c r="C1" s="66"/>
      <c r="D1" s="66"/>
      <c r="E1" s="66"/>
      <c r="F1" s="66"/>
      <c r="G1" s="66"/>
    </row>
    <row r="2" spans="1:24" ht="18.75" x14ac:dyDescent="0.3">
      <c r="A2" s="66" t="s">
        <v>4</v>
      </c>
      <c r="B2" s="66"/>
      <c r="C2" s="66"/>
      <c r="D2" s="66"/>
      <c r="E2" s="66"/>
      <c r="F2" s="66"/>
      <c r="G2" s="66"/>
    </row>
    <row r="3" spans="1:24" ht="18.75" x14ac:dyDescent="0.3">
      <c r="A3" s="66" t="s">
        <v>0</v>
      </c>
      <c r="B3" s="66"/>
      <c r="C3" s="66"/>
      <c r="D3" s="66"/>
      <c r="E3" s="66"/>
      <c r="F3" s="66"/>
      <c r="G3" s="66"/>
    </row>
    <row r="4" spans="1:24" ht="18.75" x14ac:dyDescent="0.3">
      <c r="A4" s="66" t="s">
        <v>407</v>
      </c>
      <c r="B4" s="66"/>
      <c r="C4" s="66"/>
      <c r="D4" s="66"/>
      <c r="E4" s="66"/>
      <c r="F4" s="66"/>
      <c r="G4" s="66"/>
    </row>
    <row r="5" spans="1:24" x14ac:dyDescent="0.25">
      <c r="A5" s="3"/>
      <c r="X5" s="4" t="s">
        <v>20</v>
      </c>
    </row>
    <row r="6" spans="1:24" ht="15.75" customHeight="1" x14ac:dyDescent="0.25">
      <c r="A6" s="67" t="s">
        <v>2</v>
      </c>
      <c r="B6" s="48" t="s">
        <v>6</v>
      </c>
      <c r="C6" s="48" t="s">
        <v>1</v>
      </c>
      <c r="D6" s="53" t="s">
        <v>7</v>
      </c>
      <c r="E6" s="48" t="s">
        <v>8</v>
      </c>
      <c r="F6" s="67" t="s">
        <v>9</v>
      </c>
      <c r="G6" s="67"/>
      <c r="H6" s="5"/>
      <c r="I6" s="5"/>
      <c r="J6" s="5"/>
      <c r="K6" s="5"/>
      <c r="L6" s="5"/>
      <c r="M6" s="5"/>
      <c r="N6" s="5"/>
      <c r="O6" s="5"/>
      <c r="P6" s="5"/>
      <c r="Q6" s="5"/>
      <c r="R6" s="5"/>
      <c r="S6" s="5"/>
      <c r="T6" s="5"/>
      <c r="U6" s="5"/>
      <c r="V6" s="5"/>
      <c r="W6" s="68" t="s">
        <v>80</v>
      </c>
      <c r="X6" s="68"/>
    </row>
    <row r="7" spans="1:24" ht="60.75" customHeight="1" x14ac:dyDescent="0.25">
      <c r="A7" s="67"/>
      <c r="B7" s="48"/>
      <c r="C7" s="48"/>
      <c r="D7" s="62"/>
      <c r="E7" s="48"/>
      <c r="F7" s="31" t="s">
        <v>11</v>
      </c>
      <c r="G7" s="31" t="s">
        <v>10</v>
      </c>
      <c r="H7" s="5"/>
      <c r="I7" s="5"/>
      <c r="J7" s="5"/>
      <c r="K7" s="5"/>
      <c r="L7" s="5"/>
      <c r="M7" s="5"/>
      <c r="N7" s="5"/>
      <c r="O7" s="5"/>
      <c r="P7" s="5"/>
      <c r="Q7" s="5"/>
      <c r="R7" s="5"/>
      <c r="S7" s="5"/>
      <c r="T7" s="5"/>
      <c r="U7" s="5"/>
      <c r="V7" s="5"/>
      <c r="W7" s="68"/>
      <c r="X7" s="68"/>
    </row>
    <row r="8" spans="1:24" ht="24.75" customHeight="1" x14ac:dyDescent="0.25">
      <c r="A8" s="31">
        <v>1</v>
      </c>
      <c r="B8" s="48" t="s">
        <v>89</v>
      </c>
      <c r="C8" s="48"/>
      <c r="D8" s="48"/>
      <c r="E8" s="48"/>
      <c r="F8" s="48"/>
      <c r="G8" s="48"/>
      <c r="H8" s="59"/>
      <c r="I8" s="59"/>
      <c r="J8" s="59"/>
      <c r="K8" s="59"/>
      <c r="L8" s="59"/>
      <c r="M8" s="59"/>
      <c r="N8" s="59"/>
      <c r="O8" s="59"/>
      <c r="P8" s="59"/>
      <c r="Q8" s="59"/>
      <c r="R8" s="59"/>
      <c r="S8" s="59"/>
      <c r="T8" s="59"/>
      <c r="U8" s="59"/>
      <c r="V8" s="59"/>
      <c r="W8" s="59"/>
      <c r="X8" s="59"/>
    </row>
    <row r="9" spans="1:24" ht="32.25" customHeight="1" x14ac:dyDescent="0.25">
      <c r="A9" s="5"/>
      <c r="B9" s="48" t="s">
        <v>41</v>
      </c>
      <c r="C9" s="59"/>
      <c r="D9" s="59"/>
      <c r="E9" s="59"/>
      <c r="F9" s="59"/>
      <c r="G9" s="59"/>
      <c r="H9" s="59"/>
      <c r="I9" s="59"/>
      <c r="J9" s="59"/>
      <c r="K9" s="59"/>
      <c r="L9" s="59"/>
      <c r="M9" s="59"/>
      <c r="N9" s="59"/>
      <c r="O9" s="59"/>
      <c r="P9" s="59"/>
      <c r="Q9" s="59"/>
      <c r="R9" s="59"/>
      <c r="S9" s="59"/>
      <c r="T9" s="59"/>
      <c r="U9" s="59"/>
      <c r="V9" s="59"/>
      <c r="W9" s="59"/>
      <c r="X9" s="59"/>
    </row>
    <row r="10" spans="1:24" ht="52.5" customHeight="1" x14ac:dyDescent="0.25">
      <c r="A10" s="6"/>
      <c r="B10" s="37" t="s">
        <v>42</v>
      </c>
      <c r="C10" s="37" t="s">
        <v>15</v>
      </c>
      <c r="D10" s="7">
        <v>71431.5</v>
      </c>
      <c r="E10" s="7">
        <v>71431.5</v>
      </c>
      <c r="F10" s="7">
        <v>71431.5</v>
      </c>
      <c r="G10" s="7">
        <v>71207.199999999997</v>
      </c>
      <c r="H10" s="5"/>
      <c r="I10" s="5"/>
      <c r="J10" s="5"/>
      <c r="K10" s="5"/>
      <c r="L10" s="5"/>
      <c r="M10" s="5"/>
      <c r="N10" s="5"/>
      <c r="O10" s="5"/>
      <c r="P10" s="5"/>
      <c r="Q10" s="5"/>
      <c r="R10" s="5"/>
      <c r="S10" s="5"/>
      <c r="T10" s="5"/>
      <c r="U10" s="5"/>
      <c r="V10" s="5"/>
      <c r="W10" s="45" t="s">
        <v>282</v>
      </c>
      <c r="X10" s="45"/>
    </row>
    <row r="11" spans="1:24" ht="52.5" customHeight="1" x14ac:dyDescent="0.25">
      <c r="A11" s="6"/>
      <c r="B11" s="37" t="s">
        <v>177</v>
      </c>
      <c r="C11" s="37" t="s">
        <v>17</v>
      </c>
      <c r="D11" s="7">
        <v>25205.200000000001</v>
      </c>
      <c r="E11" s="7">
        <v>25205.200000000001</v>
      </c>
      <c r="F11" s="7">
        <v>25205.200000000001</v>
      </c>
      <c r="G11" s="7">
        <v>25205.200000000001</v>
      </c>
      <c r="H11" s="5"/>
      <c r="I11" s="5"/>
      <c r="J11" s="5"/>
      <c r="K11" s="5"/>
      <c r="L11" s="5"/>
      <c r="M11" s="5"/>
      <c r="N11" s="5"/>
      <c r="O11" s="5"/>
      <c r="P11" s="5"/>
      <c r="Q11" s="5"/>
      <c r="R11" s="5"/>
      <c r="S11" s="5"/>
      <c r="T11" s="5"/>
      <c r="U11" s="5"/>
      <c r="V11" s="5"/>
      <c r="W11" s="45" t="s">
        <v>179</v>
      </c>
      <c r="X11" s="45"/>
    </row>
    <row r="12" spans="1:24" ht="48" customHeight="1" x14ac:dyDescent="0.25">
      <c r="A12" s="6"/>
      <c r="B12" s="37" t="s">
        <v>43</v>
      </c>
      <c r="C12" s="37" t="s">
        <v>15</v>
      </c>
      <c r="D12" s="7">
        <v>6288.9</v>
      </c>
      <c r="E12" s="7">
        <v>6288.9</v>
      </c>
      <c r="F12" s="7">
        <v>6288.9</v>
      </c>
      <c r="G12" s="7">
        <v>6283.7</v>
      </c>
      <c r="H12" s="5"/>
      <c r="I12" s="5"/>
      <c r="J12" s="5"/>
      <c r="K12" s="5"/>
      <c r="L12" s="5"/>
      <c r="M12" s="5"/>
      <c r="N12" s="5"/>
      <c r="O12" s="5"/>
      <c r="P12" s="5"/>
      <c r="Q12" s="5"/>
      <c r="R12" s="5"/>
      <c r="S12" s="5"/>
      <c r="T12" s="5"/>
      <c r="U12" s="5"/>
      <c r="V12" s="5"/>
      <c r="W12" s="45" t="s">
        <v>283</v>
      </c>
      <c r="X12" s="45"/>
    </row>
    <row r="13" spans="1:24" ht="55.5" customHeight="1" x14ac:dyDescent="0.25">
      <c r="A13" s="6"/>
      <c r="B13" s="37" t="s">
        <v>45</v>
      </c>
      <c r="C13" s="37" t="s">
        <v>15</v>
      </c>
      <c r="D13" s="7">
        <v>1573</v>
      </c>
      <c r="E13" s="7">
        <v>1573</v>
      </c>
      <c r="F13" s="7">
        <v>1573</v>
      </c>
      <c r="G13" s="7">
        <v>1572.4</v>
      </c>
      <c r="H13" s="5"/>
      <c r="I13" s="5"/>
      <c r="J13" s="5"/>
      <c r="K13" s="5"/>
      <c r="L13" s="5"/>
      <c r="M13" s="5"/>
      <c r="N13" s="5"/>
      <c r="O13" s="5"/>
      <c r="P13" s="5"/>
      <c r="Q13" s="5"/>
      <c r="R13" s="5"/>
      <c r="S13" s="5"/>
      <c r="T13" s="5"/>
      <c r="U13" s="5"/>
      <c r="V13" s="5"/>
      <c r="W13" s="45" t="s">
        <v>179</v>
      </c>
      <c r="X13" s="45"/>
    </row>
    <row r="14" spans="1:24" ht="62.25" customHeight="1" x14ac:dyDescent="0.25">
      <c r="A14" s="6"/>
      <c r="B14" s="37" t="s">
        <v>46</v>
      </c>
      <c r="C14" s="37" t="s">
        <v>15</v>
      </c>
      <c r="D14" s="7">
        <v>101.3</v>
      </c>
      <c r="E14" s="7">
        <v>101.3</v>
      </c>
      <c r="F14" s="7">
        <v>100.5</v>
      </c>
      <c r="G14" s="7">
        <v>100.5</v>
      </c>
      <c r="H14" s="5"/>
      <c r="I14" s="5"/>
      <c r="J14" s="5"/>
      <c r="K14" s="5"/>
      <c r="L14" s="5"/>
      <c r="M14" s="5"/>
      <c r="N14" s="5"/>
      <c r="O14" s="5"/>
      <c r="P14" s="5"/>
      <c r="Q14" s="5"/>
      <c r="R14" s="5"/>
      <c r="S14" s="5"/>
      <c r="T14" s="5"/>
      <c r="U14" s="5"/>
      <c r="V14" s="5"/>
      <c r="W14" s="45" t="s">
        <v>238</v>
      </c>
      <c r="X14" s="45"/>
    </row>
    <row r="15" spans="1:24" ht="81.75" customHeight="1" x14ac:dyDescent="0.25">
      <c r="A15" s="6"/>
      <c r="B15" s="37" t="s">
        <v>100</v>
      </c>
      <c r="C15" s="37" t="s">
        <v>15</v>
      </c>
      <c r="D15" s="7">
        <v>90</v>
      </c>
      <c r="E15" s="7">
        <v>90</v>
      </c>
      <c r="F15" s="7">
        <v>90</v>
      </c>
      <c r="G15" s="7">
        <v>90</v>
      </c>
      <c r="H15" s="5"/>
      <c r="I15" s="5"/>
      <c r="J15" s="5"/>
      <c r="K15" s="5"/>
      <c r="L15" s="5"/>
      <c r="M15" s="5"/>
      <c r="N15" s="5"/>
      <c r="O15" s="5"/>
      <c r="P15" s="5"/>
      <c r="Q15" s="5"/>
      <c r="R15" s="5"/>
      <c r="S15" s="5"/>
      <c r="T15" s="5"/>
      <c r="U15" s="5"/>
      <c r="V15" s="5"/>
      <c r="W15" s="45" t="s">
        <v>179</v>
      </c>
      <c r="X15" s="45"/>
    </row>
    <row r="16" spans="1:24" ht="152.25" customHeight="1" x14ac:dyDescent="0.25">
      <c r="A16" s="8"/>
      <c r="B16" s="9" t="s">
        <v>178</v>
      </c>
      <c r="C16" s="37" t="s">
        <v>15</v>
      </c>
      <c r="D16" s="7">
        <v>1326.6</v>
      </c>
      <c r="E16" s="7">
        <v>1326.6</v>
      </c>
      <c r="F16" s="7">
        <v>1326.6</v>
      </c>
      <c r="G16" s="7">
        <v>1326.6</v>
      </c>
      <c r="H16" s="5"/>
      <c r="I16" s="5"/>
      <c r="J16" s="5"/>
      <c r="K16" s="5"/>
      <c r="L16" s="5"/>
      <c r="M16" s="5"/>
      <c r="N16" s="5"/>
      <c r="O16" s="5"/>
      <c r="P16" s="5"/>
      <c r="Q16" s="5"/>
      <c r="R16" s="5"/>
      <c r="S16" s="5"/>
      <c r="T16" s="5"/>
      <c r="U16" s="5"/>
      <c r="V16" s="5"/>
      <c r="W16" s="45" t="s">
        <v>179</v>
      </c>
      <c r="X16" s="45"/>
    </row>
    <row r="17" spans="1:24" ht="68.25" customHeight="1" x14ac:dyDescent="0.25">
      <c r="A17" s="8"/>
      <c r="B17" s="9" t="s">
        <v>44</v>
      </c>
      <c r="C17" s="37" t="s">
        <v>15</v>
      </c>
      <c r="D17" s="7">
        <v>2544</v>
      </c>
      <c r="E17" s="7">
        <v>2544</v>
      </c>
      <c r="F17" s="7">
        <v>2544</v>
      </c>
      <c r="G17" s="7">
        <v>2539</v>
      </c>
      <c r="H17" s="5"/>
      <c r="I17" s="5"/>
      <c r="J17" s="5"/>
      <c r="K17" s="5"/>
      <c r="L17" s="5"/>
      <c r="M17" s="5"/>
      <c r="N17" s="5"/>
      <c r="O17" s="5"/>
      <c r="P17" s="5"/>
      <c r="Q17" s="5"/>
      <c r="R17" s="5"/>
      <c r="S17" s="5"/>
      <c r="T17" s="5"/>
      <c r="U17" s="5"/>
      <c r="V17" s="5"/>
      <c r="W17" s="45" t="s">
        <v>284</v>
      </c>
      <c r="X17" s="45"/>
    </row>
    <row r="18" spans="1:24" ht="68.25" customHeight="1" x14ac:dyDescent="0.25">
      <c r="A18" s="8"/>
      <c r="B18" s="9" t="s">
        <v>202</v>
      </c>
      <c r="C18" s="37" t="s">
        <v>15</v>
      </c>
      <c r="D18" s="7">
        <v>1014.4</v>
      </c>
      <c r="E18" s="7">
        <v>1014.4</v>
      </c>
      <c r="F18" s="7">
        <v>1014.4</v>
      </c>
      <c r="G18" s="7">
        <v>1014.4</v>
      </c>
      <c r="H18" s="5"/>
      <c r="I18" s="5"/>
      <c r="J18" s="5"/>
      <c r="K18" s="5"/>
      <c r="L18" s="5"/>
      <c r="M18" s="5"/>
      <c r="N18" s="5"/>
      <c r="O18" s="5"/>
      <c r="P18" s="5"/>
      <c r="Q18" s="5"/>
      <c r="R18" s="5"/>
      <c r="S18" s="5"/>
      <c r="T18" s="5"/>
      <c r="U18" s="5"/>
      <c r="V18" s="5"/>
      <c r="W18" s="45" t="s">
        <v>179</v>
      </c>
      <c r="X18" s="45"/>
    </row>
    <row r="19" spans="1:24" ht="99" customHeight="1" x14ac:dyDescent="0.25">
      <c r="A19" s="8"/>
      <c r="B19" s="9" t="s">
        <v>236</v>
      </c>
      <c r="C19" s="37" t="s">
        <v>15</v>
      </c>
      <c r="D19" s="7">
        <v>600</v>
      </c>
      <c r="E19" s="7">
        <v>600</v>
      </c>
      <c r="F19" s="7">
        <v>600</v>
      </c>
      <c r="G19" s="7">
        <v>600</v>
      </c>
      <c r="H19" s="5"/>
      <c r="I19" s="5"/>
      <c r="J19" s="5"/>
      <c r="K19" s="5"/>
      <c r="L19" s="5"/>
      <c r="M19" s="5"/>
      <c r="N19" s="5"/>
      <c r="O19" s="5"/>
      <c r="P19" s="5"/>
      <c r="Q19" s="5"/>
      <c r="R19" s="5"/>
      <c r="S19" s="5"/>
      <c r="T19" s="5"/>
      <c r="U19" s="5"/>
      <c r="V19" s="5"/>
      <c r="W19" s="45" t="s">
        <v>179</v>
      </c>
      <c r="X19" s="45"/>
    </row>
    <row r="20" spans="1:24" ht="99" customHeight="1" x14ac:dyDescent="0.25">
      <c r="A20" s="8"/>
      <c r="B20" s="9" t="s">
        <v>237</v>
      </c>
      <c r="C20" s="37" t="s">
        <v>17</v>
      </c>
      <c r="D20" s="7">
        <v>1489.6</v>
      </c>
      <c r="E20" s="7">
        <v>1489.6</v>
      </c>
      <c r="F20" s="7">
        <v>1489.6</v>
      </c>
      <c r="G20" s="7">
        <v>1489.6</v>
      </c>
      <c r="H20" s="5"/>
      <c r="I20" s="5"/>
      <c r="J20" s="5"/>
      <c r="K20" s="5"/>
      <c r="L20" s="5"/>
      <c r="M20" s="5"/>
      <c r="N20" s="5"/>
      <c r="O20" s="5"/>
      <c r="P20" s="5"/>
      <c r="Q20" s="5"/>
      <c r="R20" s="5"/>
      <c r="S20" s="5"/>
      <c r="T20" s="5"/>
      <c r="U20" s="5"/>
      <c r="V20" s="5"/>
      <c r="W20" s="45" t="s">
        <v>179</v>
      </c>
      <c r="X20" s="45"/>
    </row>
    <row r="21" spans="1:24" ht="136.5" customHeight="1" x14ac:dyDescent="0.25">
      <c r="A21" s="8"/>
      <c r="B21" s="9" t="s">
        <v>281</v>
      </c>
      <c r="C21" s="37" t="s">
        <v>17</v>
      </c>
      <c r="D21" s="7">
        <v>1600</v>
      </c>
      <c r="E21" s="7">
        <v>1600</v>
      </c>
      <c r="F21" s="7">
        <v>1600</v>
      </c>
      <c r="G21" s="7">
        <v>1600</v>
      </c>
      <c r="H21" s="5"/>
      <c r="I21" s="5"/>
      <c r="J21" s="5"/>
      <c r="K21" s="5"/>
      <c r="L21" s="5"/>
      <c r="M21" s="5"/>
      <c r="N21" s="5"/>
      <c r="O21" s="5"/>
      <c r="P21" s="5"/>
      <c r="Q21" s="5"/>
      <c r="R21" s="5"/>
      <c r="S21" s="5"/>
      <c r="T21" s="5"/>
      <c r="U21" s="5"/>
      <c r="V21" s="5"/>
      <c r="W21" s="45" t="s">
        <v>179</v>
      </c>
      <c r="X21" s="45"/>
    </row>
    <row r="22" spans="1:24" ht="42" customHeight="1" x14ac:dyDescent="0.25">
      <c r="A22" s="50"/>
      <c r="B22" s="53" t="s">
        <v>19</v>
      </c>
      <c r="C22" s="31" t="s">
        <v>18</v>
      </c>
      <c r="D22" s="10">
        <f>D23+D24</f>
        <v>113264.5</v>
      </c>
      <c r="E22" s="10">
        <f t="shared" ref="E22:G22" si="0">E23+E24</f>
        <v>113264.5</v>
      </c>
      <c r="F22" s="10">
        <f t="shared" si="0"/>
        <v>113263.7</v>
      </c>
      <c r="G22" s="10">
        <f t="shared" si="0"/>
        <v>113028.59999999999</v>
      </c>
      <c r="H22" s="41"/>
      <c r="I22" s="41"/>
      <c r="J22" s="41"/>
      <c r="K22" s="41"/>
      <c r="L22" s="41"/>
      <c r="M22" s="41"/>
      <c r="N22" s="41"/>
      <c r="O22" s="41"/>
      <c r="P22" s="41"/>
      <c r="Q22" s="41"/>
      <c r="R22" s="41"/>
      <c r="S22" s="41"/>
      <c r="T22" s="41"/>
      <c r="U22" s="41"/>
      <c r="V22" s="41"/>
      <c r="W22" s="60" t="s">
        <v>284</v>
      </c>
      <c r="X22" s="60"/>
    </row>
    <row r="23" spans="1:24" ht="48" customHeight="1" x14ac:dyDescent="0.25">
      <c r="A23" s="51"/>
      <c r="B23" s="69"/>
      <c r="C23" s="37" t="s">
        <v>15</v>
      </c>
      <c r="D23" s="7">
        <f>D10+D12+D13+D14+D16++D17+D18+D15+D19</f>
        <v>84969.7</v>
      </c>
      <c r="E23" s="7">
        <f t="shared" ref="E23:G23" si="1">E10+E12+E13+E14+E16++E17+E18+E15+E19</f>
        <v>84969.7</v>
      </c>
      <c r="F23" s="7">
        <f t="shared" si="1"/>
        <v>84968.9</v>
      </c>
      <c r="G23" s="7">
        <f t="shared" si="1"/>
        <v>84733.799999999988</v>
      </c>
      <c r="H23" s="7" t="e">
        <f>H10+H12+#REF!+H13+H14+#REF!+#REF!</f>
        <v>#REF!</v>
      </c>
      <c r="I23" s="7" t="e">
        <f>I10+I12+#REF!+I13+I14+#REF!+#REF!</f>
        <v>#REF!</v>
      </c>
      <c r="J23" s="7" t="e">
        <f>J10+J12+#REF!+J13+J14+#REF!+#REF!</f>
        <v>#REF!</v>
      </c>
      <c r="K23" s="7" t="e">
        <f>K10+K12+#REF!+K13+K14+#REF!+#REF!</f>
        <v>#REF!</v>
      </c>
      <c r="L23" s="7" t="e">
        <f>L10+L12+#REF!+L13+L14+#REF!+#REF!</f>
        <v>#REF!</v>
      </c>
      <c r="M23" s="7" t="e">
        <f>M10+M12+#REF!+M13+M14+#REF!+#REF!</f>
        <v>#REF!</v>
      </c>
      <c r="N23" s="7" t="e">
        <f>N10+N12+#REF!+N13+N14+#REF!+#REF!</f>
        <v>#REF!</v>
      </c>
      <c r="O23" s="7" t="e">
        <f>O10+O12+#REF!+O13+O14+#REF!+#REF!</f>
        <v>#REF!</v>
      </c>
      <c r="P23" s="7" t="e">
        <f>P10+P12+#REF!+P13+P14+#REF!+#REF!</f>
        <v>#REF!</v>
      </c>
      <c r="Q23" s="7" t="e">
        <f>Q10+Q12+#REF!+Q13+Q14+#REF!+#REF!</f>
        <v>#REF!</v>
      </c>
      <c r="R23" s="7" t="e">
        <f>R10+R12+#REF!+R13+R14+#REF!+#REF!</f>
        <v>#REF!</v>
      </c>
      <c r="S23" s="7" t="e">
        <f>S10+S12+#REF!+S13+S14+#REF!+#REF!</f>
        <v>#REF!</v>
      </c>
      <c r="T23" s="7" t="e">
        <f>T10+T12+#REF!+T13+T14+#REF!+#REF!</f>
        <v>#REF!</v>
      </c>
      <c r="U23" s="7" t="e">
        <f>U10+U12+#REF!+U13+U14+#REF!+#REF!</f>
        <v>#REF!</v>
      </c>
      <c r="V23" s="7" t="e">
        <f>V10+V12+#REF!+V13+V14+#REF!+#REF!</f>
        <v>#REF!</v>
      </c>
      <c r="W23" s="45" t="s">
        <v>282</v>
      </c>
      <c r="X23" s="45"/>
    </row>
    <row r="24" spans="1:24" ht="47.25" x14ac:dyDescent="0.25">
      <c r="A24" s="51"/>
      <c r="B24" s="69"/>
      <c r="C24" s="37" t="s">
        <v>17</v>
      </c>
      <c r="D24" s="7">
        <f>D11+D20+D21</f>
        <v>28294.799999999999</v>
      </c>
      <c r="E24" s="7">
        <f t="shared" ref="E24:G24" si="2">E11+E20+E21</f>
        <v>28294.799999999999</v>
      </c>
      <c r="F24" s="7">
        <f t="shared" si="2"/>
        <v>28294.799999999999</v>
      </c>
      <c r="G24" s="7">
        <f t="shared" si="2"/>
        <v>28294.799999999999</v>
      </c>
      <c r="H24" s="41"/>
      <c r="I24" s="41"/>
      <c r="J24" s="41"/>
      <c r="K24" s="41"/>
      <c r="L24" s="41"/>
      <c r="M24" s="41"/>
      <c r="N24" s="41"/>
      <c r="O24" s="41"/>
      <c r="P24" s="41"/>
      <c r="Q24" s="41"/>
      <c r="R24" s="41"/>
      <c r="S24" s="41"/>
      <c r="T24" s="41"/>
      <c r="U24" s="41"/>
      <c r="V24" s="41"/>
      <c r="W24" s="45" t="s">
        <v>179</v>
      </c>
      <c r="X24" s="45"/>
    </row>
    <row r="25" spans="1:24" ht="32.25" customHeight="1" x14ac:dyDescent="0.25">
      <c r="A25" s="11"/>
      <c r="B25" s="48" t="s">
        <v>47</v>
      </c>
      <c r="C25" s="59"/>
      <c r="D25" s="59"/>
      <c r="E25" s="59"/>
      <c r="F25" s="59"/>
      <c r="G25" s="59"/>
      <c r="H25" s="59"/>
      <c r="I25" s="59"/>
      <c r="J25" s="59"/>
      <c r="K25" s="59"/>
      <c r="L25" s="59"/>
      <c r="M25" s="59"/>
      <c r="N25" s="59"/>
      <c r="O25" s="59"/>
      <c r="P25" s="59"/>
      <c r="Q25" s="59"/>
      <c r="R25" s="59"/>
      <c r="S25" s="59"/>
      <c r="T25" s="59"/>
      <c r="U25" s="59"/>
      <c r="V25" s="59"/>
      <c r="W25" s="59"/>
      <c r="X25" s="59"/>
    </row>
    <row r="26" spans="1:24" ht="87" customHeight="1" x14ac:dyDescent="0.25">
      <c r="A26" s="6"/>
      <c r="B26" s="37" t="s">
        <v>48</v>
      </c>
      <c r="C26" s="37" t="s">
        <v>15</v>
      </c>
      <c r="D26" s="7">
        <v>1005.3</v>
      </c>
      <c r="E26" s="7">
        <v>1005.3</v>
      </c>
      <c r="F26" s="7">
        <v>895.8</v>
      </c>
      <c r="G26" s="7">
        <v>895.8</v>
      </c>
      <c r="H26" s="5"/>
      <c r="I26" s="5"/>
      <c r="J26" s="5"/>
      <c r="K26" s="5"/>
      <c r="L26" s="5"/>
      <c r="M26" s="5"/>
      <c r="N26" s="5"/>
      <c r="O26" s="5"/>
      <c r="P26" s="5"/>
      <c r="Q26" s="5"/>
      <c r="R26" s="5"/>
      <c r="S26" s="5"/>
      <c r="T26" s="5"/>
      <c r="U26" s="5"/>
      <c r="V26" s="5"/>
      <c r="W26" s="45" t="s">
        <v>285</v>
      </c>
      <c r="X26" s="45"/>
    </row>
    <row r="27" spans="1:24" ht="69" customHeight="1" x14ac:dyDescent="0.25">
      <c r="A27" s="6"/>
      <c r="B27" s="37" t="s">
        <v>111</v>
      </c>
      <c r="C27" s="37" t="s">
        <v>17</v>
      </c>
      <c r="D27" s="7">
        <v>2742.3</v>
      </c>
      <c r="E27" s="7">
        <v>2742.3</v>
      </c>
      <c r="F27" s="7">
        <v>2727.7</v>
      </c>
      <c r="G27" s="7">
        <v>2727.7</v>
      </c>
      <c r="H27" s="5"/>
      <c r="I27" s="5"/>
      <c r="J27" s="5"/>
      <c r="K27" s="5"/>
      <c r="L27" s="5"/>
      <c r="M27" s="5"/>
      <c r="N27" s="5"/>
      <c r="O27" s="5"/>
      <c r="P27" s="5"/>
      <c r="Q27" s="5"/>
      <c r="R27" s="5"/>
      <c r="S27" s="5"/>
      <c r="T27" s="5"/>
      <c r="U27" s="5"/>
      <c r="V27" s="5"/>
      <c r="W27" s="45" t="s">
        <v>286</v>
      </c>
      <c r="X27" s="45"/>
    </row>
    <row r="28" spans="1:24" ht="88.5" customHeight="1" x14ac:dyDescent="0.25">
      <c r="A28" s="6"/>
      <c r="B28" s="37" t="s">
        <v>112</v>
      </c>
      <c r="C28" s="37" t="s">
        <v>15</v>
      </c>
      <c r="D28" s="7">
        <v>151.9</v>
      </c>
      <c r="E28" s="7">
        <v>151.9</v>
      </c>
      <c r="F28" s="7">
        <v>144.5</v>
      </c>
      <c r="G28" s="7">
        <v>144.5</v>
      </c>
      <c r="H28" s="5"/>
      <c r="I28" s="5"/>
      <c r="J28" s="5"/>
      <c r="K28" s="5"/>
      <c r="L28" s="5"/>
      <c r="M28" s="5"/>
      <c r="N28" s="5"/>
      <c r="O28" s="5"/>
      <c r="P28" s="5"/>
      <c r="Q28" s="5"/>
      <c r="R28" s="5"/>
      <c r="S28" s="5"/>
      <c r="T28" s="5"/>
      <c r="U28" s="5"/>
      <c r="V28" s="5"/>
      <c r="W28" s="45" t="s">
        <v>262</v>
      </c>
      <c r="X28" s="45"/>
    </row>
    <row r="29" spans="1:24" ht="31.5" customHeight="1" x14ac:dyDescent="0.25">
      <c r="A29" s="58"/>
      <c r="B29" s="48" t="s">
        <v>19</v>
      </c>
      <c r="C29" s="31" t="s">
        <v>18</v>
      </c>
      <c r="D29" s="10">
        <f>D30+D31</f>
        <v>3899.5</v>
      </c>
      <c r="E29" s="10">
        <f t="shared" ref="E29:G29" si="3">E30+E31</f>
        <v>3899.5</v>
      </c>
      <c r="F29" s="10">
        <f t="shared" si="3"/>
        <v>3768</v>
      </c>
      <c r="G29" s="10">
        <f t="shared" si="3"/>
        <v>3768</v>
      </c>
      <c r="H29" s="41"/>
      <c r="I29" s="41"/>
      <c r="J29" s="41"/>
      <c r="K29" s="41"/>
      <c r="L29" s="41"/>
      <c r="M29" s="41"/>
      <c r="N29" s="41"/>
      <c r="O29" s="41"/>
      <c r="P29" s="41"/>
      <c r="Q29" s="41"/>
      <c r="R29" s="41"/>
      <c r="S29" s="41"/>
      <c r="T29" s="41"/>
      <c r="U29" s="41"/>
      <c r="V29" s="41"/>
      <c r="W29" s="60" t="s">
        <v>264</v>
      </c>
      <c r="X29" s="60"/>
    </row>
    <row r="30" spans="1:24" ht="55.5" customHeight="1" x14ac:dyDescent="0.25">
      <c r="A30" s="58"/>
      <c r="B30" s="63"/>
      <c r="C30" s="37" t="s">
        <v>15</v>
      </c>
      <c r="D30" s="7">
        <f>D26+D28</f>
        <v>1157.2</v>
      </c>
      <c r="E30" s="7">
        <f t="shared" ref="E30:F30" si="4">E26+E28</f>
        <v>1157.2</v>
      </c>
      <c r="F30" s="7">
        <f t="shared" si="4"/>
        <v>1040.3</v>
      </c>
      <c r="G30" s="7">
        <f>G26+G28</f>
        <v>1040.3</v>
      </c>
      <c r="H30" s="7" t="e">
        <f>#REF!+#REF!+#REF!+H22+H23+H24+#REF!</f>
        <v>#REF!</v>
      </c>
      <c r="I30" s="7" t="e">
        <f>#REF!+#REF!+#REF!+I22+I23+I24+#REF!</f>
        <v>#REF!</v>
      </c>
      <c r="J30" s="7" t="e">
        <f>#REF!+#REF!+#REF!+J22+J23+J24+#REF!</f>
        <v>#REF!</v>
      </c>
      <c r="K30" s="7" t="e">
        <f>#REF!+#REF!+#REF!+K22+K23+K24+#REF!</f>
        <v>#REF!</v>
      </c>
      <c r="L30" s="7" t="e">
        <f>#REF!+#REF!+#REF!+L22+L23+L24+#REF!</f>
        <v>#REF!</v>
      </c>
      <c r="M30" s="7" t="e">
        <f>#REF!+#REF!+#REF!+M22+M23+M24+#REF!</f>
        <v>#REF!</v>
      </c>
      <c r="N30" s="7" t="e">
        <f>#REF!+#REF!+#REF!+N22+N23+N24+#REF!</f>
        <v>#REF!</v>
      </c>
      <c r="O30" s="7" t="e">
        <f>#REF!+#REF!+#REF!+O22+O23+O24+#REF!</f>
        <v>#REF!</v>
      </c>
      <c r="P30" s="7" t="e">
        <f>#REF!+#REF!+#REF!+P22+P23+P24+#REF!</f>
        <v>#REF!</v>
      </c>
      <c r="Q30" s="7" t="e">
        <f>#REF!+#REF!+#REF!+Q22+Q23+Q24+#REF!</f>
        <v>#REF!</v>
      </c>
      <c r="R30" s="7" t="e">
        <f>#REF!+#REF!+#REF!+R22+R23+R24+#REF!</f>
        <v>#REF!</v>
      </c>
      <c r="S30" s="7" t="e">
        <f>#REF!+#REF!+#REF!+S22+S23+S24+#REF!</f>
        <v>#REF!</v>
      </c>
      <c r="T30" s="7" t="e">
        <f>#REF!+#REF!+#REF!+T22+T23+T24+#REF!</f>
        <v>#REF!</v>
      </c>
      <c r="U30" s="7" t="e">
        <f>#REF!+#REF!+#REF!+U22+U23+U24+#REF!</f>
        <v>#REF!</v>
      </c>
      <c r="V30" s="7" t="e">
        <f>#REF!+#REF!+#REF!+V22+V23+V24+#REF!</f>
        <v>#REF!</v>
      </c>
      <c r="W30" s="45" t="s">
        <v>276</v>
      </c>
      <c r="X30" s="45"/>
    </row>
    <row r="31" spans="1:24" ht="47.25" x14ac:dyDescent="0.25">
      <c r="A31" s="58"/>
      <c r="B31" s="63"/>
      <c r="C31" s="37" t="s">
        <v>17</v>
      </c>
      <c r="D31" s="7">
        <f>D27</f>
        <v>2742.3</v>
      </c>
      <c r="E31" s="7">
        <f t="shared" ref="E31:G31" si="5">E27</f>
        <v>2742.3</v>
      </c>
      <c r="F31" s="7">
        <f t="shared" si="5"/>
        <v>2727.7</v>
      </c>
      <c r="G31" s="7">
        <f t="shared" si="5"/>
        <v>2727.7</v>
      </c>
      <c r="H31" s="41"/>
      <c r="I31" s="41"/>
      <c r="J31" s="41"/>
      <c r="K31" s="41"/>
      <c r="L31" s="41"/>
      <c r="M31" s="41"/>
      <c r="N31" s="41"/>
      <c r="O31" s="41"/>
      <c r="P31" s="41"/>
      <c r="Q31" s="41"/>
      <c r="R31" s="41"/>
      <c r="S31" s="41"/>
      <c r="T31" s="41"/>
      <c r="U31" s="41"/>
      <c r="V31" s="41"/>
      <c r="W31" s="45" t="s">
        <v>287</v>
      </c>
      <c r="X31" s="45"/>
    </row>
    <row r="32" spans="1:24" s="13" customFormat="1" ht="32.25" customHeight="1" x14ac:dyDescent="0.25">
      <c r="A32" s="12"/>
      <c r="B32" s="48" t="s">
        <v>49</v>
      </c>
      <c r="C32" s="49"/>
      <c r="D32" s="49"/>
      <c r="E32" s="49"/>
      <c r="F32" s="49"/>
      <c r="G32" s="49"/>
      <c r="H32" s="49"/>
      <c r="I32" s="49"/>
      <c r="J32" s="49"/>
      <c r="K32" s="49"/>
      <c r="L32" s="49"/>
      <c r="M32" s="49"/>
      <c r="N32" s="49"/>
      <c r="O32" s="49"/>
      <c r="P32" s="49"/>
      <c r="Q32" s="49"/>
      <c r="R32" s="49"/>
      <c r="S32" s="49"/>
      <c r="T32" s="49"/>
      <c r="U32" s="49"/>
      <c r="V32" s="49"/>
      <c r="W32" s="49"/>
      <c r="X32" s="49"/>
    </row>
    <row r="33" spans="1:24" s="13" customFormat="1" ht="82.5" customHeight="1" x14ac:dyDescent="0.25">
      <c r="A33" s="6"/>
      <c r="B33" s="37" t="s">
        <v>35</v>
      </c>
      <c r="C33" s="37" t="s">
        <v>15</v>
      </c>
      <c r="D33" s="7">
        <v>229121.8</v>
      </c>
      <c r="E33" s="7">
        <v>229121.8</v>
      </c>
      <c r="F33" s="7">
        <v>229121.8</v>
      </c>
      <c r="G33" s="7">
        <v>229121.8</v>
      </c>
      <c r="H33" s="14"/>
      <c r="I33" s="14"/>
      <c r="J33" s="14"/>
      <c r="K33" s="14"/>
      <c r="L33" s="14"/>
      <c r="M33" s="14"/>
      <c r="N33" s="14"/>
      <c r="O33" s="14"/>
      <c r="P33" s="14"/>
      <c r="Q33" s="14"/>
      <c r="R33" s="14"/>
      <c r="S33" s="14"/>
      <c r="T33" s="14"/>
      <c r="U33" s="14"/>
      <c r="V33" s="14"/>
      <c r="W33" s="45" t="s">
        <v>179</v>
      </c>
      <c r="X33" s="45"/>
    </row>
    <row r="34" spans="1:24" s="13" customFormat="1" ht="88.5" customHeight="1" x14ac:dyDescent="0.25">
      <c r="A34" s="6"/>
      <c r="B34" s="37" t="s">
        <v>34</v>
      </c>
      <c r="C34" s="37" t="s">
        <v>15</v>
      </c>
      <c r="D34" s="7">
        <v>7571.7</v>
      </c>
      <c r="E34" s="7">
        <v>7571.7</v>
      </c>
      <c r="F34" s="7">
        <v>7571.7</v>
      </c>
      <c r="G34" s="7">
        <v>7547.6</v>
      </c>
      <c r="H34" s="14"/>
      <c r="I34" s="14"/>
      <c r="J34" s="14"/>
      <c r="K34" s="14"/>
      <c r="L34" s="14"/>
      <c r="M34" s="14"/>
      <c r="N34" s="14"/>
      <c r="O34" s="14"/>
      <c r="P34" s="14"/>
      <c r="Q34" s="14"/>
      <c r="R34" s="14"/>
      <c r="S34" s="14"/>
      <c r="T34" s="14"/>
      <c r="U34" s="14"/>
      <c r="V34" s="14"/>
      <c r="W34" s="45" t="s">
        <v>282</v>
      </c>
      <c r="X34" s="45"/>
    </row>
    <row r="35" spans="1:24" s="13" customFormat="1" ht="96" customHeight="1" x14ac:dyDescent="0.25">
      <c r="A35" s="6"/>
      <c r="B35" s="37" t="s">
        <v>110</v>
      </c>
      <c r="C35" s="37" t="s">
        <v>15</v>
      </c>
      <c r="D35" s="7">
        <v>16.7</v>
      </c>
      <c r="E35" s="7">
        <v>16.7</v>
      </c>
      <c r="F35" s="7">
        <v>16.600000000000001</v>
      </c>
      <c r="G35" s="7">
        <v>16.600000000000001</v>
      </c>
      <c r="H35" s="14"/>
      <c r="I35" s="14"/>
      <c r="J35" s="14"/>
      <c r="K35" s="14"/>
      <c r="L35" s="14"/>
      <c r="M35" s="14"/>
      <c r="N35" s="14"/>
      <c r="O35" s="14"/>
      <c r="P35" s="14"/>
      <c r="Q35" s="14"/>
      <c r="R35" s="14"/>
      <c r="S35" s="14"/>
      <c r="T35" s="14"/>
      <c r="U35" s="14"/>
      <c r="V35" s="14"/>
      <c r="W35" s="45" t="s">
        <v>288</v>
      </c>
      <c r="X35" s="45"/>
    </row>
    <row r="36" spans="1:24" s="13" customFormat="1" ht="99.75" customHeight="1" x14ac:dyDescent="0.25">
      <c r="A36" s="6"/>
      <c r="B36" s="37" t="s">
        <v>113</v>
      </c>
      <c r="C36" s="37" t="s">
        <v>17</v>
      </c>
      <c r="D36" s="7">
        <v>31898.2</v>
      </c>
      <c r="E36" s="7">
        <v>31898.2</v>
      </c>
      <c r="F36" s="7">
        <v>31898.2</v>
      </c>
      <c r="G36" s="7">
        <v>31898.2</v>
      </c>
      <c r="H36" s="14"/>
      <c r="I36" s="14"/>
      <c r="J36" s="14"/>
      <c r="K36" s="14"/>
      <c r="L36" s="14"/>
      <c r="M36" s="14"/>
      <c r="N36" s="14"/>
      <c r="O36" s="14"/>
      <c r="P36" s="14"/>
      <c r="Q36" s="14"/>
      <c r="R36" s="14"/>
      <c r="S36" s="14"/>
      <c r="T36" s="14"/>
      <c r="U36" s="14"/>
      <c r="V36" s="14"/>
      <c r="W36" s="45" t="s">
        <v>179</v>
      </c>
      <c r="X36" s="45"/>
    </row>
    <row r="37" spans="1:24" s="13" customFormat="1" ht="85.5" customHeight="1" x14ac:dyDescent="0.25">
      <c r="A37" s="6"/>
      <c r="B37" s="37" t="s">
        <v>203</v>
      </c>
      <c r="C37" s="37" t="s">
        <v>17</v>
      </c>
      <c r="D37" s="7">
        <v>326994.2</v>
      </c>
      <c r="E37" s="7">
        <v>326994.2</v>
      </c>
      <c r="F37" s="7">
        <v>326993.5</v>
      </c>
      <c r="G37" s="7">
        <v>326993.5</v>
      </c>
      <c r="H37" s="14"/>
      <c r="I37" s="14"/>
      <c r="J37" s="14"/>
      <c r="K37" s="14"/>
      <c r="L37" s="14"/>
      <c r="M37" s="14"/>
      <c r="N37" s="14"/>
      <c r="O37" s="14"/>
      <c r="P37" s="14"/>
      <c r="Q37" s="14"/>
      <c r="R37" s="14"/>
      <c r="S37" s="14"/>
      <c r="T37" s="14"/>
      <c r="U37" s="14"/>
      <c r="V37" s="14"/>
      <c r="W37" s="45" t="s">
        <v>289</v>
      </c>
      <c r="X37" s="45"/>
    </row>
    <row r="38" spans="1:24" s="13" customFormat="1" ht="117" customHeight="1" x14ac:dyDescent="0.25">
      <c r="A38" s="6"/>
      <c r="B38" s="37" t="s">
        <v>114</v>
      </c>
      <c r="C38" s="37" t="s">
        <v>15</v>
      </c>
      <c r="D38" s="7">
        <v>1678.9</v>
      </c>
      <c r="E38" s="7">
        <v>1678.9</v>
      </c>
      <c r="F38" s="7">
        <v>1678.8</v>
      </c>
      <c r="G38" s="7">
        <v>1678.8</v>
      </c>
      <c r="H38" s="14"/>
      <c r="I38" s="14"/>
      <c r="J38" s="14"/>
      <c r="K38" s="14"/>
      <c r="L38" s="14"/>
      <c r="M38" s="14"/>
      <c r="N38" s="14"/>
      <c r="O38" s="14"/>
      <c r="P38" s="14"/>
      <c r="Q38" s="14"/>
      <c r="R38" s="14"/>
      <c r="S38" s="14"/>
      <c r="T38" s="14"/>
      <c r="U38" s="14"/>
      <c r="V38" s="14"/>
      <c r="W38" s="45" t="s">
        <v>289</v>
      </c>
      <c r="X38" s="45"/>
    </row>
    <row r="39" spans="1:24" s="13" customFormat="1" ht="135.75" customHeight="1" x14ac:dyDescent="0.25">
      <c r="A39" s="6"/>
      <c r="B39" s="37" t="s">
        <v>204</v>
      </c>
      <c r="C39" s="37" t="s">
        <v>15</v>
      </c>
      <c r="D39" s="7">
        <v>9426.5</v>
      </c>
      <c r="E39" s="7">
        <v>9426.5</v>
      </c>
      <c r="F39" s="7">
        <v>9426.5</v>
      </c>
      <c r="G39" s="7">
        <v>9426.5</v>
      </c>
      <c r="H39" s="14"/>
      <c r="I39" s="14"/>
      <c r="J39" s="14"/>
      <c r="K39" s="14"/>
      <c r="L39" s="14"/>
      <c r="M39" s="14"/>
      <c r="N39" s="14"/>
      <c r="O39" s="14"/>
      <c r="P39" s="14"/>
      <c r="Q39" s="14"/>
      <c r="R39" s="14"/>
      <c r="S39" s="14"/>
      <c r="T39" s="14"/>
      <c r="U39" s="14"/>
      <c r="V39" s="14"/>
      <c r="W39" s="45" t="s">
        <v>289</v>
      </c>
      <c r="X39" s="45"/>
    </row>
    <row r="40" spans="1:24" ht="15" customHeight="1" x14ac:dyDescent="0.25">
      <c r="A40" s="58"/>
      <c r="B40" s="48" t="s">
        <v>19</v>
      </c>
      <c r="C40" s="31" t="s">
        <v>18</v>
      </c>
      <c r="D40" s="10">
        <f>D41+D42</f>
        <v>606707.9</v>
      </c>
      <c r="E40" s="10">
        <f t="shared" ref="E40:G40" si="6">E41+E42</f>
        <v>606707.9</v>
      </c>
      <c r="F40" s="10">
        <f t="shared" si="6"/>
        <v>606707.1</v>
      </c>
      <c r="G40" s="10">
        <f t="shared" si="6"/>
        <v>606683</v>
      </c>
      <c r="H40" s="41"/>
      <c r="I40" s="41"/>
      <c r="J40" s="41"/>
      <c r="K40" s="41"/>
      <c r="L40" s="41"/>
      <c r="M40" s="41"/>
      <c r="N40" s="41"/>
      <c r="O40" s="41"/>
      <c r="P40" s="41"/>
      <c r="Q40" s="41"/>
      <c r="R40" s="41"/>
      <c r="S40" s="41"/>
      <c r="T40" s="41"/>
      <c r="U40" s="41"/>
      <c r="V40" s="41"/>
      <c r="W40" s="60" t="s">
        <v>179</v>
      </c>
      <c r="X40" s="60"/>
    </row>
    <row r="41" spans="1:24" ht="50.25" customHeight="1" x14ac:dyDescent="0.25">
      <c r="A41" s="58"/>
      <c r="B41" s="63"/>
      <c r="C41" s="37" t="s">
        <v>15</v>
      </c>
      <c r="D41" s="7">
        <f>D33+D34+D38+D39+D35-0.1</f>
        <v>247815.5</v>
      </c>
      <c r="E41" s="7">
        <f>E33+E34+E38+E39+E35-0.1</f>
        <v>247815.5</v>
      </c>
      <c r="F41" s="7">
        <f t="shared" ref="F41:G41" si="7">F33+F34+F38+F39+F35</f>
        <v>247815.4</v>
      </c>
      <c r="G41" s="7">
        <f t="shared" si="7"/>
        <v>247791.3</v>
      </c>
      <c r="H41" s="7"/>
      <c r="I41" s="7"/>
      <c r="J41" s="7"/>
      <c r="K41" s="7"/>
      <c r="L41" s="7"/>
      <c r="M41" s="7"/>
      <c r="N41" s="7"/>
      <c r="O41" s="7"/>
      <c r="P41" s="7"/>
      <c r="Q41" s="7"/>
      <c r="R41" s="7"/>
      <c r="S41" s="7"/>
      <c r="T41" s="7"/>
      <c r="U41" s="7"/>
      <c r="V41" s="7"/>
      <c r="W41" s="45" t="s">
        <v>179</v>
      </c>
      <c r="X41" s="45"/>
    </row>
    <row r="42" spans="1:24" ht="57.75" customHeight="1" x14ac:dyDescent="0.25">
      <c r="A42" s="58"/>
      <c r="B42" s="63"/>
      <c r="C42" s="37" t="s">
        <v>17</v>
      </c>
      <c r="D42" s="7">
        <f>D36+D37</f>
        <v>358892.4</v>
      </c>
      <c r="E42" s="7">
        <f t="shared" ref="E42:G42" si="8">E36+E37</f>
        <v>358892.4</v>
      </c>
      <c r="F42" s="7">
        <f t="shared" si="8"/>
        <v>358891.7</v>
      </c>
      <c r="G42" s="7">
        <f t="shared" si="8"/>
        <v>358891.7</v>
      </c>
      <c r="H42" s="7" t="e">
        <f>H36+#REF!+H37</f>
        <v>#REF!</v>
      </c>
      <c r="I42" s="7" t="e">
        <f>I36+#REF!+I37</f>
        <v>#REF!</v>
      </c>
      <c r="J42" s="7" t="e">
        <f>J36+#REF!+J37</f>
        <v>#REF!</v>
      </c>
      <c r="K42" s="7" t="e">
        <f>K36+#REF!+K37</f>
        <v>#REF!</v>
      </c>
      <c r="L42" s="7" t="e">
        <f>L36+#REF!+L37</f>
        <v>#REF!</v>
      </c>
      <c r="M42" s="7" t="e">
        <f>M36+#REF!+M37</f>
        <v>#REF!</v>
      </c>
      <c r="N42" s="7" t="e">
        <f>N36+#REF!+N37</f>
        <v>#REF!</v>
      </c>
      <c r="O42" s="7" t="e">
        <f>O36+#REF!+O37</f>
        <v>#REF!</v>
      </c>
      <c r="P42" s="7" t="e">
        <f>P36+#REF!+P37</f>
        <v>#REF!</v>
      </c>
      <c r="Q42" s="7" t="e">
        <f>Q36+#REF!+Q37</f>
        <v>#REF!</v>
      </c>
      <c r="R42" s="7" t="e">
        <f>R36+#REF!+R37</f>
        <v>#REF!</v>
      </c>
      <c r="S42" s="7" t="e">
        <f>S36+#REF!+S37</f>
        <v>#REF!</v>
      </c>
      <c r="T42" s="7" t="e">
        <f>T36+#REF!+T37</f>
        <v>#REF!</v>
      </c>
      <c r="U42" s="7" t="e">
        <f>U36+#REF!+U37</f>
        <v>#REF!</v>
      </c>
      <c r="V42" s="7" t="e">
        <f>V36+#REF!+V37</f>
        <v>#REF!</v>
      </c>
      <c r="W42" s="45" t="s">
        <v>179</v>
      </c>
      <c r="X42" s="45"/>
    </row>
    <row r="43" spans="1:24" s="13" customFormat="1" ht="32.25" customHeight="1" x14ac:dyDescent="0.25">
      <c r="A43" s="12"/>
      <c r="B43" s="48" t="s">
        <v>54</v>
      </c>
      <c r="C43" s="49"/>
      <c r="D43" s="49"/>
      <c r="E43" s="49"/>
      <c r="F43" s="49"/>
      <c r="G43" s="49"/>
      <c r="H43" s="49"/>
      <c r="I43" s="49"/>
      <c r="J43" s="49"/>
      <c r="K43" s="49"/>
      <c r="L43" s="49"/>
      <c r="M43" s="49"/>
      <c r="N43" s="49"/>
      <c r="O43" s="49"/>
      <c r="P43" s="49"/>
      <c r="Q43" s="49"/>
      <c r="R43" s="49"/>
      <c r="S43" s="49"/>
      <c r="T43" s="49"/>
      <c r="U43" s="49"/>
      <c r="V43" s="49"/>
      <c r="W43" s="49"/>
      <c r="X43" s="49"/>
    </row>
    <row r="44" spans="1:24" s="13" customFormat="1" ht="89.25" customHeight="1" x14ac:dyDescent="0.25">
      <c r="A44" s="6"/>
      <c r="B44" s="37" t="s">
        <v>50</v>
      </c>
      <c r="C44" s="37" t="s">
        <v>15</v>
      </c>
      <c r="D44" s="7">
        <v>134029.4</v>
      </c>
      <c r="E44" s="7">
        <v>134029.4</v>
      </c>
      <c r="F44" s="7">
        <v>134029.4</v>
      </c>
      <c r="G44" s="7">
        <v>134029.4</v>
      </c>
      <c r="H44" s="14"/>
      <c r="I44" s="14"/>
      <c r="J44" s="14"/>
      <c r="K44" s="14"/>
      <c r="L44" s="14"/>
      <c r="M44" s="14"/>
      <c r="N44" s="14"/>
      <c r="O44" s="14"/>
      <c r="P44" s="14"/>
      <c r="Q44" s="14"/>
      <c r="R44" s="14"/>
      <c r="S44" s="14"/>
      <c r="T44" s="14"/>
      <c r="U44" s="14"/>
      <c r="V44" s="14"/>
      <c r="W44" s="45" t="s">
        <v>179</v>
      </c>
      <c r="X44" s="45"/>
    </row>
    <row r="45" spans="1:24" s="13" customFormat="1" ht="79.5" customHeight="1" x14ac:dyDescent="0.25">
      <c r="A45" s="6"/>
      <c r="B45" s="37" t="s">
        <v>34</v>
      </c>
      <c r="C45" s="37" t="s">
        <v>15</v>
      </c>
      <c r="D45" s="7">
        <v>5533.8</v>
      </c>
      <c r="E45" s="7">
        <v>5533.8</v>
      </c>
      <c r="F45" s="7">
        <v>5533.8</v>
      </c>
      <c r="G45" s="7">
        <v>5533.8</v>
      </c>
      <c r="H45" s="14"/>
      <c r="I45" s="14"/>
      <c r="J45" s="14"/>
      <c r="K45" s="14"/>
      <c r="L45" s="14"/>
      <c r="M45" s="14"/>
      <c r="N45" s="14"/>
      <c r="O45" s="14"/>
      <c r="P45" s="14"/>
      <c r="Q45" s="14"/>
      <c r="R45" s="14"/>
      <c r="S45" s="14"/>
      <c r="T45" s="14"/>
      <c r="U45" s="14"/>
      <c r="V45" s="14"/>
      <c r="W45" s="45" t="s">
        <v>179</v>
      </c>
      <c r="X45" s="45"/>
    </row>
    <row r="46" spans="1:24" s="13" customFormat="1" ht="95.25" customHeight="1" x14ac:dyDescent="0.25">
      <c r="A46" s="6"/>
      <c r="B46" s="37" t="s">
        <v>51</v>
      </c>
      <c r="C46" s="37" t="s">
        <v>17</v>
      </c>
      <c r="D46" s="15">
        <v>1373.7</v>
      </c>
      <c r="E46" s="15">
        <v>1373.7</v>
      </c>
      <c r="F46" s="15">
        <v>1373.7</v>
      </c>
      <c r="G46" s="15">
        <v>1373.7</v>
      </c>
      <c r="H46" s="14"/>
      <c r="I46" s="14"/>
      <c r="J46" s="14"/>
      <c r="K46" s="14"/>
      <c r="L46" s="14"/>
      <c r="M46" s="14"/>
      <c r="N46" s="14"/>
      <c r="O46" s="14"/>
      <c r="P46" s="14"/>
      <c r="Q46" s="14"/>
      <c r="R46" s="14"/>
      <c r="S46" s="14"/>
      <c r="T46" s="14"/>
      <c r="U46" s="14"/>
      <c r="V46" s="14"/>
      <c r="W46" s="45" t="s">
        <v>243</v>
      </c>
      <c r="X46" s="45"/>
    </row>
    <row r="47" spans="1:24" s="13" customFormat="1" ht="80.25" customHeight="1" x14ac:dyDescent="0.25">
      <c r="A47" s="6"/>
      <c r="B47" s="37" t="s">
        <v>203</v>
      </c>
      <c r="C47" s="37" t="s">
        <v>17</v>
      </c>
      <c r="D47" s="7">
        <v>469938</v>
      </c>
      <c r="E47" s="7">
        <v>469938</v>
      </c>
      <c r="F47" s="7">
        <v>469928.8</v>
      </c>
      <c r="G47" s="7">
        <v>469928.8</v>
      </c>
      <c r="H47" s="14"/>
      <c r="I47" s="14"/>
      <c r="J47" s="14"/>
      <c r="K47" s="14"/>
      <c r="L47" s="14"/>
      <c r="M47" s="14"/>
      <c r="N47" s="14"/>
      <c r="O47" s="14"/>
      <c r="P47" s="14"/>
      <c r="Q47" s="14"/>
      <c r="R47" s="14"/>
      <c r="S47" s="14"/>
      <c r="T47" s="14"/>
      <c r="U47" s="14"/>
      <c r="V47" s="14"/>
      <c r="W47" s="45" t="s">
        <v>179</v>
      </c>
      <c r="X47" s="45"/>
    </row>
    <row r="48" spans="1:24" s="13" customFormat="1" ht="45.75" customHeight="1" x14ac:dyDescent="0.25">
      <c r="A48" s="6"/>
      <c r="B48" s="37" t="s">
        <v>52</v>
      </c>
      <c r="C48" s="37" t="s">
        <v>17</v>
      </c>
      <c r="D48" s="7">
        <v>24192</v>
      </c>
      <c r="E48" s="7">
        <v>24192</v>
      </c>
      <c r="F48" s="7">
        <v>24136.2</v>
      </c>
      <c r="G48" s="7">
        <v>24136.2</v>
      </c>
      <c r="H48" s="14"/>
      <c r="I48" s="14"/>
      <c r="J48" s="14"/>
      <c r="K48" s="14"/>
      <c r="L48" s="14"/>
      <c r="M48" s="14"/>
      <c r="N48" s="14"/>
      <c r="O48" s="14"/>
      <c r="P48" s="14"/>
      <c r="Q48" s="14"/>
      <c r="R48" s="14"/>
      <c r="S48" s="14"/>
      <c r="T48" s="14"/>
      <c r="U48" s="14"/>
      <c r="V48" s="14"/>
      <c r="W48" s="45" t="s">
        <v>290</v>
      </c>
      <c r="X48" s="45"/>
    </row>
    <row r="49" spans="1:24" s="13" customFormat="1" ht="112.5" customHeight="1" x14ac:dyDescent="0.25">
      <c r="A49" s="6"/>
      <c r="B49" s="37" t="s">
        <v>101</v>
      </c>
      <c r="C49" s="37" t="s">
        <v>17</v>
      </c>
      <c r="D49" s="16">
        <v>2273.9</v>
      </c>
      <c r="E49" s="16">
        <v>2273.9</v>
      </c>
      <c r="F49" s="16">
        <v>2273.9</v>
      </c>
      <c r="G49" s="16">
        <v>2273.9</v>
      </c>
      <c r="H49" s="14"/>
      <c r="I49" s="14"/>
      <c r="J49" s="14"/>
      <c r="K49" s="14"/>
      <c r="L49" s="14"/>
      <c r="M49" s="14"/>
      <c r="N49" s="14"/>
      <c r="O49" s="14"/>
      <c r="P49" s="14"/>
      <c r="Q49" s="14"/>
      <c r="R49" s="14"/>
      <c r="S49" s="14"/>
      <c r="T49" s="14"/>
      <c r="U49" s="14"/>
      <c r="V49" s="14"/>
      <c r="W49" s="45" t="s">
        <v>265</v>
      </c>
      <c r="X49" s="45"/>
    </row>
    <row r="50" spans="1:24" s="13" customFormat="1" ht="112.5" customHeight="1" x14ac:dyDescent="0.25">
      <c r="A50" s="6"/>
      <c r="B50" s="37" t="s">
        <v>118</v>
      </c>
      <c r="C50" s="37" t="s">
        <v>15</v>
      </c>
      <c r="D50" s="7">
        <v>109.8</v>
      </c>
      <c r="E50" s="7">
        <v>109.8</v>
      </c>
      <c r="F50" s="7">
        <v>109.8</v>
      </c>
      <c r="G50" s="7">
        <v>109.8</v>
      </c>
      <c r="H50" s="14"/>
      <c r="I50" s="14"/>
      <c r="J50" s="14"/>
      <c r="K50" s="14"/>
      <c r="L50" s="14"/>
      <c r="M50" s="14"/>
      <c r="N50" s="14"/>
      <c r="O50" s="14"/>
      <c r="P50" s="14"/>
      <c r="Q50" s="14"/>
      <c r="R50" s="14"/>
      <c r="S50" s="14"/>
      <c r="T50" s="14"/>
      <c r="U50" s="14"/>
      <c r="V50" s="14"/>
      <c r="W50" s="45" t="s">
        <v>265</v>
      </c>
      <c r="X50" s="45"/>
    </row>
    <row r="51" spans="1:24" s="13" customFormat="1" ht="112.5" customHeight="1" x14ac:dyDescent="0.25">
      <c r="A51" s="6"/>
      <c r="B51" s="37" t="s">
        <v>113</v>
      </c>
      <c r="C51" s="37" t="s">
        <v>17</v>
      </c>
      <c r="D51" s="7">
        <v>2086.8000000000002</v>
      </c>
      <c r="E51" s="7">
        <v>2086.8000000000002</v>
      </c>
      <c r="F51" s="7">
        <v>2086.8000000000002</v>
      </c>
      <c r="G51" s="7">
        <v>2086.8000000000002</v>
      </c>
      <c r="H51" s="14"/>
      <c r="I51" s="14"/>
      <c r="J51" s="14"/>
      <c r="K51" s="14"/>
      <c r="L51" s="14"/>
      <c r="M51" s="14"/>
      <c r="N51" s="14"/>
      <c r="O51" s="14"/>
      <c r="P51" s="14"/>
      <c r="Q51" s="14"/>
      <c r="R51" s="14"/>
      <c r="S51" s="14"/>
      <c r="T51" s="14"/>
      <c r="U51" s="14"/>
      <c r="V51" s="14"/>
      <c r="W51" s="45" t="s">
        <v>265</v>
      </c>
      <c r="X51" s="45"/>
    </row>
    <row r="52" spans="1:24" ht="28.5" customHeight="1" x14ac:dyDescent="0.25">
      <c r="A52" s="58"/>
      <c r="B52" s="48" t="s">
        <v>19</v>
      </c>
      <c r="C52" s="31" t="s">
        <v>18</v>
      </c>
      <c r="D52" s="10">
        <f>D53+D54</f>
        <v>639537.39999999991</v>
      </c>
      <c r="E52" s="10">
        <f t="shared" ref="E52:G52" si="9">E53+E54</f>
        <v>639537.39999999991</v>
      </c>
      <c r="F52" s="10">
        <f t="shared" si="9"/>
        <v>639472.39999999991</v>
      </c>
      <c r="G52" s="10">
        <f t="shared" si="9"/>
        <v>639472.39999999991</v>
      </c>
      <c r="H52" s="41"/>
      <c r="I52" s="41"/>
      <c r="J52" s="41"/>
      <c r="K52" s="41"/>
      <c r="L52" s="41"/>
      <c r="M52" s="41"/>
      <c r="N52" s="41"/>
      <c r="O52" s="41"/>
      <c r="P52" s="41"/>
      <c r="Q52" s="41"/>
      <c r="R52" s="41"/>
      <c r="S52" s="41"/>
      <c r="T52" s="41"/>
      <c r="U52" s="41"/>
      <c r="V52" s="41"/>
      <c r="W52" s="60" t="s">
        <v>179</v>
      </c>
      <c r="X52" s="60"/>
    </row>
    <row r="53" spans="1:24" ht="51.75" customHeight="1" x14ac:dyDescent="0.25">
      <c r="A53" s="58"/>
      <c r="B53" s="63"/>
      <c r="C53" s="37" t="s">
        <v>15</v>
      </c>
      <c r="D53" s="7">
        <f>D44+D45+D49+D50</f>
        <v>141946.89999999997</v>
      </c>
      <c r="E53" s="7">
        <f t="shared" ref="E53:G53" si="10">E44+E45+E49+E50</f>
        <v>141946.89999999997</v>
      </c>
      <c r="F53" s="7">
        <f t="shared" si="10"/>
        <v>141946.89999999997</v>
      </c>
      <c r="G53" s="7">
        <f t="shared" si="10"/>
        <v>141946.89999999997</v>
      </c>
      <c r="H53" s="7"/>
      <c r="I53" s="7"/>
      <c r="J53" s="7"/>
      <c r="K53" s="7"/>
      <c r="L53" s="7"/>
      <c r="M53" s="7"/>
      <c r="N53" s="7"/>
      <c r="O53" s="7"/>
      <c r="P53" s="7"/>
      <c r="Q53" s="7"/>
      <c r="R53" s="7"/>
      <c r="S53" s="7"/>
      <c r="T53" s="7"/>
      <c r="U53" s="7"/>
      <c r="V53" s="7"/>
      <c r="W53" s="45" t="s">
        <v>179</v>
      </c>
      <c r="X53" s="45"/>
    </row>
    <row r="54" spans="1:24" ht="47.25" x14ac:dyDescent="0.25">
      <c r="A54" s="58"/>
      <c r="B54" s="63"/>
      <c r="C54" s="37" t="s">
        <v>17</v>
      </c>
      <c r="D54" s="7">
        <f>D47+D48+D51+D46</f>
        <v>497590.5</v>
      </c>
      <c r="E54" s="7">
        <f t="shared" ref="E54:G54" si="11">E47+E48+E51+E46</f>
        <v>497590.5</v>
      </c>
      <c r="F54" s="7">
        <f t="shared" si="11"/>
        <v>497525.5</v>
      </c>
      <c r="G54" s="7">
        <f t="shared" si="11"/>
        <v>497525.5</v>
      </c>
      <c r="H54" s="7">
        <f t="shared" ref="H54:V54" si="12">+H47+H48</f>
        <v>0</v>
      </c>
      <c r="I54" s="7">
        <f t="shared" si="12"/>
        <v>0</v>
      </c>
      <c r="J54" s="7">
        <f t="shared" si="12"/>
        <v>0</v>
      </c>
      <c r="K54" s="7">
        <f t="shared" si="12"/>
        <v>0</v>
      </c>
      <c r="L54" s="7">
        <f t="shared" si="12"/>
        <v>0</v>
      </c>
      <c r="M54" s="7">
        <f t="shared" si="12"/>
        <v>0</v>
      </c>
      <c r="N54" s="7">
        <f t="shared" si="12"/>
        <v>0</v>
      </c>
      <c r="O54" s="7">
        <f t="shared" si="12"/>
        <v>0</v>
      </c>
      <c r="P54" s="7">
        <f t="shared" si="12"/>
        <v>0</v>
      </c>
      <c r="Q54" s="7">
        <f t="shared" si="12"/>
        <v>0</v>
      </c>
      <c r="R54" s="7">
        <f t="shared" si="12"/>
        <v>0</v>
      </c>
      <c r="S54" s="7">
        <f t="shared" si="12"/>
        <v>0</v>
      </c>
      <c r="T54" s="7">
        <f t="shared" si="12"/>
        <v>0</v>
      </c>
      <c r="U54" s="7">
        <f t="shared" si="12"/>
        <v>0</v>
      </c>
      <c r="V54" s="7">
        <f t="shared" si="12"/>
        <v>0</v>
      </c>
      <c r="W54" s="45" t="s">
        <v>179</v>
      </c>
      <c r="X54" s="45"/>
    </row>
    <row r="55" spans="1:24" s="13" customFormat="1" ht="32.25" customHeight="1" x14ac:dyDescent="0.25">
      <c r="A55" s="12"/>
      <c r="B55" s="48" t="s">
        <v>53</v>
      </c>
      <c r="C55" s="49"/>
      <c r="D55" s="49"/>
      <c r="E55" s="49"/>
      <c r="F55" s="49"/>
      <c r="G55" s="49"/>
      <c r="H55" s="49"/>
      <c r="I55" s="49"/>
      <c r="J55" s="49"/>
      <c r="K55" s="49"/>
      <c r="L55" s="49"/>
      <c r="M55" s="49"/>
      <c r="N55" s="49"/>
      <c r="O55" s="49"/>
      <c r="P55" s="49"/>
      <c r="Q55" s="49"/>
      <c r="R55" s="49"/>
      <c r="S55" s="49"/>
      <c r="T55" s="49"/>
      <c r="U55" s="49"/>
      <c r="V55" s="49"/>
      <c r="W55" s="49"/>
      <c r="X55" s="49"/>
    </row>
    <row r="56" spans="1:24" ht="78.75" x14ac:dyDescent="0.25">
      <c r="A56" s="40"/>
      <c r="B56" s="37" t="s">
        <v>50</v>
      </c>
      <c r="C56" s="37" t="s">
        <v>15</v>
      </c>
      <c r="D56" s="7">
        <v>55233.1</v>
      </c>
      <c r="E56" s="7">
        <v>55233.1</v>
      </c>
      <c r="F56" s="7">
        <v>55233.1</v>
      </c>
      <c r="G56" s="7">
        <v>55233.1</v>
      </c>
      <c r="H56" s="41"/>
      <c r="I56" s="41"/>
      <c r="J56" s="41"/>
      <c r="K56" s="41"/>
      <c r="L56" s="41"/>
      <c r="M56" s="41"/>
      <c r="N56" s="41"/>
      <c r="O56" s="41"/>
      <c r="P56" s="41"/>
      <c r="Q56" s="41"/>
      <c r="R56" s="41"/>
      <c r="S56" s="41"/>
      <c r="T56" s="41"/>
      <c r="U56" s="41"/>
      <c r="V56" s="41"/>
      <c r="W56" s="45" t="s">
        <v>179</v>
      </c>
      <c r="X56" s="45"/>
    </row>
    <row r="57" spans="1:24" ht="87.75" customHeight="1" x14ac:dyDescent="0.25">
      <c r="A57" s="40"/>
      <c r="B57" s="37" t="s">
        <v>34</v>
      </c>
      <c r="C57" s="37" t="s">
        <v>15</v>
      </c>
      <c r="D57" s="7">
        <v>733.7</v>
      </c>
      <c r="E57" s="7">
        <v>733.7</v>
      </c>
      <c r="F57" s="7">
        <v>733.7</v>
      </c>
      <c r="G57" s="7">
        <v>733.7</v>
      </c>
      <c r="H57" s="41"/>
      <c r="I57" s="41"/>
      <c r="J57" s="41"/>
      <c r="K57" s="41"/>
      <c r="L57" s="41"/>
      <c r="M57" s="41"/>
      <c r="N57" s="41"/>
      <c r="O57" s="41"/>
      <c r="P57" s="41"/>
      <c r="Q57" s="41"/>
      <c r="R57" s="41"/>
      <c r="S57" s="41"/>
      <c r="T57" s="41"/>
      <c r="U57" s="41"/>
      <c r="V57" s="41"/>
      <c r="W57" s="45" t="s">
        <v>179</v>
      </c>
      <c r="X57" s="45"/>
    </row>
    <row r="58" spans="1:24" ht="51" customHeight="1" x14ac:dyDescent="0.25">
      <c r="A58" s="40"/>
      <c r="B58" s="37" t="s">
        <v>90</v>
      </c>
      <c r="C58" s="37" t="s">
        <v>15</v>
      </c>
      <c r="D58" s="7">
        <v>510.1</v>
      </c>
      <c r="E58" s="7">
        <v>510.1</v>
      </c>
      <c r="F58" s="7">
        <v>510.1</v>
      </c>
      <c r="G58" s="7">
        <v>510</v>
      </c>
      <c r="H58" s="41"/>
      <c r="I58" s="41"/>
      <c r="J58" s="41"/>
      <c r="K58" s="41"/>
      <c r="L58" s="41"/>
      <c r="M58" s="41"/>
      <c r="N58" s="41"/>
      <c r="O58" s="41"/>
      <c r="P58" s="41"/>
      <c r="Q58" s="41"/>
      <c r="R58" s="41"/>
      <c r="S58" s="41"/>
      <c r="T58" s="41"/>
      <c r="U58" s="41"/>
      <c r="V58" s="41"/>
      <c r="W58" s="45" t="s">
        <v>179</v>
      </c>
      <c r="X58" s="45"/>
    </row>
    <row r="59" spans="1:24" ht="100.5" customHeight="1" x14ac:dyDescent="0.25">
      <c r="A59" s="40"/>
      <c r="B59" s="37" t="s">
        <v>113</v>
      </c>
      <c r="C59" s="37" t="s">
        <v>17</v>
      </c>
      <c r="D59" s="7">
        <v>23443.200000000001</v>
      </c>
      <c r="E59" s="7">
        <v>23443.200000000001</v>
      </c>
      <c r="F59" s="7">
        <v>23443.200000000001</v>
      </c>
      <c r="G59" s="7">
        <v>23443.200000000001</v>
      </c>
      <c r="H59" s="41"/>
      <c r="I59" s="41"/>
      <c r="J59" s="41"/>
      <c r="K59" s="41"/>
      <c r="L59" s="41"/>
      <c r="M59" s="41"/>
      <c r="N59" s="41"/>
      <c r="O59" s="41"/>
      <c r="P59" s="41"/>
      <c r="Q59" s="41"/>
      <c r="R59" s="41"/>
      <c r="S59" s="41"/>
      <c r="T59" s="41"/>
      <c r="U59" s="41"/>
      <c r="V59" s="41"/>
      <c r="W59" s="45" t="s">
        <v>179</v>
      </c>
      <c r="X59" s="45"/>
    </row>
    <row r="60" spans="1:24" ht="102" customHeight="1" x14ac:dyDescent="0.25">
      <c r="A60" s="40"/>
      <c r="B60" s="37" t="s">
        <v>115</v>
      </c>
      <c r="C60" s="37" t="s">
        <v>15</v>
      </c>
      <c r="D60" s="7">
        <v>1233.8</v>
      </c>
      <c r="E60" s="7">
        <v>1233.8</v>
      </c>
      <c r="F60" s="7">
        <v>1233.8</v>
      </c>
      <c r="G60" s="7">
        <v>1233.8</v>
      </c>
      <c r="H60" s="41"/>
      <c r="I60" s="41"/>
      <c r="J60" s="41"/>
      <c r="K60" s="41"/>
      <c r="L60" s="41"/>
      <c r="M60" s="41"/>
      <c r="N60" s="41"/>
      <c r="O60" s="41"/>
      <c r="P60" s="41"/>
      <c r="Q60" s="41"/>
      <c r="R60" s="41"/>
      <c r="S60" s="41"/>
      <c r="T60" s="41"/>
      <c r="U60" s="41"/>
      <c r="V60" s="41"/>
      <c r="W60" s="45" t="s">
        <v>179</v>
      </c>
      <c r="X60" s="45"/>
    </row>
    <row r="61" spans="1:24" ht="114.75" customHeight="1" x14ac:dyDescent="0.25">
      <c r="A61" s="40"/>
      <c r="B61" s="37" t="s">
        <v>205</v>
      </c>
      <c r="C61" s="37" t="s">
        <v>15</v>
      </c>
      <c r="D61" s="7">
        <v>25426.7</v>
      </c>
      <c r="E61" s="7">
        <v>25426.7</v>
      </c>
      <c r="F61" s="7">
        <v>25069.7</v>
      </c>
      <c r="G61" s="7">
        <v>25069.7</v>
      </c>
      <c r="H61" s="41"/>
      <c r="I61" s="41"/>
      <c r="J61" s="41"/>
      <c r="K61" s="41"/>
      <c r="L61" s="41"/>
      <c r="M61" s="41"/>
      <c r="N61" s="41"/>
      <c r="O61" s="41"/>
      <c r="P61" s="41"/>
      <c r="Q61" s="41"/>
      <c r="R61" s="41"/>
      <c r="S61" s="41"/>
      <c r="T61" s="41"/>
      <c r="U61" s="41"/>
      <c r="V61" s="41"/>
      <c r="W61" s="45" t="s">
        <v>291</v>
      </c>
      <c r="X61" s="45"/>
    </row>
    <row r="62" spans="1:24" ht="33.75" customHeight="1" x14ac:dyDescent="0.25">
      <c r="A62" s="58"/>
      <c r="B62" s="48" t="s">
        <v>19</v>
      </c>
      <c r="C62" s="31" t="s">
        <v>18</v>
      </c>
      <c r="D62" s="10">
        <f>D63+D64</f>
        <v>106580.79999999999</v>
      </c>
      <c r="E62" s="10">
        <f t="shared" ref="E62" si="13">E63+E64</f>
        <v>106580.79999999999</v>
      </c>
      <c r="F62" s="10">
        <f>F63+F64</f>
        <v>106223.7</v>
      </c>
      <c r="G62" s="10">
        <f>G63+G64</f>
        <v>106223.6</v>
      </c>
      <c r="H62" s="41"/>
      <c r="I62" s="41"/>
      <c r="J62" s="41"/>
      <c r="K62" s="41"/>
      <c r="L62" s="41"/>
      <c r="M62" s="41"/>
      <c r="N62" s="41"/>
      <c r="O62" s="41"/>
      <c r="P62" s="41"/>
      <c r="Q62" s="41"/>
      <c r="R62" s="41"/>
      <c r="S62" s="41"/>
      <c r="T62" s="41"/>
      <c r="U62" s="41"/>
      <c r="V62" s="41"/>
      <c r="W62" s="60" t="s">
        <v>282</v>
      </c>
      <c r="X62" s="60"/>
    </row>
    <row r="63" spans="1:24" ht="47.25" customHeight="1" x14ac:dyDescent="0.25">
      <c r="A63" s="58"/>
      <c r="B63" s="63"/>
      <c r="C63" s="37" t="s">
        <v>15</v>
      </c>
      <c r="D63" s="7">
        <f>D56+D57+D58+D60+D61+0.2</f>
        <v>83137.599999999991</v>
      </c>
      <c r="E63" s="7">
        <f>E56+E57+E58+E60+E61+0.2</f>
        <v>83137.599999999991</v>
      </c>
      <c r="F63" s="7">
        <f>F56+F57+F58+F60+F61+0.1</f>
        <v>82780.5</v>
      </c>
      <c r="G63" s="7">
        <f>G56+G57+G58+G60+G61+0.1</f>
        <v>82780.400000000009</v>
      </c>
      <c r="H63" s="7"/>
      <c r="I63" s="7"/>
      <c r="J63" s="7"/>
      <c r="K63" s="7"/>
      <c r="L63" s="7"/>
      <c r="M63" s="7"/>
      <c r="N63" s="7"/>
      <c r="O63" s="7"/>
      <c r="P63" s="7"/>
      <c r="Q63" s="7"/>
      <c r="R63" s="7"/>
      <c r="S63" s="7"/>
      <c r="T63" s="7"/>
      <c r="U63" s="7"/>
      <c r="V63" s="7"/>
      <c r="W63" s="60" t="s">
        <v>263</v>
      </c>
      <c r="X63" s="60"/>
    </row>
    <row r="64" spans="1:24" ht="47.25" x14ac:dyDescent="0.25">
      <c r="A64" s="58"/>
      <c r="B64" s="63"/>
      <c r="C64" s="37" t="s">
        <v>17</v>
      </c>
      <c r="D64" s="7">
        <f>D59</f>
        <v>23443.200000000001</v>
      </c>
      <c r="E64" s="7">
        <f t="shared" ref="E64:G64" si="14">E59</f>
        <v>23443.200000000001</v>
      </c>
      <c r="F64" s="7">
        <f t="shared" si="14"/>
        <v>23443.200000000001</v>
      </c>
      <c r="G64" s="7">
        <f t="shared" si="14"/>
        <v>23443.200000000001</v>
      </c>
      <c r="H64" s="41"/>
      <c r="I64" s="41"/>
      <c r="J64" s="41"/>
      <c r="K64" s="41"/>
      <c r="L64" s="41"/>
      <c r="M64" s="41"/>
      <c r="N64" s="41"/>
      <c r="O64" s="41"/>
      <c r="P64" s="41"/>
      <c r="Q64" s="41"/>
      <c r="R64" s="41"/>
      <c r="S64" s="41"/>
      <c r="T64" s="41"/>
      <c r="U64" s="41"/>
      <c r="V64" s="41"/>
      <c r="W64" s="60" t="s">
        <v>179</v>
      </c>
      <c r="X64" s="60"/>
    </row>
    <row r="65" spans="1:24" s="13" customFormat="1" ht="32.25" customHeight="1" x14ac:dyDescent="0.25">
      <c r="A65" s="12"/>
      <c r="B65" s="48" t="s">
        <v>55</v>
      </c>
      <c r="C65" s="49"/>
      <c r="D65" s="49"/>
      <c r="E65" s="49"/>
      <c r="F65" s="49"/>
      <c r="G65" s="49"/>
      <c r="H65" s="49"/>
      <c r="I65" s="49"/>
      <c r="J65" s="49"/>
      <c r="K65" s="49"/>
      <c r="L65" s="49"/>
      <c r="M65" s="49"/>
      <c r="N65" s="49"/>
      <c r="O65" s="49"/>
      <c r="P65" s="49"/>
      <c r="Q65" s="49"/>
      <c r="R65" s="49"/>
      <c r="S65" s="49"/>
      <c r="T65" s="49"/>
      <c r="U65" s="49"/>
      <c r="V65" s="49"/>
      <c r="W65" s="49"/>
      <c r="X65" s="49"/>
    </row>
    <row r="66" spans="1:24" ht="78.75" customHeight="1" x14ac:dyDescent="0.25">
      <c r="A66" s="40"/>
      <c r="B66" s="37" t="s">
        <v>35</v>
      </c>
      <c r="C66" s="37" t="s">
        <v>15</v>
      </c>
      <c r="D66" s="7">
        <v>3777.2</v>
      </c>
      <c r="E66" s="7">
        <v>3777.2</v>
      </c>
      <c r="F66" s="7">
        <v>3777.2</v>
      </c>
      <c r="G66" s="7">
        <v>3777.2</v>
      </c>
      <c r="H66" s="41"/>
      <c r="I66" s="41"/>
      <c r="J66" s="41"/>
      <c r="K66" s="41"/>
      <c r="L66" s="41"/>
      <c r="M66" s="41"/>
      <c r="N66" s="41"/>
      <c r="O66" s="41"/>
      <c r="P66" s="41"/>
      <c r="Q66" s="41"/>
      <c r="R66" s="41"/>
      <c r="S66" s="41"/>
      <c r="T66" s="41"/>
      <c r="U66" s="41"/>
      <c r="V66" s="41"/>
      <c r="W66" s="45" t="s">
        <v>179</v>
      </c>
      <c r="X66" s="45"/>
    </row>
    <row r="67" spans="1:24" ht="78.75" x14ac:dyDescent="0.25">
      <c r="A67" s="40"/>
      <c r="B67" s="37" t="s">
        <v>34</v>
      </c>
      <c r="C67" s="37" t="s">
        <v>15</v>
      </c>
      <c r="D67" s="7">
        <v>135.9</v>
      </c>
      <c r="E67" s="7">
        <v>135.9</v>
      </c>
      <c r="F67" s="7">
        <v>135.9</v>
      </c>
      <c r="G67" s="7">
        <v>135.9</v>
      </c>
      <c r="H67" s="41"/>
      <c r="I67" s="41"/>
      <c r="J67" s="41"/>
      <c r="K67" s="41"/>
      <c r="L67" s="41"/>
      <c r="M67" s="41"/>
      <c r="N67" s="41"/>
      <c r="O67" s="41"/>
      <c r="P67" s="41"/>
      <c r="Q67" s="41"/>
      <c r="R67" s="41"/>
      <c r="S67" s="41"/>
      <c r="T67" s="41"/>
      <c r="U67" s="41"/>
      <c r="V67" s="41"/>
      <c r="W67" s="45" t="s">
        <v>179</v>
      </c>
      <c r="X67" s="45"/>
    </row>
    <row r="68" spans="1:24" ht="15" customHeight="1" x14ac:dyDescent="0.25">
      <c r="A68" s="58"/>
      <c r="B68" s="48" t="s">
        <v>19</v>
      </c>
      <c r="C68" s="31" t="s">
        <v>18</v>
      </c>
      <c r="D68" s="10">
        <f>D69</f>
        <v>3913.2</v>
      </c>
      <c r="E68" s="10">
        <f t="shared" ref="E68:G68" si="15">E69</f>
        <v>3913.2</v>
      </c>
      <c r="F68" s="10">
        <f t="shared" si="15"/>
        <v>3913.2</v>
      </c>
      <c r="G68" s="10">
        <f t="shared" si="15"/>
        <v>3913.2</v>
      </c>
      <c r="H68" s="41"/>
      <c r="I68" s="41"/>
      <c r="J68" s="41"/>
      <c r="K68" s="41"/>
      <c r="L68" s="41"/>
      <c r="M68" s="41"/>
      <c r="N68" s="41"/>
      <c r="O68" s="41"/>
      <c r="P68" s="41"/>
      <c r="Q68" s="41"/>
      <c r="R68" s="41"/>
      <c r="S68" s="41"/>
      <c r="T68" s="41"/>
      <c r="U68" s="41"/>
      <c r="V68" s="41"/>
      <c r="W68" s="60" t="s">
        <v>179</v>
      </c>
      <c r="X68" s="60"/>
    </row>
    <row r="69" spans="1:24" ht="56.25" customHeight="1" x14ac:dyDescent="0.25">
      <c r="A69" s="58"/>
      <c r="B69" s="63"/>
      <c r="C69" s="37" t="s">
        <v>15</v>
      </c>
      <c r="D69" s="7">
        <f>D66+D67+0.1</f>
        <v>3913.2</v>
      </c>
      <c r="E69" s="7">
        <f>E66+E67+0.1</f>
        <v>3913.2</v>
      </c>
      <c r="F69" s="7">
        <f t="shared" ref="F69:V69" si="16">F66+F67+0.1</f>
        <v>3913.2</v>
      </c>
      <c r="G69" s="7">
        <f t="shared" si="16"/>
        <v>3913.2</v>
      </c>
      <c r="H69" s="7">
        <f t="shared" si="16"/>
        <v>0.1</v>
      </c>
      <c r="I69" s="7">
        <f t="shared" si="16"/>
        <v>0.1</v>
      </c>
      <c r="J69" s="7">
        <f t="shared" si="16"/>
        <v>0.1</v>
      </c>
      <c r="K69" s="7">
        <f t="shared" si="16"/>
        <v>0.1</v>
      </c>
      <c r="L69" s="7">
        <f t="shared" si="16"/>
        <v>0.1</v>
      </c>
      <c r="M69" s="7">
        <f t="shared" si="16"/>
        <v>0.1</v>
      </c>
      <c r="N69" s="7">
        <f t="shared" si="16"/>
        <v>0.1</v>
      </c>
      <c r="O69" s="7">
        <f t="shared" si="16"/>
        <v>0.1</v>
      </c>
      <c r="P69" s="7">
        <f t="shared" si="16"/>
        <v>0.1</v>
      </c>
      <c r="Q69" s="7">
        <f t="shared" si="16"/>
        <v>0.1</v>
      </c>
      <c r="R69" s="7">
        <f t="shared" si="16"/>
        <v>0.1</v>
      </c>
      <c r="S69" s="7">
        <f t="shared" si="16"/>
        <v>0.1</v>
      </c>
      <c r="T69" s="7">
        <f t="shared" si="16"/>
        <v>0.1</v>
      </c>
      <c r="U69" s="7">
        <f t="shared" si="16"/>
        <v>0.1</v>
      </c>
      <c r="V69" s="7">
        <f t="shared" si="16"/>
        <v>0.1</v>
      </c>
      <c r="W69" s="45" t="s">
        <v>179</v>
      </c>
      <c r="X69" s="45"/>
    </row>
    <row r="70" spans="1:24" ht="30.75" customHeight="1" x14ac:dyDescent="0.25">
      <c r="A70" s="50"/>
      <c r="B70" s="53" t="s">
        <v>16</v>
      </c>
      <c r="C70" s="31" t="s">
        <v>18</v>
      </c>
      <c r="D70" s="10">
        <f>D71+D72</f>
        <v>1473903.2999999998</v>
      </c>
      <c r="E70" s="10">
        <f t="shared" ref="E70:G70" si="17">E71+E72</f>
        <v>1473903.2999999998</v>
      </c>
      <c r="F70" s="10">
        <f t="shared" si="17"/>
        <v>1473348.0999999999</v>
      </c>
      <c r="G70" s="10">
        <f t="shared" si="17"/>
        <v>1473088.7999999998</v>
      </c>
      <c r="H70" s="41"/>
      <c r="I70" s="41"/>
      <c r="J70" s="41"/>
      <c r="K70" s="41"/>
      <c r="L70" s="41"/>
      <c r="M70" s="41"/>
      <c r="N70" s="41"/>
      <c r="O70" s="41"/>
      <c r="P70" s="41"/>
      <c r="Q70" s="41"/>
      <c r="R70" s="41"/>
      <c r="S70" s="41"/>
      <c r="T70" s="41"/>
      <c r="U70" s="41"/>
      <c r="V70" s="41"/>
      <c r="W70" s="60" t="s">
        <v>283</v>
      </c>
      <c r="X70" s="45"/>
    </row>
    <row r="71" spans="1:24" ht="56.25" customHeight="1" x14ac:dyDescent="0.25">
      <c r="A71" s="51"/>
      <c r="B71" s="69"/>
      <c r="C71" s="37" t="s">
        <v>15</v>
      </c>
      <c r="D71" s="7">
        <f>D23+D30+D41+D53+D63+D69</f>
        <v>562940.1</v>
      </c>
      <c r="E71" s="7">
        <f>E23+E30+E41+E53+E63+E69</f>
        <v>562940.1</v>
      </c>
      <c r="F71" s="7">
        <f>F23+F30+F41+F53+F63+F69</f>
        <v>562465.19999999995</v>
      </c>
      <c r="G71" s="7">
        <f>G23+G30+G41+G53+G63+G69</f>
        <v>562205.89999999991</v>
      </c>
      <c r="H71" s="41"/>
      <c r="I71" s="41"/>
      <c r="J71" s="41"/>
      <c r="K71" s="41"/>
      <c r="L71" s="41"/>
      <c r="M71" s="41"/>
      <c r="N71" s="41"/>
      <c r="O71" s="41"/>
      <c r="P71" s="41"/>
      <c r="Q71" s="41"/>
      <c r="R71" s="41"/>
      <c r="S71" s="41"/>
      <c r="T71" s="41"/>
      <c r="U71" s="41"/>
      <c r="V71" s="41"/>
      <c r="W71" s="45" t="s">
        <v>283</v>
      </c>
      <c r="X71" s="45"/>
    </row>
    <row r="72" spans="1:24" ht="47.25" x14ac:dyDescent="0.25">
      <c r="A72" s="51"/>
      <c r="B72" s="69"/>
      <c r="C72" s="37" t="s">
        <v>17</v>
      </c>
      <c r="D72" s="7">
        <f>D24+D31+D42+D54+D64</f>
        <v>910963.19999999995</v>
      </c>
      <c r="E72" s="7">
        <f>E24+E31+E42+E54+E64</f>
        <v>910963.19999999995</v>
      </c>
      <c r="F72" s="7">
        <f>F24+F31+F42+F54+F64</f>
        <v>910882.89999999991</v>
      </c>
      <c r="G72" s="7">
        <f>G24+G31+G42+G54+G64</f>
        <v>910882.89999999991</v>
      </c>
      <c r="H72" s="41"/>
      <c r="I72" s="41"/>
      <c r="J72" s="41"/>
      <c r="K72" s="41"/>
      <c r="L72" s="41"/>
      <c r="M72" s="41"/>
      <c r="N72" s="41"/>
      <c r="O72" s="41"/>
      <c r="P72" s="41"/>
      <c r="Q72" s="41"/>
      <c r="R72" s="41"/>
      <c r="S72" s="41"/>
      <c r="T72" s="41"/>
      <c r="U72" s="41"/>
      <c r="V72" s="41"/>
      <c r="W72" s="45" t="s">
        <v>179</v>
      </c>
      <c r="X72" s="45"/>
    </row>
    <row r="73" spans="1:24" s="13" customFormat="1" ht="24.75" customHeight="1" x14ac:dyDescent="0.25">
      <c r="A73" s="31">
        <v>2</v>
      </c>
      <c r="B73" s="48" t="s">
        <v>91</v>
      </c>
      <c r="C73" s="48"/>
      <c r="D73" s="48"/>
      <c r="E73" s="48"/>
      <c r="F73" s="48"/>
      <c r="G73" s="48"/>
      <c r="H73" s="49"/>
      <c r="I73" s="49"/>
      <c r="J73" s="49"/>
      <c r="K73" s="49"/>
      <c r="L73" s="49"/>
      <c r="M73" s="49"/>
      <c r="N73" s="49"/>
      <c r="O73" s="49"/>
      <c r="P73" s="49"/>
      <c r="Q73" s="49"/>
      <c r="R73" s="49"/>
      <c r="S73" s="49"/>
      <c r="T73" s="49"/>
      <c r="U73" s="49"/>
      <c r="V73" s="49"/>
      <c r="W73" s="49"/>
      <c r="X73" s="49"/>
    </row>
    <row r="74" spans="1:24" ht="58.5" customHeight="1" x14ac:dyDescent="0.25">
      <c r="A74" s="6"/>
      <c r="B74" s="37" t="s">
        <v>103</v>
      </c>
      <c r="C74" s="37" t="s">
        <v>15</v>
      </c>
      <c r="D74" s="7">
        <v>18</v>
      </c>
      <c r="E74" s="7">
        <v>18</v>
      </c>
      <c r="F74" s="7">
        <v>18</v>
      </c>
      <c r="G74" s="7">
        <v>18</v>
      </c>
      <c r="H74" s="5"/>
      <c r="I74" s="5"/>
      <c r="J74" s="5"/>
      <c r="K74" s="5"/>
      <c r="L74" s="5"/>
      <c r="M74" s="5"/>
      <c r="N74" s="5"/>
      <c r="O74" s="5"/>
      <c r="P74" s="5"/>
      <c r="Q74" s="5"/>
      <c r="R74" s="5"/>
      <c r="S74" s="5"/>
      <c r="T74" s="5"/>
      <c r="U74" s="5"/>
      <c r="V74" s="5"/>
      <c r="W74" s="45" t="s">
        <v>179</v>
      </c>
      <c r="X74" s="45"/>
    </row>
    <row r="75" spans="1:24" ht="195.75" customHeight="1" x14ac:dyDescent="0.25">
      <c r="A75" s="6"/>
      <c r="B75" s="70" t="s">
        <v>116</v>
      </c>
      <c r="C75" s="37" t="s">
        <v>17</v>
      </c>
      <c r="D75" s="7">
        <v>732.7</v>
      </c>
      <c r="E75" s="7">
        <v>732.7</v>
      </c>
      <c r="F75" s="7">
        <v>630.4</v>
      </c>
      <c r="G75" s="7">
        <v>630.4</v>
      </c>
      <c r="H75" s="5"/>
      <c r="I75" s="5"/>
      <c r="J75" s="5"/>
      <c r="K75" s="5"/>
      <c r="L75" s="5"/>
      <c r="M75" s="5"/>
      <c r="N75" s="5"/>
      <c r="O75" s="5"/>
      <c r="P75" s="5"/>
      <c r="Q75" s="5"/>
      <c r="R75" s="5"/>
      <c r="S75" s="5"/>
      <c r="T75" s="5"/>
      <c r="U75" s="5"/>
      <c r="V75" s="5"/>
      <c r="W75" s="45" t="s">
        <v>292</v>
      </c>
      <c r="X75" s="45"/>
    </row>
    <row r="76" spans="1:24" ht="111" customHeight="1" x14ac:dyDescent="0.25">
      <c r="A76" s="6"/>
      <c r="B76" s="37" t="s">
        <v>192</v>
      </c>
      <c r="C76" s="37" t="s">
        <v>17</v>
      </c>
      <c r="D76" s="7">
        <v>5737</v>
      </c>
      <c r="E76" s="7">
        <v>5737</v>
      </c>
      <c r="F76" s="7">
        <v>5568</v>
      </c>
      <c r="G76" s="7">
        <v>5568</v>
      </c>
      <c r="H76" s="5"/>
      <c r="I76" s="5"/>
      <c r="J76" s="5"/>
      <c r="K76" s="5"/>
      <c r="L76" s="5"/>
      <c r="M76" s="5"/>
      <c r="N76" s="5"/>
      <c r="O76" s="5"/>
      <c r="P76" s="5"/>
      <c r="Q76" s="5"/>
      <c r="R76" s="5"/>
      <c r="S76" s="5"/>
      <c r="T76" s="5"/>
      <c r="U76" s="5"/>
      <c r="V76" s="5"/>
      <c r="W76" s="45" t="s">
        <v>293</v>
      </c>
      <c r="X76" s="45"/>
    </row>
    <row r="77" spans="1:24" ht="95.25" customHeight="1" x14ac:dyDescent="0.25">
      <c r="A77" s="6"/>
      <c r="B77" s="37" t="s">
        <v>117</v>
      </c>
      <c r="C77" s="37" t="s">
        <v>17</v>
      </c>
      <c r="D77" s="7">
        <v>46662.2</v>
      </c>
      <c r="E77" s="7">
        <v>17206.099999999999</v>
      </c>
      <c r="F77" s="7">
        <v>43754.2</v>
      </c>
      <c r="G77" s="7">
        <v>43754.2</v>
      </c>
      <c r="H77" s="5"/>
      <c r="I77" s="5"/>
      <c r="J77" s="5"/>
      <c r="K77" s="5"/>
      <c r="L77" s="5"/>
      <c r="M77" s="5"/>
      <c r="N77" s="5"/>
      <c r="O77" s="5"/>
      <c r="P77" s="5"/>
      <c r="Q77" s="5"/>
      <c r="R77" s="5"/>
      <c r="S77" s="5"/>
      <c r="T77" s="5"/>
      <c r="U77" s="5"/>
      <c r="V77" s="5"/>
      <c r="W77" s="45" t="s">
        <v>294</v>
      </c>
      <c r="X77" s="45"/>
    </row>
    <row r="78" spans="1:24" ht="111.75" customHeight="1" x14ac:dyDescent="0.25">
      <c r="A78" s="6"/>
      <c r="B78" s="37" t="s">
        <v>40</v>
      </c>
      <c r="C78" s="37" t="s">
        <v>17</v>
      </c>
      <c r="D78" s="7">
        <v>1307.2</v>
      </c>
      <c r="E78" s="7">
        <v>1307.2</v>
      </c>
      <c r="F78" s="7">
        <v>1281.5999999999999</v>
      </c>
      <c r="G78" s="7">
        <v>1281.5999999999999</v>
      </c>
      <c r="H78" s="5"/>
      <c r="I78" s="5"/>
      <c r="J78" s="5"/>
      <c r="K78" s="5"/>
      <c r="L78" s="5"/>
      <c r="M78" s="5"/>
      <c r="N78" s="5"/>
      <c r="O78" s="5"/>
      <c r="P78" s="5"/>
      <c r="Q78" s="5"/>
      <c r="R78" s="5"/>
      <c r="S78" s="5"/>
      <c r="T78" s="5"/>
      <c r="U78" s="5"/>
      <c r="V78" s="5"/>
      <c r="W78" s="45" t="s">
        <v>295</v>
      </c>
      <c r="X78" s="45"/>
    </row>
    <row r="79" spans="1:24" ht="33" customHeight="1" x14ac:dyDescent="0.25">
      <c r="A79" s="58"/>
      <c r="B79" s="48" t="s">
        <v>16</v>
      </c>
      <c r="C79" s="31" t="s">
        <v>18</v>
      </c>
      <c r="D79" s="10">
        <f>D80+D81</f>
        <v>54457.099999999991</v>
      </c>
      <c r="E79" s="10">
        <f t="shared" ref="E79:G79" si="18">E80+E81</f>
        <v>25001</v>
      </c>
      <c r="F79" s="10">
        <f t="shared" si="18"/>
        <v>51252.2</v>
      </c>
      <c r="G79" s="10">
        <f t="shared" si="18"/>
        <v>51252.2</v>
      </c>
      <c r="H79" s="41"/>
      <c r="I79" s="41"/>
      <c r="J79" s="41"/>
      <c r="K79" s="41"/>
      <c r="L79" s="41"/>
      <c r="M79" s="41"/>
      <c r="N79" s="41"/>
      <c r="O79" s="41"/>
      <c r="P79" s="41"/>
      <c r="Q79" s="41"/>
      <c r="R79" s="41"/>
      <c r="S79" s="41"/>
      <c r="T79" s="41"/>
      <c r="U79" s="41"/>
      <c r="V79" s="41"/>
      <c r="W79" s="60" t="s">
        <v>296</v>
      </c>
      <c r="X79" s="45"/>
    </row>
    <row r="80" spans="1:24" ht="47.25" customHeight="1" x14ac:dyDescent="0.25">
      <c r="A80" s="58"/>
      <c r="B80" s="63"/>
      <c r="C80" s="37" t="s">
        <v>15</v>
      </c>
      <c r="D80" s="7">
        <f>D74</f>
        <v>18</v>
      </c>
      <c r="E80" s="7">
        <f>E74</f>
        <v>18</v>
      </c>
      <c r="F80" s="7">
        <f>F74</f>
        <v>18</v>
      </c>
      <c r="G80" s="7">
        <f>G74</f>
        <v>18</v>
      </c>
      <c r="H80" s="41"/>
      <c r="I80" s="41"/>
      <c r="J80" s="41"/>
      <c r="K80" s="41"/>
      <c r="L80" s="41"/>
      <c r="M80" s="41"/>
      <c r="N80" s="41"/>
      <c r="O80" s="41"/>
      <c r="P80" s="41"/>
      <c r="Q80" s="41"/>
      <c r="R80" s="41"/>
      <c r="S80" s="41"/>
      <c r="T80" s="41"/>
      <c r="U80" s="41"/>
      <c r="V80" s="41"/>
      <c r="W80" s="45" t="s">
        <v>179</v>
      </c>
      <c r="X80" s="45"/>
    </row>
    <row r="81" spans="1:24" ht="47.25" x14ac:dyDescent="0.25">
      <c r="A81" s="58"/>
      <c r="B81" s="63"/>
      <c r="C81" s="37" t="s">
        <v>17</v>
      </c>
      <c r="D81" s="7">
        <f>D75+D76+D77+D78</f>
        <v>54439.099999999991</v>
      </c>
      <c r="E81" s="7">
        <f t="shared" ref="E81:G81" si="19">E75+E76+E77+E78</f>
        <v>24983</v>
      </c>
      <c r="F81" s="7">
        <f t="shared" si="19"/>
        <v>51234.2</v>
      </c>
      <c r="G81" s="7">
        <f t="shared" si="19"/>
        <v>51234.2</v>
      </c>
      <c r="H81" s="41"/>
      <c r="I81" s="41"/>
      <c r="J81" s="41"/>
      <c r="K81" s="41"/>
      <c r="L81" s="41"/>
      <c r="M81" s="41"/>
      <c r="N81" s="41"/>
      <c r="O81" s="41"/>
      <c r="P81" s="41"/>
      <c r="Q81" s="41"/>
      <c r="R81" s="41"/>
      <c r="S81" s="41"/>
      <c r="T81" s="41"/>
      <c r="U81" s="41"/>
      <c r="V81" s="41"/>
      <c r="W81" s="45" t="s">
        <v>296</v>
      </c>
      <c r="X81" s="45"/>
    </row>
    <row r="82" spans="1:24" ht="24.75" customHeight="1" x14ac:dyDescent="0.25">
      <c r="A82" s="31">
        <v>3</v>
      </c>
      <c r="B82" s="48" t="s">
        <v>82</v>
      </c>
      <c r="C82" s="48"/>
      <c r="D82" s="48"/>
      <c r="E82" s="48"/>
      <c r="F82" s="48"/>
      <c r="G82" s="48"/>
      <c r="H82" s="59"/>
      <c r="I82" s="59"/>
      <c r="J82" s="59"/>
      <c r="K82" s="59"/>
      <c r="L82" s="59"/>
      <c r="M82" s="59"/>
      <c r="N82" s="59"/>
      <c r="O82" s="59"/>
      <c r="P82" s="59"/>
      <c r="Q82" s="59"/>
      <c r="R82" s="59"/>
      <c r="S82" s="59"/>
      <c r="T82" s="59"/>
      <c r="U82" s="59"/>
      <c r="V82" s="59"/>
      <c r="W82" s="59"/>
      <c r="X82" s="59"/>
    </row>
    <row r="83" spans="1:24" ht="81" customHeight="1" x14ac:dyDescent="0.25">
      <c r="A83" s="31"/>
      <c r="B83" s="37" t="s">
        <v>193</v>
      </c>
      <c r="C83" s="37" t="s">
        <v>15</v>
      </c>
      <c r="D83" s="7">
        <v>226</v>
      </c>
      <c r="E83" s="7">
        <v>226</v>
      </c>
      <c r="F83" s="7">
        <v>226</v>
      </c>
      <c r="G83" s="7">
        <v>226</v>
      </c>
      <c r="H83" s="32"/>
      <c r="I83" s="32"/>
      <c r="J83" s="32"/>
      <c r="K83" s="32"/>
      <c r="L83" s="32"/>
      <c r="M83" s="32"/>
      <c r="N83" s="32"/>
      <c r="O83" s="32"/>
      <c r="P83" s="32"/>
      <c r="Q83" s="32"/>
      <c r="R83" s="32"/>
      <c r="S83" s="32"/>
      <c r="T83" s="32"/>
      <c r="U83" s="32"/>
      <c r="V83" s="32"/>
      <c r="W83" s="45" t="s">
        <v>243</v>
      </c>
      <c r="X83" s="45"/>
    </row>
    <row r="84" spans="1:24" ht="104.25" customHeight="1" x14ac:dyDescent="0.25">
      <c r="A84" s="42"/>
      <c r="B84" s="37" t="s">
        <v>36</v>
      </c>
      <c r="C84" s="37" t="s">
        <v>17</v>
      </c>
      <c r="D84" s="7">
        <v>36795.9</v>
      </c>
      <c r="E84" s="7">
        <v>36795.9</v>
      </c>
      <c r="F84" s="7">
        <v>34062.800000000003</v>
      </c>
      <c r="G84" s="7">
        <v>34062.800000000003</v>
      </c>
      <c r="H84" s="5"/>
      <c r="I84" s="5"/>
      <c r="J84" s="5"/>
      <c r="K84" s="5"/>
      <c r="L84" s="5"/>
      <c r="M84" s="5"/>
      <c r="N84" s="5"/>
      <c r="O84" s="5"/>
      <c r="P84" s="5"/>
      <c r="Q84" s="5"/>
      <c r="R84" s="5"/>
      <c r="S84" s="5"/>
      <c r="T84" s="5"/>
      <c r="U84" s="5"/>
      <c r="V84" s="5"/>
      <c r="W84" s="45" t="s">
        <v>298</v>
      </c>
      <c r="X84" s="45"/>
    </row>
    <row r="85" spans="1:24" ht="99.75" customHeight="1" x14ac:dyDescent="0.25">
      <c r="A85" s="42"/>
      <c r="B85" s="37" t="s">
        <v>37</v>
      </c>
      <c r="C85" s="37" t="s">
        <v>17</v>
      </c>
      <c r="D85" s="7">
        <v>3636</v>
      </c>
      <c r="E85" s="7">
        <v>3636</v>
      </c>
      <c r="F85" s="7">
        <v>2829.3</v>
      </c>
      <c r="G85" s="7">
        <v>2829.3</v>
      </c>
      <c r="H85" s="5"/>
      <c r="I85" s="5"/>
      <c r="J85" s="5"/>
      <c r="K85" s="5"/>
      <c r="L85" s="5"/>
      <c r="M85" s="5"/>
      <c r="N85" s="5"/>
      <c r="O85" s="5"/>
      <c r="P85" s="5"/>
      <c r="Q85" s="5"/>
      <c r="R85" s="5"/>
      <c r="S85" s="5"/>
      <c r="T85" s="5"/>
      <c r="U85" s="5"/>
      <c r="V85" s="5"/>
      <c r="W85" s="45" t="s">
        <v>299</v>
      </c>
      <c r="X85" s="45"/>
    </row>
    <row r="86" spans="1:24" ht="156.75" customHeight="1" x14ac:dyDescent="0.25">
      <c r="A86" s="42"/>
      <c r="B86" s="37" t="s">
        <v>38</v>
      </c>
      <c r="C86" s="37" t="s">
        <v>17</v>
      </c>
      <c r="D86" s="7">
        <v>129.19999999999999</v>
      </c>
      <c r="E86" s="7">
        <v>129.19999999999999</v>
      </c>
      <c r="F86" s="7">
        <v>108.1</v>
      </c>
      <c r="G86" s="7">
        <v>108.1</v>
      </c>
      <c r="H86" s="5"/>
      <c r="I86" s="5"/>
      <c r="J86" s="5"/>
      <c r="K86" s="5"/>
      <c r="L86" s="5"/>
      <c r="M86" s="5"/>
      <c r="N86" s="5"/>
      <c r="O86" s="5"/>
      <c r="P86" s="5"/>
      <c r="Q86" s="5"/>
      <c r="R86" s="5"/>
      <c r="S86" s="5"/>
      <c r="T86" s="5"/>
      <c r="U86" s="5"/>
      <c r="V86" s="5"/>
      <c r="W86" s="45" t="s">
        <v>300</v>
      </c>
      <c r="X86" s="45"/>
    </row>
    <row r="87" spans="1:24" ht="95.25" customHeight="1" x14ac:dyDescent="0.25">
      <c r="A87" s="42"/>
      <c r="B87" s="37" t="s">
        <v>152</v>
      </c>
      <c r="C87" s="37" t="s">
        <v>17</v>
      </c>
      <c r="D87" s="7">
        <v>12918.7</v>
      </c>
      <c r="E87" s="7">
        <v>12918.7</v>
      </c>
      <c r="F87" s="7">
        <v>11245.7</v>
      </c>
      <c r="G87" s="7">
        <v>11245.7</v>
      </c>
      <c r="H87" s="5"/>
      <c r="I87" s="5"/>
      <c r="J87" s="5"/>
      <c r="K87" s="5"/>
      <c r="L87" s="5"/>
      <c r="M87" s="5"/>
      <c r="N87" s="5"/>
      <c r="O87" s="5"/>
      <c r="P87" s="5"/>
      <c r="Q87" s="5"/>
      <c r="R87" s="5"/>
      <c r="S87" s="5"/>
      <c r="T87" s="5"/>
      <c r="U87" s="5"/>
      <c r="V87" s="5"/>
      <c r="W87" s="45" t="s">
        <v>301</v>
      </c>
      <c r="X87" s="45"/>
    </row>
    <row r="88" spans="1:24" ht="84" customHeight="1" x14ac:dyDescent="0.25">
      <c r="A88" s="42"/>
      <c r="B88" s="37" t="s">
        <v>39</v>
      </c>
      <c r="C88" s="37" t="s">
        <v>15</v>
      </c>
      <c r="D88" s="7">
        <v>4300</v>
      </c>
      <c r="E88" s="7">
        <v>4300</v>
      </c>
      <c r="F88" s="7">
        <v>3920.8</v>
      </c>
      <c r="G88" s="7">
        <v>3920.8</v>
      </c>
      <c r="H88" s="5"/>
      <c r="I88" s="5"/>
      <c r="J88" s="5"/>
      <c r="K88" s="5"/>
      <c r="L88" s="5"/>
      <c r="M88" s="5"/>
      <c r="N88" s="5"/>
      <c r="O88" s="5"/>
      <c r="P88" s="5"/>
      <c r="Q88" s="5"/>
      <c r="R88" s="5"/>
      <c r="S88" s="5"/>
      <c r="T88" s="5"/>
      <c r="U88" s="5"/>
      <c r="V88" s="5"/>
      <c r="W88" s="45" t="s">
        <v>387</v>
      </c>
      <c r="X88" s="45"/>
    </row>
    <row r="89" spans="1:24" ht="69" customHeight="1" x14ac:dyDescent="0.25">
      <c r="A89" s="42"/>
      <c r="B89" s="37" t="s">
        <v>206</v>
      </c>
      <c r="C89" s="37" t="s">
        <v>15</v>
      </c>
      <c r="D89" s="7">
        <v>60</v>
      </c>
      <c r="E89" s="7">
        <v>60</v>
      </c>
      <c r="F89" s="7">
        <v>60</v>
      </c>
      <c r="G89" s="7">
        <v>60</v>
      </c>
      <c r="H89" s="5"/>
      <c r="I89" s="5"/>
      <c r="J89" s="5"/>
      <c r="K89" s="5"/>
      <c r="L89" s="5"/>
      <c r="M89" s="5"/>
      <c r="N89" s="5"/>
      <c r="O89" s="5"/>
      <c r="P89" s="5"/>
      <c r="Q89" s="5"/>
      <c r="R89" s="5"/>
      <c r="S89" s="5"/>
      <c r="T89" s="5"/>
      <c r="U89" s="5"/>
      <c r="V89" s="5"/>
      <c r="W89" s="45" t="s">
        <v>243</v>
      </c>
      <c r="X89" s="45"/>
    </row>
    <row r="90" spans="1:24" ht="69" customHeight="1" x14ac:dyDescent="0.25">
      <c r="A90" s="42"/>
      <c r="B90" s="37" t="s">
        <v>297</v>
      </c>
      <c r="C90" s="37" t="s">
        <v>17</v>
      </c>
      <c r="D90" s="7">
        <v>114.1</v>
      </c>
      <c r="E90" s="7">
        <v>114.1</v>
      </c>
      <c r="F90" s="7">
        <v>72.5</v>
      </c>
      <c r="G90" s="7">
        <v>72.5</v>
      </c>
      <c r="H90" s="5"/>
      <c r="I90" s="5"/>
      <c r="J90" s="5"/>
      <c r="K90" s="5"/>
      <c r="L90" s="5"/>
      <c r="M90" s="5"/>
      <c r="N90" s="5"/>
      <c r="O90" s="5"/>
      <c r="P90" s="5"/>
      <c r="Q90" s="5"/>
      <c r="R90" s="5"/>
      <c r="S90" s="5"/>
      <c r="T90" s="5"/>
      <c r="U90" s="5"/>
      <c r="V90" s="5"/>
      <c r="W90" s="45" t="s">
        <v>302</v>
      </c>
      <c r="X90" s="45"/>
    </row>
    <row r="91" spans="1:24" ht="33" customHeight="1" x14ac:dyDescent="0.25">
      <c r="A91" s="58"/>
      <c r="B91" s="48" t="s">
        <v>16</v>
      </c>
      <c r="C91" s="31" t="s">
        <v>18</v>
      </c>
      <c r="D91" s="10">
        <f>D92+D93</f>
        <v>58179.9</v>
      </c>
      <c r="E91" s="10">
        <f t="shared" ref="E91:G91" si="20">E92+E93</f>
        <v>58179.9</v>
      </c>
      <c r="F91" s="10">
        <f t="shared" si="20"/>
        <v>52525.200000000012</v>
      </c>
      <c r="G91" s="10">
        <f t="shared" si="20"/>
        <v>52525.200000000012</v>
      </c>
      <c r="H91" s="41"/>
      <c r="I91" s="41"/>
      <c r="J91" s="41"/>
      <c r="K91" s="41"/>
      <c r="L91" s="41"/>
      <c r="M91" s="41"/>
      <c r="N91" s="41"/>
      <c r="O91" s="41"/>
      <c r="P91" s="41"/>
      <c r="Q91" s="41"/>
      <c r="R91" s="41"/>
      <c r="S91" s="41"/>
      <c r="T91" s="41"/>
      <c r="U91" s="41"/>
      <c r="V91" s="41"/>
      <c r="W91" s="60" t="s">
        <v>303</v>
      </c>
      <c r="X91" s="45"/>
    </row>
    <row r="92" spans="1:24" ht="44.25" customHeight="1" x14ac:dyDescent="0.25">
      <c r="A92" s="58"/>
      <c r="B92" s="63"/>
      <c r="C92" s="37" t="s">
        <v>15</v>
      </c>
      <c r="D92" s="7">
        <f>D88+D89+D83</f>
        <v>4586</v>
      </c>
      <c r="E92" s="7">
        <f t="shared" ref="E92" si="21">E88+E89+E83</f>
        <v>4586</v>
      </c>
      <c r="F92" s="7">
        <f>F88+F89+F83</f>
        <v>4206.8</v>
      </c>
      <c r="G92" s="7">
        <f>G88+G89+G83</f>
        <v>4206.8</v>
      </c>
      <c r="H92" s="41"/>
      <c r="I92" s="41"/>
      <c r="J92" s="41"/>
      <c r="K92" s="41"/>
      <c r="L92" s="41"/>
      <c r="M92" s="41"/>
      <c r="N92" s="41"/>
      <c r="O92" s="41"/>
      <c r="P92" s="41"/>
      <c r="Q92" s="41"/>
      <c r="R92" s="41"/>
      <c r="S92" s="41"/>
      <c r="T92" s="41"/>
      <c r="U92" s="41"/>
      <c r="V92" s="41"/>
      <c r="W92" s="45" t="s">
        <v>304</v>
      </c>
      <c r="X92" s="45"/>
    </row>
    <row r="93" spans="1:24" ht="47.25" x14ac:dyDescent="0.25">
      <c r="A93" s="58"/>
      <c r="B93" s="63"/>
      <c r="C93" s="37" t="s">
        <v>17</v>
      </c>
      <c r="D93" s="7">
        <f>D84+D85+D86+D87+D90</f>
        <v>53593.9</v>
      </c>
      <c r="E93" s="7">
        <f t="shared" ref="E93:G93" si="22">E84+E85+E86+E87+E90</f>
        <v>53593.9</v>
      </c>
      <c r="F93" s="7">
        <f t="shared" si="22"/>
        <v>48318.400000000009</v>
      </c>
      <c r="G93" s="7">
        <f t="shared" si="22"/>
        <v>48318.400000000009</v>
      </c>
      <c r="H93" s="41"/>
      <c r="I93" s="41"/>
      <c r="J93" s="41"/>
      <c r="K93" s="41"/>
      <c r="L93" s="41"/>
      <c r="M93" s="41"/>
      <c r="N93" s="41"/>
      <c r="O93" s="41"/>
      <c r="P93" s="41"/>
      <c r="Q93" s="41"/>
      <c r="R93" s="41"/>
      <c r="S93" s="41"/>
      <c r="T93" s="41"/>
      <c r="U93" s="41"/>
      <c r="V93" s="41"/>
      <c r="W93" s="45" t="s">
        <v>305</v>
      </c>
      <c r="X93" s="45"/>
    </row>
    <row r="94" spans="1:24" ht="24.75" customHeight="1" x14ac:dyDescent="0.25">
      <c r="A94" s="31">
        <v>4</v>
      </c>
      <c r="B94" s="48" t="s">
        <v>86</v>
      </c>
      <c r="C94" s="48"/>
      <c r="D94" s="48"/>
      <c r="E94" s="48"/>
      <c r="F94" s="48"/>
      <c r="G94" s="48"/>
      <c r="H94" s="59"/>
      <c r="I94" s="59"/>
      <c r="J94" s="59"/>
      <c r="K94" s="59"/>
      <c r="L94" s="59"/>
      <c r="M94" s="59"/>
      <c r="N94" s="59"/>
      <c r="O94" s="59"/>
      <c r="P94" s="59"/>
      <c r="Q94" s="59"/>
      <c r="R94" s="59"/>
      <c r="S94" s="59"/>
      <c r="T94" s="59"/>
      <c r="U94" s="59"/>
      <c r="V94" s="59"/>
      <c r="W94" s="59"/>
      <c r="X94" s="59"/>
    </row>
    <row r="95" spans="1:24" ht="52.5" customHeight="1" x14ac:dyDescent="0.25">
      <c r="A95" s="42"/>
      <c r="B95" s="37" t="s">
        <v>33</v>
      </c>
      <c r="C95" s="37" t="s">
        <v>15</v>
      </c>
      <c r="D95" s="7">
        <f>554.5+400+395</f>
        <v>1349.5</v>
      </c>
      <c r="E95" s="7">
        <f>554.5+400+395</f>
        <v>1349.5</v>
      </c>
      <c r="F95" s="7">
        <f>540.1+400+395</f>
        <v>1335.1</v>
      </c>
      <c r="G95" s="7">
        <f>540.1+400+395</f>
        <v>1335.1</v>
      </c>
      <c r="H95" s="32"/>
      <c r="I95" s="32"/>
      <c r="J95" s="32"/>
      <c r="K95" s="32"/>
      <c r="L95" s="32"/>
      <c r="M95" s="32"/>
      <c r="N95" s="32"/>
      <c r="O95" s="32"/>
      <c r="P95" s="32"/>
      <c r="Q95" s="32"/>
      <c r="R95" s="32"/>
      <c r="S95" s="32"/>
      <c r="T95" s="32"/>
      <c r="U95" s="32"/>
      <c r="V95" s="32"/>
      <c r="W95" s="45" t="s">
        <v>306</v>
      </c>
      <c r="X95" s="45"/>
    </row>
    <row r="96" spans="1:24" ht="66.75" customHeight="1" x14ac:dyDescent="0.25">
      <c r="A96" s="42"/>
      <c r="B96" s="37" t="s">
        <v>104</v>
      </c>
      <c r="C96" s="37" t="s">
        <v>15</v>
      </c>
      <c r="D96" s="7">
        <v>70</v>
      </c>
      <c r="E96" s="7">
        <v>70</v>
      </c>
      <c r="F96" s="7">
        <v>69.5</v>
      </c>
      <c r="G96" s="7">
        <v>69.5</v>
      </c>
      <c r="H96" s="32"/>
      <c r="I96" s="32"/>
      <c r="J96" s="32"/>
      <c r="K96" s="32"/>
      <c r="L96" s="32"/>
      <c r="M96" s="32"/>
      <c r="N96" s="32"/>
      <c r="O96" s="32"/>
      <c r="P96" s="32"/>
      <c r="Q96" s="32"/>
      <c r="R96" s="32"/>
      <c r="S96" s="32"/>
      <c r="T96" s="32"/>
      <c r="U96" s="32"/>
      <c r="V96" s="32"/>
      <c r="W96" s="71" t="s">
        <v>307</v>
      </c>
      <c r="X96" s="71"/>
    </row>
    <row r="97" spans="1:24" ht="66.75" customHeight="1" x14ac:dyDescent="0.25">
      <c r="A97" s="42"/>
      <c r="B97" s="37" t="s">
        <v>207</v>
      </c>
      <c r="C97" s="37" t="s">
        <v>15</v>
      </c>
      <c r="D97" s="7">
        <v>2080</v>
      </c>
      <c r="E97" s="7">
        <v>2080</v>
      </c>
      <c r="F97" s="7">
        <v>2080</v>
      </c>
      <c r="G97" s="7">
        <v>1949.3</v>
      </c>
      <c r="H97" s="32"/>
      <c r="I97" s="32"/>
      <c r="J97" s="32"/>
      <c r="K97" s="32"/>
      <c r="L97" s="32"/>
      <c r="M97" s="32"/>
      <c r="N97" s="32"/>
      <c r="O97" s="32"/>
      <c r="P97" s="32"/>
      <c r="Q97" s="32"/>
      <c r="R97" s="32"/>
      <c r="S97" s="32"/>
      <c r="T97" s="32"/>
      <c r="U97" s="32"/>
      <c r="V97" s="32"/>
      <c r="W97" s="71" t="s">
        <v>308</v>
      </c>
      <c r="X97" s="71"/>
    </row>
    <row r="98" spans="1:24" ht="66.75" customHeight="1" x14ac:dyDescent="0.25">
      <c r="A98" s="42"/>
      <c r="B98" s="37" t="s">
        <v>208</v>
      </c>
      <c r="C98" s="37" t="s">
        <v>15</v>
      </c>
      <c r="D98" s="7">
        <v>1700</v>
      </c>
      <c r="E98" s="7">
        <v>1700</v>
      </c>
      <c r="F98" s="7">
        <v>1700</v>
      </c>
      <c r="G98" s="7">
        <v>1700</v>
      </c>
      <c r="H98" s="32"/>
      <c r="I98" s="32"/>
      <c r="J98" s="32"/>
      <c r="K98" s="32"/>
      <c r="L98" s="32"/>
      <c r="M98" s="32"/>
      <c r="N98" s="32"/>
      <c r="O98" s="32"/>
      <c r="P98" s="32"/>
      <c r="Q98" s="32"/>
      <c r="R98" s="32"/>
      <c r="S98" s="32"/>
      <c r="T98" s="32"/>
      <c r="U98" s="32"/>
      <c r="V98" s="32"/>
      <c r="W98" s="45" t="s">
        <v>243</v>
      </c>
      <c r="X98" s="45"/>
    </row>
    <row r="99" spans="1:24" ht="66.75" customHeight="1" x14ac:dyDescent="0.25">
      <c r="A99" s="42"/>
      <c r="B99" s="37" t="s">
        <v>209</v>
      </c>
      <c r="C99" s="37" t="s">
        <v>15</v>
      </c>
      <c r="D99" s="7">
        <v>8464.2000000000007</v>
      </c>
      <c r="E99" s="7">
        <v>8464.2000000000007</v>
      </c>
      <c r="F99" s="7">
        <v>8464.2000000000007</v>
      </c>
      <c r="G99" s="7">
        <v>8464.2000000000007</v>
      </c>
      <c r="H99" s="32"/>
      <c r="I99" s="32"/>
      <c r="J99" s="32"/>
      <c r="K99" s="32"/>
      <c r="L99" s="32"/>
      <c r="M99" s="32"/>
      <c r="N99" s="32"/>
      <c r="O99" s="32"/>
      <c r="P99" s="32"/>
      <c r="Q99" s="32"/>
      <c r="R99" s="32"/>
      <c r="S99" s="32"/>
      <c r="T99" s="32"/>
      <c r="U99" s="32"/>
      <c r="V99" s="32"/>
      <c r="W99" s="45" t="s">
        <v>243</v>
      </c>
      <c r="X99" s="45"/>
    </row>
    <row r="100" spans="1:24" ht="85.5" customHeight="1" x14ac:dyDescent="0.25">
      <c r="A100" s="42"/>
      <c r="B100" s="37" t="s">
        <v>240</v>
      </c>
      <c r="C100" s="37" t="s">
        <v>15</v>
      </c>
      <c r="D100" s="7">
        <v>160.69999999999999</v>
      </c>
      <c r="E100" s="7">
        <v>160.69999999999999</v>
      </c>
      <c r="F100" s="7">
        <v>160.69999999999999</v>
      </c>
      <c r="G100" s="7">
        <v>160.69999999999999</v>
      </c>
      <c r="H100" s="32"/>
      <c r="I100" s="32"/>
      <c r="J100" s="32"/>
      <c r="K100" s="32"/>
      <c r="L100" s="32"/>
      <c r="M100" s="32"/>
      <c r="N100" s="32"/>
      <c r="O100" s="32"/>
      <c r="P100" s="32"/>
      <c r="Q100" s="32"/>
      <c r="R100" s="32"/>
      <c r="S100" s="32"/>
      <c r="T100" s="32"/>
      <c r="U100" s="32"/>
      <c r="V100" s="32"/>
      <c r="W100" s="45" t="s">
        <v>243</v>
      </c>
      <c r="X100" s="45"/>
    </row>
    <row r="101" spans="1:24" ht="85.5" customHeight="1" x14ac:dyDescent="0.25">
      <c r="A101" s="42"/>
      <c r="B101" s="37" t="s">
        <v>241</v>
      </c>
      <c r="C101" s="37" t="s">
        <v>15</v>
      </c>
      <c r="D101" s="7">
        <v>1000</v>
      </c>
      <c r="E101" s="7">
        <v>1000</v>
      </c>
      <c r="F101" s="7">
        <v>1000</v>
      </c>
      <c r="G101" s="7">
        <v>1000</v>
      </c>
      <c r="H101" s="32"/>
      <c r="I101" s="32"/>
      <c r="J101" s="32"/>
      <c r="K101" s="32"/>
      <c r="L101" s="32"/>
      <c r="M101" s="32"/>
      <c r="N101" s="32"/>
      <c r="O101" s="32"/>
      <c r="P101" s="32"/>
      <c r="Q101" s="32"/>
      <c r="R101" s="32"/>
      <c r="S101" s="32"/>
      <c r="T101" s="32"/>
      <c r="U101" s="32"/>
      <c r="V101" s="32"/>
      <c r="W101" s="71" t="s">
        <v>243</v>
      </c>
      <c r="X101" s="71"/>
    </row>
    <row r="102" spans="1:24" ht="85.5" customHeight="1" x14ac:dyDescent="0.25">
      <c r="A102" s="42"/>
      <c r="B102" s="37" t="s">
        <v>242</v>
      </c>
      <c r="C102" s="37" t="s">
        <v>15</v>
      </c>
      <c r="D102" s="7">
        <v>2000</v>
      </c>
      <c r="E102" s="7">
        <v>2000</v>
      </c>
      <c r="F102" s="7">
        <v>2000</v>
      </c>
      <c r="G102" s="7">
        <v>2000</v>
      </c>
      <c r="H102" s="32"/>
      <c r="I102" s="32"/>
      <c r="J102" s="32"/>
      <c r="K102" s="32"/>
      <c r="L102" s="32"/>
      <c r="M102" s="32"/>
      <c r="N102" s="32"/>
      <c r="O102" s="32"/>
      <c r="P102" s="32"/>
      <c r="Q102" s="32"/>
      <c r="R102" s="32"/>
      <c r="S102" s="32"/>
      <c r="T102" s="32"/>
      <c r="U102" s="32"/>
      <c r="V102" s="32"/>
      <c r="W102" s="71" t="s">
        <v>243</v>
      </c>
      <c r="X102" s="71"/>
    </row>
    <row r="103" spans="1:24" ht="36" customHeight="1" x14ac:dyDescent="0.25">
      <c r="A103" s="50"/>
      <c r="B103" s="53" t="s">
        <v>16</v>
      </c>
      <c r="C103" s="31" t="s">
        <v>18</v>
      </c>
      <c r="D103" s="10">
        <f>D104</f>
        <v>16824.400000000001</v>
      </c>
      <c r="E103" s="10">
        <f>E104</f>
        <v>16824.400000000001</v>
      </c>
      <c r="F103" s="10">
        <f>F104</f>
        <v>16809.5</v>
      </c>
      <c r="G103" s="10">
        <f>G104</f>
        <v>16678.900000000001</v>
      </c>
      <c r="H103" s="10">
        <f t="shared" ref="H103:V103" si="23">H104</f>
        <v>0</v>
      </c>
      <c r="I103" s="10">
        <f t="shared" si="23"/>
        <v>0</v>
      </c>
      <c r="J103" s="10">
        <f t="shared" si="23"/>
        <v>0</v>
      </c>
      <c r="K103" s="10">
        <f t="shared" si="23"/>
        <v>0</v>
      </c>
      <c r="L103" s="10">
        <f t="shared" si="23"/>
        <v>0</v>
      </c>
      <c r="M103" s="10">
        <f t="shared" si="23"/>
        <v>0</v>
      </c>
      <c r="N103" s="10">
        <f t="shared" si="23"/>
        <v>0</v>
      </c>
      <c r="O103" s="10">
        <f t="shared" si="23"/>
        <v>0</v>
      </c>
      <c r="P103" s="10">
        <f t="shared" si="23"/>
        <v>0</v>
      </c>
      <c r="Q103" s="10">
        <f t="shared" si="23"/>
        <v>0</v>
      </c>
      <c r="R103" s="10">
        <f t="shared" si="23"/>
        <v>0</v>
      </c>
      <c r="S103" s="10">
        <f t="shared" si="23"/>
        <v>0</v>
      </c>
      <c r="T103" s="10">
        <f t="shared" si="23"/>
        <v>0</v>
      </c>
      <c r="U103" s="10">
        <f t="shared" si="23"/>
        <v>0</v>
      </c>
      <c r="V103" s="10">
        <f t="shared" si="23"/>
        <v>0</v>
      </c>
      <c r="W103" s="60" t="s">
        <v>309</v>
      </c>
      <c r="X103" s="60"/>
    </row>
    <row r="104" spans="1:24" ht="42.75" customHeight="1" x14ac:dyDescent="0.25">
      <c r="A104" s="51"/>
      <c r="B104" s="69"/>
      <c r="C104" s="37" t="s">
        <v>15</v>
      </c>
      <c r="D104" s="7">
        <f>D95+D96+D97+D98+D99+D102+D100+D101</f>
        <v>16824.400000000001</v>
      </c>
      <c r="E104" s="7">
        <f t="shared" ref="E104:F104" si="24">E95+E96+E97+E98+E99+E102+E100+E101</f>
        <v>16824.400000000001</v>
      </c>
      <c r="F104" s="7">
        <f t="shared" si="24"/>
        <v>16809.5</v>
      </c>
      <c r="G104" s="7">
        <f>G95+G96+G97+G98+G99+G102+G100+G101+0.1</f>
        <v>16678.900000000001</v>
      </c>
      <c r="H104" s="41"/>
      <c r="I104" s="41"/>
      <c r="J104" s="41"/>
      <c r="K104" s="41"/>
      <c r="L104" s="41"/>
      <c r="M104" s="41"/>
      <c r="N104" s="41"/>
      <c r="O104" s="41"/>
      <c r="P104" s="41"/>
      <c r="Q104" s="41"/>
      <c r="R104" s="41"/>
      <c r="S104" s="41"/>
      <c r="T104" s="41"/>
      <c r="U104" s="41"/>
      <c r="V104" s="41"/>
      <c r="W104" s="45" t="s">
        <v>309</v>
      </c>
      <c r="X104" s="45"/>
    </row>
    <row r="105" spans="1:24" ht="24.75" customHeight="1" x14ac:dyDescent="0.25">
      <c r="A105" s="31">
        <v>5</v>
      </c>
      <c r="B105" s="48" t="s">
        <v>87</v>
      </c>
      <c r="C105" s="48"/>
      <c r="D105" s="48"/>
      <c r="E105" s="48"/>
      <c r="F105" s="48"/>
      <c r="G105" s="48"/>
      <c r="H105" s="59"/>
      <c r="I105" s="59"/>
      <c r="J105" s="59"/>
      <c r="K105" s="59"/>
      <c r="L105" s="59"/>
      <c r="M105" s="59"/>
      <c r="N105" s="59"/>
      <c r="O105" s="59"/>
      <c r="P105" s="59"/>
      <c r="Q105" s="59"/>
      <c r="R105" s="59"/>
      <c r="S105" s="59"/>
      <c r="T105" s="59"/>
      <c r="U105" s="59"/>
      <c r="V105" s="59"/>
      <c r="W105" s="59"/>
      <c r="X105" s="59"/>
    </row>
    <row r="106" spans="1:24" ht="32.25" customHeight="1" x14ac:dyDescent="0.25">
      <c r="A106" s="48" t="s">
        <v>88</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row>
    <row r="107" spans="1:24" ht="99.75" customHeight="1" x14ac:dyDescent="0.25">
      <c r="A107" s="42"/>
      <c r="B107" s="37" t="s">
        <v>35</v>
      </c>
      <c r="C107" s="37" t="s">
        <v>15</v>
      </c>
      <c r="D107" s="7">
        <v>38938.400000000001</v>
      </c>
      <c r="E107" s="7">
        <v>38938.400000000001</v>
      </c>
      <c r="F107" s="7">
        <v>38938.400000000001</v>
      </c>
      <c r="G107" s="7">
        <v>38938.400000000001</v>
      </c>
      <c r="H107" s="5"/>
      <c r="I107" s="5"/>
      <c r="J107" s="5"/>
      <c r="K107" s="5"/>
      <c r="L107" s="5"/>
      <c r="M107" s="5"/>
      <c r="N107" s="5"/>
      <c r="O107" s="5"/>
      <c r="P107" s="5"/>
      <c r="Q107" s="5"/>
      <c r="R107" s="5"/>
      <c r="S107" s="5"/>
      <c r="T107" s="5"/>
      <c r="U107" s="5"/>
      <c r="V107" s="5"/>
      <c r="W107" s="45" t="s">
        <v>179</v>
      </c>
      <c r="X107" s="45"/>
    </row>
    <row r="108" spans="1:24" ht="93" customHeight="1" x14ac:dyDescent="0.25">
      <c r="A108" s="42"/>
      <c r="B108" s="37" t="s">
        <v>34</v>
      </c>
      <c r="C108" s="37" t="s">
        <v>15</v>
      </c>
      <c r="D108" s="7">
        <v>991.8</v>
      </c>
      <c r="E108" s="7">
        <v>991.8</v>
      </c>
      <c r="F108" s="7">
        <v>991.8</v>
      </c>
      <c r="G108" s="7">
        <v>991.8</v>
      </c>
      <c r="H108" s="5"/>
      <c r="I108" s="5"/>
      <c r="J108" s="5"/>
      <c r="K108" s="5"/>
      <c r="L108" s="5"/>
      <c r="M108" s="5"/>
      <c r="N108" s="5"/>
      <c r="O108" s="5"/>
      <c r="P108" s="5"/>
      <c r="Q108" s="5"/>
      <c r="R108" s="5"/>
      <c r="S108" s="5"/>
      <c r="T108" s="5"/>
      <c r="U108" s="5"/>
      <c r="V108" s="5"/>
      <c r="W108" s="45" t="s">
        <v>179</v>
      </c>
      <c r="X108" s="45"/>
    </row>
    <row r="109" spans="1:24" ht="115.5" customHeight="1" x14ac:dyDescent="0.25">
      <c r="A109" s="42"/>
      <c r="B109" s="37" t="s">
        <v>113</v>
      </c>
      <c r="C109" s="37" t="s">
        <v>17</v>
      </c>
      <c r="D109" s="7">
        <v>23479.4</v>
      </c>
      <c r="E109" s="7">
        <v>23479.4</v>
      </c>
      <c r="F109" s="7">
        <v>23479.4</v>
      </c>
      <c r="G109" s="7">
        <v>23479.4</v>
      </c>
      <c r="H109" s="5"/>
      <c r="I109" s="5"/>
      <c r="J109" s="5"/>
      <c r="K109" s="5"/>
      <c r="L109" s="5"/>
      <c r="M109" s="5"/>
      <c r="N109" s="5"/>
      <c r="O109" s="5"/>
      <c r="P109" s="5"/>
      <c r="Q109" s="5"/>
      <c r="R109" s="5"/>
      <c r="S109" s="5"/>
      <c r="T109" s="5"/>
      <c r="U109" s="5"/>
      <c r="V109" s="5"/>
      <c r="W109" s="45" t="s">
        <v>179</v>
      </c>
      <c r="X109" s="45"/>
    </row>
    <row r="110" spans="1:24" ht="121.5" customHeight="1" x14ac:dyDescent="0.25">
      <c r="A110" s="42"/>
      <c r="B110" s="37" t="s">
        <v>118</v>
      </c>
      <c r="C110" s="37" t="s">
        <v>15</v>
      </c>
      <c r="D110" s="7">
        <v>1235.8</v>
      </c>
      <c r="E110" s="7">
        <v>1235.8</v>
      </c>
      <c r="F110" s="7">
        <v>1235.8</v>
      </c>
      <c r="G110" s="7">
        <v>1235.8</v>
      </c>
      <c r="H110" s="5"/>
      <c r="I110" s="5"/>
      <c r="J110" s="5"/>
      <c r="K110" s="5"/>
      <c r="L110" s="5"/>
      <c r="M110" s="5"/>
      <c r="N110" s="5"/>
      <c r="O110" s="5"/>
      <c r="P110" s="5"/>
      <c r="Q110" s="5"/>
      <c r="R110" s="5"/>
      <c r="S110" s="5"/>
      <c r="T110" s="5"/>
      <c r="U110" s="5"/>
      <c r="V110" s="5"/>
      <c r="W110" s="45" t="s">
        <v>179</v>
      </c>
      <c r="X110" s="45"/>
    </row>
    <row r="111" spans="1:24" ht="140.25" customHeight="1" x14ac:dyDescent="0.25">
      <c r="A111" s="42"/>
      <c r="B111" s="37" t="s">
        <v>204</v>
      </c>
      <c r="C111" s="37" t="s">
        <v>15</v>
      </c>
      <c r="D111" s="7">
        <v>22327.1</v>
      </c>
      <c r="E111" s="7">
        <v>22327.1</v>
      </c>
      <c r="F111" s="7">
        <v>22327.1</v>
      </c>
      <c r="G111" s="7">
        <v>22327.1</v>
      </c>
      <c r="H111" s="5"/>
      <c r="I111" s="5"/>
      <c r="J111" s="5"/>
      <c r="K111" s="5"/>
      <c r="L111" s="5"/>
      <c r="M111" s="5"/>
      <c r="N111" s="5"/>
      <c r="O111" s="5"/>
      <c r="P111" s="5"/>
      <c r="Q111" s="5"/>
      <c r="R111" s="5"/>
      <c r="S111" s="5"/>
      <c r="T111" s="5"/>
      <c r="U111" s="5"/>
      <c r="V111" s="5"/>
      <c r="W111" s="45" t="s">
        <v>179</v>
      </c>
      <c r="X111" s="45"/>
    </row>
    <row r="112" spans="1:24" ht="15" customHeight="1" x14ac:dyDescent="0.25">
      <c r="A112" s="50"/>
      <c r="B112" s="53" t="s">
        <v>19</v>
      </c>
      <c r="C112" s="31" t="s">
        <v>18</v>
      </c>
      <c r="D112" s="10">
        <f>D113+D114</f>
        <v>86972.5</v>
      </c>
      <c r="E112" s="10">
        <f t="shared" ref="E112:G112" si="25">E113+E114</f>
        <v>86972.5</v>
      </c>
      <c r="F112" s="10">
        <f t="shared" si="25"/>
        <v>86972.5</v>
      </c>
      <c r="G112" s="10">
        <f t="shared" si="25"/>
        <v>86972.5</v>
      </c>
      <c r="H112" s="41"/>
      <c r="I112" s="41"/>
      <c r="J112" s="41"/>
      <c r="K112" s="41"/>
      <c r="L112" s="41"/>
      <c r="M112" s="41"/>
      <c r="N112" s="41"/>
      <c r="O112" s="41"/>
      <c r="P112" s="41"/>
      <c r="Q112" s="41"/>
      <c r="R112" s="41"/>
      <c r="S112" s="41"/>
      <c r="T112" s="41"/>
      <c r="U112" s="41"/>
      <c r="V112" s="41"/>
      <c r="W112" s="60" t="s">
        <v>179</v>
      </c>
      <c r="X112" s="45"/>
    </row>
    <row r="113" spans="1:24" ht="31.5" x14ac:dyDescent="0.25">
      <c r="A113" s="51"/>
      <c r="B113" s="69"/>
      <c r="C113" s="37" t="s">
        <v>15</v>
      </c>
      <c r="D113" s="7">
        <f>D107+D108+D110+D111</f>
        <v>63493.100000000006</v>
      </c>
      <c r="E113" s="7">
        <f>E107+E108+E110+E111</f>
        <v>63493.100000000006</v>
      </c>
      <c r="F113" s="7">
        <f>F107+F108+F110+F111</f>
        <v>63493.100000000006</v>
      </c>
      <c r="G113" s="7">
        <f>G107+G108+G110+G111</f>
        <v>63493.100000000006</v>
      </c>
      <c r="H113" s="41"/>
      <c r="I113" s="41"/>
      <c r="J113" s="41"/>
      <c r="K113" s="41"/>
      <c r="L113" s="41"/>
      <c r="M113" s="41"/>
      <c r="N113" s="41"/>
      <c r="O113" s="41"/>
      <c r="P113" s="41"/>
      <c r="Q113" s="41"/>
      <c r="R113" s="41"/>
      <c r="S113" s="41"/>
      <c r="T113" s="41"/>
      <c r="U113" s="41"/>
      <c r="V113" s="41"/>
      <c r="W113" s="45" t="s">
        <v>310</v>
      </c>
      <c r="X113" s="45"/>
    </row>
    <row r="114" spans="1:24" ht="47.25" x14ac:dyDescent="0.25">
      <c r="A114" s="51"/>
      <c r="B114" s="69"/>
      <c r="C114" s="37" t="s">
        <v>17</v>
      </c>
      <c r="D114" s="7">
        <f>D109</f>
        <v>23479.4</v>
      </c>
      <c r="E114" s="7">
        <f>E109</f>
        <v>23479.4</v>
      </c>
      <c r="F114" s="7">
        <f>F109</f>
        <v>23479.4</v>
      </c>
      <c r="G114" s="7">
        <f>G109</f>
        <v>23479.4</v>
      </c>
      <c r="H114" s="41"/>
      <c r="I114" s="41"/>
      <c r="J114" s="41"/>
      <c r="K114" s="41"/>
      <c r="L114" s="41"/>
      <c r="M114" s="41"/>
      <c r="N114" s="41"/>
      <c r="O114" s="41"/>
      <c r="P114" s="41"/>
      <c r="Q114" s="41"/>
      <c r="R114" s="41"/>
      <c r="S114" s="41"/>
      <c r="T114" s="41"/>
      <c r="U114" s="41"/>
      <c r="V114" s="41"/>
      <c r="W114" s="45" t="s">
        <v>179</v>
      </c>
      <c r="X114" s="45"/>
    </row>
    <row r="115" spans="1:24" ht="32.25" customHeight="1" x14ac:dyDescent="0.25">
      <c r="A115" s="48" t="s">
        <v>169</v>
      </c>
      <c r="B115" s="59"/>
      <c r="C115" s="59"/>
      <c r="D115" s="59"/>
      <c r="E115" s="59"/>
      <c r="F115" s="59"/>
      <c r="G115" s="59"/>
      <c r="H115" s="59"/>
      <c r="I115" s="59"/>
      <c r="J115" s="59"/>
      <c r="K115" s="59"/>
      <c r="L115" s="59"/>
      <c r="M115" s="59"/>
      <c r="N115" s="59"/>
      <c r="O115" s="59"/>
      <c r="P115" s="59"/>
      <c r="Q115" s="59"/>
      <c r="R115" s="59"/>
      <c r="S115" s="59"/>
      <c r="T115" s="59"/>
      <c r="U115" s="59"/>
      <c r="V115" s="59"/>
      <c r="W115" s="59"/>
      <c r="X115" s="59"/>
    </row>
    <row r="116" spans="1:24" ht="85.5" customHeight="1" x14ac:dyDescent="0.25">
      <c r="A116" s="40"/>
      <c r="B116" s="37" t="s">
        <v>35</v>
      </c>
      <c r="C116" s="37" t="s">
        <v>15</v>
      </c>
      <c r="D116" s="7">
        <f>13572.3+7753</f>
        <v>21325.3</v>
      </c>
      <c r="E116" s="7">
        <f>13572.3+7753</f>
        <v>21325.3</v>
      </c>
      <c r="F116" s="7">
        <f>13572.3+7753</f>
        <v>21325.3</v>
      </c>
      <c r="G116" s="7">
        <f>13572.3+7753</f>
        <v>21325.3</v>
      </c>
      <c r="H116" s="41"/>
      <c r="I116" s="41"/>
      <c r="J116" s="41"/>
      <c r="K116" s="41"/>
      <c r="L116" s="41"/>
      <c r="M116" s="41"/>
      <c r="N116" s="41"/>
      <c r="O116" s="41"/>
      <c r="P116" s="41"/>
      <c r="Q116" s="41"/>
      <c r="R116" s="41"/>
      <c r="S116" s="41"/>
      <c r="T116" s="41"/>
      <c r="U116" s="41"/>
      <c r="V116" s="41"/>
      <c r="W116" s="45" t="s">
        <v>179</v>
      </c>
      <c r="X116" s="45"/>
    </row>
    <row r="117" spans="1:24" ht="118.5" customHeight="1" x14ac:dyDescent="0.25">
      <c r="A117" s="40"/>
      <c r="B117" s="37" t="s">
        <v>34</v>
      </c>
      <c r="C117" s="37" t="s">
        <v>15</v>
      </c>
      <c r="D117" s="7">
        <f>457.5+450</f>
        <v>907.5</v>
      </c>
      <c r="E117" s="7">
        <f>457.5+450</f>
        <v>907.5</v>
      </c>
      <c r="F117" s="7">
        <f>350.3+420.6</f>
        <v>770.90000000000009</v>
      </c>
      <c r="G117" s="7">
        <f>350.3+420.6</f>
        <v>770.90000000000009</v>
      </c>
      <c r="H117" s="41"/>
      <c r="I117" s="41"/>
      <c r="J117" s="41"/>
      <c r="K117" s="41"/>
      <c r="L117" s="41"/>
      <c r="M117" s="41"/>
      <c r="N117" s="41"/>
      <c r="O117" s="41"/>
      <c r="P117" s="41"/>
      <c r="Q117" s="41"/>
      <c r="R117" s="41"/>
      <c r="S117" s="41"/>
      <c r="T117" s="41"/>
      <c r="U117" s="41"/>
      <c r="V117" s="41"/>
      <c r="W117" s="45" t="s">
        <v>312</v>
      </c>
      <c r="X117" s="45"/>
    </row>
    <row r="118" spans="1:24" ht="91.5" customHeight="1" x14ac:dyDescent="0.25">
      <c r="A118" s="40"/>
      <c r="B118" s="37" t="s">
        <v>180</v>
      </c>
      <c r="C118" s="37" t="s">
        <v>15</v>
      </c>
      <c r="D118" s="7">
        <v>1547.3</v>
      </c>
      <c r="E118" s="7">
        <v>1547.3</v>
      </c>
      <c r="F118" s="7">
        <v>1547.3</v>
      </c>
      <c r="G118" s="7">
        <v>1547.3</v>
      </c>
      <c r="H118" s="41"/>
      <c r="I118" s="41"/>
      <c r="J118" s="41"/>
      <c r="K118" s="41"/>
      <c r="L118" s="41"/>
      <c r="M118" s="41"/>
      <c r="N118" s="41"/>
      <c r="O118" s="41"/>
      <c r="P118" s="41"/>
      <c r="Q118" s="41"/>
      <c r="R118" s="41"/>
      <c r="S118" s="41"/>
      <c r="T118" s="41"/>
      <c r="U118" s="41"/>
      <c r="V118" s="41"/>
      <c r="W118" s="45" t="s">
        <v>265</v>
      </c>
      <c r="X118" s="45"/>
    </row>
    <row r="119" spans="1:24" ht="118.5" customHeight="1" x14ac:dyDescent="0.25">
      <c r="A119" s="40"/>
      <c r="B119" s="37" t="s">
        <v>113</v>
      </c>
      <c r="C119" s="37" t="s">
        <v>17</v>
      </c>
      <c r="D119" s="7">
        <f>10021.4+8092.1</f>
        <v>18113.5</v>
      </c>
      <c r="E119" s="7">
        <f>10021.4+8092.1</f>
        <v>18113.5</v>
      </c>
      <c r="F119" s="7">
        <f>10021.4+8092.1</f>
        <v>18113.5</v>
      </c>
      <c r="G119" s="7">
        <f>10021.4+8092.1</f>
        <v>18113.5</v>
      </c>
      <c r="H119" s="41"/>
      <c r="I119" s="41"/>
      <c r="J119" s="41"/>
      <c r="K119" s="41"/>
      <c r="L119" s="41"/>
      <c r="M119" s="41"/>
      <c r="N119" s="41"/>
      <c r="O119" s="41"/>
      <c r="P119" s="41"/>
      <c r="Q119" s="41"/>
      <c r="R119" s="41"/>
      <c r="S119" s="41"/>
      <c r="T119" s="41"/>
      <c r="U119" s="41"/>
      <c r="V119" s="41"/>
      <c r="W119" s="45" t="s">
        <v>179</v>
      </c>
      <c r="X119" s="45"/>
    </row>
    <row r="120" spans="1:24" ht="107.25" customHeight="1" x14ac:dyDescent="0.25">
      <c r="A120" s="40"/>
      <c r="B120" s="37" t="s">
        <v>118</v>
      </c>
      <c r="C120" s="37" t="s">
        <v>15</v>
      </c>
      <c r="D120" s="7">
        <f>535.1+426</f>
        <v>961.1</v>
      </c>
      <c r="E120" s="7">
        <f>535.1+426</f>
        <v>961.1</v>
      </c>
      <c r="F120" s="7">
        <f>535.1+426</f>
        <v>961.1</v>
      </c>
      <c r="G120" s="7">
        <f>535.1+426</f>
        <v>961.1</v>
      </c>
      <c r="H120" s="41"/>
      <c r="I120" s="41"/>
      <c r="J120" s="41"/>
      <c r="K120" s="41"/>
      <c r="L120" s="41"/>
      <c r="M120" s="41"/>
      <c r="N120" s="41"/>
      <c r="O120" s="41"/>
      <c r="P120" s="41"/>
      <c r="Q120" s="41"/>
      <c r="R120" s="41"/>
      <c r="S120" s="41"/>
      <c r="T120" s="41"/>
      <c r="U120" s="41"/>
      <c r="V120" s="41"/>
      <c r="W120" s="45" t="s">
        <v>179</v>
      </c>
      <c r="X120" s="45"/>
    </row>
    <row r="121" spans="1:24" ht="141.75" customHeight="1" x14ac:dyDescent="0.25">
      <c r="A121" s="40"/>
      <c r="B121" s="37" t="s">
        <v>204</v>
      </c>
      <c r="C121" s="37" t="s">
        <v>15</v>
      </c>
      <c r="D121" s="7">
        <f>18927.8+32504.4</f>
        <v>51432.2</v>
      </c>
      <c r="E121" s="7">
        <f>18927.8+32504.4</f>
        <v>51432.2</v>
      </c>
      <c r="F121" s="7">
        <f>18927.8+32504.4</f>
        <v>51432.2</v>
      </c>
      <c r="G121" s="7">
        <f>18927.8+32504.4</f>
        <v>51432.2</v>
      </c>
      <c r="H121" s="41"/>
      <c r="I121" s="41"/>
      <c r="J121" s="41"/>
      <c r="K121" s="41"/>
      <c r="L121" s="41"/>
      <c r="M121" s="41"/>
      <c r="N121" s="41"/>
      <c r="O121" s="41"/>
      <c r="P121" s="41"/>
      <c r="Q121" s="41"/>
      <c r="R121" s="41"/>
      <c r="S121" s="41"/>
      <c r="T121" s="41"/>
      <c r="U121" s="41"/>
      <c r="V121" s="41"/>
      <c r="W121" s="45" t="s">
        <v>179</v>
      </c>
      <c r="X121" s="45"/>
    </row>
    <row r="122" spans="1:24" ht="118.5" customHeight="1" x14ac:dyDescent="0.25">
      <c r="A122" s="40"/>
      <c r="B122" s="37" t="s">
        <v>174</v>
      </c>
      <c r="C122" s="37" t="s">
        <v>15</v>
      </c>
      <c r="D122" s="7">
        <v>103.5</v>
      </c>
      <c r="E122" s="7">
        <v>103.5</v>
      </c>
      <c r="F122" s="7">
        <v>103.5</v>
      </c>
      <c r="G122" s="7">
        <v>103.5</v>
      </c>
      <c r="H122" s="41"/>
      <c r="I122" s="41"/>
      <c r="J122" s="41"/>
      <c r="K122" s="41"/>
      <c r="L122" s="41"/>
      <c r="M122" s="41"/>
      <c r="N122" s="41"/>
      <c r="O122" s="41"/>
      <c r="P122" s="41"/>
      <c r="Q122" s="41"/>
      <c r="R122" s="41"/>
      <c r="S122" s="41"/>
      <c r="T122" s="41"/>
      <c r="U122" s="41"/>
      <c r="V122" s="41"/>
      <c r="W122" s="45" t="s">
        <v>179</v>
      </c>
      <c r="X122" s="45"/>
    </row>
    <row r="123" spans="1:24" ht="118.5" customHeight="1" x14ac:dyDescent="0.25">
      <c r="A123" s="40"/>
      <c r="B123" s="37" t="s">
        <v>162</v>
      </c>
      <c r="C123" s="37" t="s">
        <v>15</v>
      </c>
      <c r="D123" s="7">
        <v>1318.3</v>
      </c>
      <c r="E123" s="7">
        <v>1318.3</v>
      </c>
      <c r="F123" s="7">
        <v>1318.3</v>
      </c>
      <c r="G123" s="7">
        <v>1318.3</v>
      </c>
      <c r="H123" s="41"/>
      <c r="I123" s="41"/>
      <c r="J123" s="41"/>
      <c r="K123" s="41"/>
      <c r="L123" s="41"/>
      <c r="M123" s="41"/>
      <c r="N123" s="41"/>
      <c r="O123" s="41"/>
      <c r="P123" s="41"/>
      <c r="Q123" s="41"/>
      <c r="R123" s="41"/>
      <c r="S123" s="41"/>
      <c r="T123" s="41"/>
      <c r="U123" s="41"/>
      <c r="V123" s="41"/>
      <c r="W123" s="45" t="s">
        <v>179</v>
      </c>
      <c r="X123" s="45"/>
    </row>
    <row r="124" spans="1:24" ht="72.75" customHeight="1" x14ac:dyDescent="0.25">
      <c r="A124" s="33"/>
      <c r="B124" s="9" t="s">
        <v>153</v>
      </c>
      <c r="C124" s="37" t="s">
        <v>15</v>
      </c>
      <c r="D124" s="7">
        <v>1.3</v>
      </c>
      <c r="E124" s="7">
        <v>1.3</v>
      </c>
      <c r="F124" s="7">
        <v>1.3</v>
      </c>
      <c r="G124" s="7">
        <v>1.3</v>
      </c>
      <c r="H124" s="41"/>
      <c r="I124" s="41"/>
      <c r="J124" s="41"/>
      <c r="K124" s="41"/>
      <c r="L124" s="41"/>
      <c r="M124" s="41"/>
      <c r="N124" s="41"/>
      <c r="O124" s="41"/>
      <c r="P124" s="41"/>
      <c r="Q124" s="41"/>
      <c r="R124" s="41"/>
      <c r="S124" s="41"/>
      <c r="T124" s="41"/>
      <c r="U124" s="41"/>
      <c r="V124" s="41"/>
      <c r="W124" s="45" t="s">
        <v>179</v>
      </c>
      <c r="X124" s="45"/>
    </row>
    <row r="125" spans="1:24" ht="72.75" customHeight="1" x14ac:dyDescent="0.25">
      <c r="A125" s="33"/>
      <c r="B125" s="9" t="s">
        <v>153</v>
      </c>
      <c r="C125" s="37" t="s">
        <v>248</v>
      </c>
      <c r="D125" s="7">
        <v>25.5</v>
      </c>
      <c r="E125" s="7">
        <v>25.5</v>
      </c>
      <c r="F125" s="7">
        <v>25.5</v>
      </c>
      <c r="G125" s="7">
        <v>25.5</v>
      </c>
      <c r="H125" s="41"/>
      <c r="I125" s="41"/>
      <c r="J125" s="41"/>
      <c r="K125" s="41"/>
      <c r="L125" s="41"/>
      <c r="M125" s="41"/>
      <c r="N125" s="41"/>
      <c r="O125" s="41"/>
      <c r="P125" s="41"/>
      <c r="Q125" s="41"/>
      <c r="R125" s="41"/>
      <c r="S125" s="41"/>
      <c r="T125" s="41"/>
      <c r="U125" s="41"/>
      <c r="V125" s="41"/>
      <c r="W125" s="45" t="s">
        <v>179</v>
      </c>
      <c r="X125" s="45"/>
    </row>
    <row r="126" spans="1:24" ht="79.5" customHeight="1" x14ac:dyDescent="0.25">
      <c r="A126" s="33"/>
      <c r="B126" s="9" t="s">
        <v>244</v>
      </c>
      <c r="C126" s="37" t="s">
        <v>15</v>
      </c>
      <c r="D126" s="7">
        <v>60</v>
      </c>
      <c r="E126" s="7">
        <v>60</v>
      </c>
      <c r="F126" s="7">
        <v>60</v>
      </c>
      <c r="G126" s="7">
        <v>60</v>
      </c>
      <c r="H126" s="41"/>
      <c r="I126" s="41"/>
      <c r="J126" s="41"/>
      <c r="K126" s="41"/>
      <c r="L126" s="41"/>
      <c r="M126" s="41"/>
      <c r="N126" s="41"/>
      <c r="O126" s="41"/>
      <c r="P126" s="41"/>
      <c r="Q126" s="41"/>
      <c r="R126" s="41"/>
      <c r="S126" s="41"/>
      <c r="T126" s="41"/>
      <c r="U126" s="41"/>
      <c r="V126" s="41"/>
      <c r="W126" s="45" t="s">
        <v>179</v>
      </c>
      <c r="X126" s="45"/>
    </row>
    <row r="127" spans="1:24" ht="79.5" customHeight="1" x14ac:dyDescent="0.25">
      <c r="A127" s="33"/>
      <c r="B127" s="9" t="s">
        <v>245</v>
      </c>
      <c r="C127" s="37" t="s">
        <v>15</v>
      </c>
      <c r="D127" s="7">
        <v>300</v>
      </c>
      <c r="E127" s="7">
        <v>300</v>
      </c>
      <c r="F127" s="7">
        <v>300</v>
      </c>
      <c r="G127" s="7">
        <v>300</v>
      </c>
      <c r="H127" s="41"/>
      <c r="I127" s="41"/>
      <c r="J127" s="41"/>
      <c r="K127" s="41"/>
      <c r="L127" s="41"/>
      <c r="M127" s="41"/>
      <c r="N127" s="41"/>
      <c r="O127" s="41"/>
      <c r="P127" s="41"/>
      <c r="Q127" s="41"/>
      <c r="R127" s="41"/>
      <c r="S127" s="41"/>
      <c r="T127" s="41"/>
      <c r="U127" s="41"/>
      <c r="V127" s="41"/>
      <c r="W127" s="45" t="s">
        <v>179</v>
      </c>
      <c r="X127" s="45"/>
    </row>
    <row r="128" spans="1:24" ht="79.5" customHeight="1" x14ac:dyDescent="0.25">
      <c r="A128" s="33"/>
      <c r="B128" s="9" t="s">
        <v>389</v>
      </c>
      <c r="C128" s="37" t="s">
        <v>15</v>
      </c>
      <c r="D128" s="7">
        <v>623</v>
      </c>
      <c r="E128" s="7">
        <v>623</v>
      </c>
      <c r="F128" s="7">
        <v>620.20000000000005</v>
      </c>
      <c r="G128" s="7">
        <v>620.20000000000005</v>
      </c>
      <c r="H128" s="41"/>
      <c r="I128" s="41"/>
      <c r="J128" s="41"/>
      <c r="K128" s="41"/>
      <c r="L128" s="41"/>
      <c r="M128" s="41"/>
      <c r="N128" s="41"/>
      <c r="O128" s="41"/>
      <c r="P128" s="41"/>
      <c r="Q128" s="41"/>
      <c r="R128" s="41"/>
      <c r="S128" s="41"/>
      <c r="T128" s="41"/>
      <c r="U128" s="41"/>
      <c r="V128" s="41"/>
      <c r="W128" s="45" t="s">
        <v>263</v>
      </c>
      <c r="X128" s="45"/>
    </row>
    <row r="129" spans="1:24" ht="79.5" customHeight="1" x14ac:dyDescent="0.25">
      <c r="A129" s="33"/>
      <c r="B129" s="9" t="s">
        <v>311</v>
      </c>
      <c r="C129" s="37" t="s">
        <v>15</v>
      </c>
      <c r="D129" s="7">
        <v>73</v>
      </c>
      <c r="E129" s="7">
        <v>73</v>
      </c>
      <c r="F129" s="7">
        <v>0</v>
      </c>
      <c r="G129" s="7">
        <v>0</v>
      </c>
      <c r="H129" s="41"/>
      <c r="I129" s="41"/>
      <c r="J129" s="41"/>
      <c r="K129" s="41"/>
      <c r="L129" s="41"/>
      <c r="M129" s="41"/>
      <c r="N129" s="41"/>
      <c r="O129" s="41"/>
      <c r="P129" s="41"/>
      <c r="Q129" s="41"/>
      <c r="R129" s="41"/>
      <c r="S129" s="41"/>
      <c r="T129" s="41"/>
      <c r="U129" s="41"/>
      <c r="V129" s="41"/>
      <c r="W129" s="45" t="s">
        <v>98</v>
      </c>
      <c r="X129" s="45"/>
    </row>
    <row r="130" spans="1:24" ht="15" customHeight="1" x14ac:dyDescent="0.25">
      <c r="A130" s="50"/>
      <c r="B130" s="53" t="s">
        <v>19</v>
      </c>
      <c r="C130" s="31" t="s">
        <v>18</v>
      </c>
      <c r="D130" s="10">
        <f>D131+D133+D132</f>
        <v>96791.3</v>
      </c>
      <c r="E130" s="10">
        <f t="shared" ref="E130:G130" si="26">E131+E133+E132</f>
        <v>96791.3</v>
      </c>
      <c r="F130" s="10">
        <f t="shared" si="26"/>
        <v>96579.099999999991</v>
      </c>
      <c r="G130" s="10">
        <f t="shared" si="26"/>
        <v>96579.099999999991</v>
      </c>
      <c r="H130" s="41"/>
      <c r="I130" s="41"/>
      <c r="J130" s="41"/>
      <c r="K130" s="41"/>
      <c r="L130" s="41"/>
      <c r="M130" s="41"/>
      <c r="N130" s="41"/>
      <c r="O130" s="41"/>
      <c r="P130" s="41"/>
      <c r="Q130" s="41"/>
      <c r="R130" s="41"/>
      <c r="S130" s="41"/>
      <c r="T130" s="41"/>
      <c r="U130" s="41"/>
      <c r="V130" s="41"/>
      <c r="W130" s="60" t="s">
        <v>284</v>
      </c>
      <c r="X130" s="45"/>
    </row>
    <row r="131" spans="1:24" ht="51" customHeight="1" x14ac:dyDescent="0.25">
      <c r="A131" s="51"/>
      <c r="B131" s="69"/>
      <c r="C131" s="37" t="s">
        <v>15</v>
      </c>
      <c r="D131" s="7">
        <f>D116+D117+D118+D120+D121+D122+D123+D124+D126+D128-0.2+D127+D129</f>
        <v>78652.3</v>
      </c>
      <c r="E131" s="7">
        <f t="shared" ref="E131" si="27">E116+E117+E118+E120+E121+E122+E123+E124+E126+E128-0.2+E127+E129</f>
        <v>78652.3</v>
      </c>
      <c r="F131" s="7">
        <f>F116+F117+F118+F120+F121+F122+F123+F124+F126+F128+F127+F129</f>
        <v>78440.099999999991</v>
      </c>
      <c r="G131" s="7">
        <f>G116+G117+G118+G120+G121+G122+G123+G124+G126+G128+G127+G129</f>
        <v>78440.099999999991</v>
      </c>
      <c r="H131" s="41"/>
      <c r="I131" s="41"/>
      <c r="J131" s="41"/>
      <c r="K131" s="41"/>
      <c r="L131" s="41"/>
      <c r="M131" s="41"/>
      <c r="N131" s="41"/>
      <c r="O131" s="41"/>
      <c r="P131" s="41"/>
      <c r="Q131" s="41"/>
      <c r="R131" s="41"/>
      <c r="S131" s="41"/>
      <c r="T131" s="41"/>
      <c r="U131" s="41"/>
      <c r="V131" s="41"/>
      <c r="W131" s="45" t="s">
        <v>282</v>
      </c>
      <c r="X131" s="45"/>
    </row>
    <row r="132" spans="1:24" ht="51" customHeight="1" x14ac:dyDescent="0.25">
      <c r="A132" s="51"/>
      <c r="B132" s="69"/>
      <c r="C132" s="37" t="s">
        <v>248</v>
      </c>
      <c r="D132" s="7">
        <f>D125</f>
        <v>25.5</v>
      </c>
      <c r="E132" s="7">
        <f t="shared" ref="E132:G132" si="28">E125</f>
        <v>25.5</v>
      </c>
      <c r="F132" s="7">
        <f t="shared" si="28"/>
        <v>25.5</v>
      </c>
      <c r="G132" s="7">
        <f t="shared" si="28"/>
        <v>25.5</v>
      </c>
      <c r="H132" s="41"/>
      <c r="I132" s="41"/>
      <c r="J132" s="41"/>
      <c r="K132" s="41"/>
      <c r="L132" s="41"/>
      <c r="M132" s="41"/>
      <c r="N132" s="41"/>
      <c r="O132" s="41"/>
      <c r="P132" s="41"/>
      <c r="Q132" s="41"/>
      <c r="R132" s="41"/>
      <c r="S132" s="41"/>
      <c r="T132" s="41"/>
      <c r="U132" s="41"/>
      <c r="V132" s="41"/>
      <c r="W132" s="45" t="s">
        <v>179</v>
      </c>
      <c r="X132" s="45"/>
    </row>
    <row r="133" spans="1:24" ht="48.75" customHeight="1" x14ac:dyDescent="0.25">
      <c r="A133" s="51"/>
      <c r="B133" s="69"/>
      <c r="C133" s="37" t="s">
        <v>17</v>
      </c>
      <c r="D133" s="7">
        <f>D119</f>
        <v>18113.5</v>
      </c>
      <c r="E133" s="7">
        <f t="shared" ref="E133:G133" si="29">E119</f>
        <v>18113.5</v>
      </c>
      <c r="F133" s="7">
        <f t="shared" si="29"/>
        <v>18113.5</v>
      </c>
      <c r="G133" s="7">
        <f t="shared" si="29"/>
        <v>18113.5</v>
      </c>
      <c r="H133" s="41"/>
      <c r="I133" s="41"/>
      <c r="J133" s="41"/>
      <c r="K133" s="41"/>
      <c r="L133" s="41"/>
      <c r="M133" s="41"/>
      <c r="N133" s="41"/>
      <c r="O133" s="41"/>
      <c r="P133" s="41"/>
      <c r="Q133" s="41"/>
      <c r="R133" s="41"/>
      <c r="S133" s="41"/>
      <c r="T133" s="41"/>
      <c r="U133" s="41"/>
      <c r="V133" s="41"/>
      <c r="W133" s="45" t="s">
        <v>179</v>
      </c>
      <c r="X133" s="45"/>
    </row>
    <row r="134" spans="1:24" ht="12.75" customHeight="1" x14ac:dyDescent="0.25">
      <c r="A134" s="48" t="s">
        <v>170</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row>
    <row r="135" spans="1:24" ht="60" customHeight="1" x14ac:dyDescent="0.25">
      <c r="A135" s="31"/>
      <c r="B135" s="37" t="s">
        <v>92</v>
      </c>
      <c r="C135" s="37" t="s">
        <v>15</v>
      </c>
      <c r="D135" s="15">
        <v>11176.6</v>
      </c>
      <c r="E135" s="15">
        <v>11176.6</v>
      </c>
      <c r="F135" s="15">
        <v>11159.2</v>
      </c>
      <c r="G135" s="15">
        <v>11159.2</v>
      </c>
      <c r="H135" s="32"/>
      <c r="I135" s="32"/>
      <c r="J135" s="32"/>
      <c r="K135" s="32"/>
      <c r="L135" s="32"/>
      <c r="M135" s="32"/>
      <c r="N135" s="32"/>
      <c r="O135" s="32"/>
      <c r="P135" s="32"/>
      <c r="Q135" s="32"/>
      <c r="R135" s="32"/>
      <c r="S135" s="32"/>
      <c r="T135" s="32"/>
      <c r="U135" s="32"/>
      <c r="V135" s="32"/>
      <c r="W135" s="45" t="s">
        <v>284</v>
      </c>
      <c r="X135" s="45"/>
    </row>
    <row r="136" spans="1:24" ht="60" customHeight="1" x14ac:dyDescent="0.25">
      <c r="A136" s="35"/>
      <c r="B136" s="9" t="s">
        <v>246</v>
      </c>
      <c r="C136" s="37" t="s">
        <v>248</v>
      </c>
      <c r="D136" s="15">
        <v>879</v>
      </c>
      <c r="E136" s="15">
        <v>879</v>
      </c>
      <c r="F136" s="15">
        <v>879</v>
      </c>
      <c r="G136" s="15">
        <v>879</v>
      </c>
      <c r="H136" s="32"/>
      <c r="I136" s="32"/>
      <c r="J136" s="32"/>
      <c r="K136" s="32"/>
      <c r="L136" s="32"/>
      <c r="M136" s="32"/>
      <c r="N136" s="32"/>
      <c r="O136" s="32"/>
      <c r="P136" s="32"/>
      <c r="Q136" s="32"/>
      <c r="R136" s="32"/>
      <c r="S136" s="32"/>
      <c r="T136" s="32"/>
      <c r="U136" s="32"/>
      <c r="V136" s="32"/>
      <c r="W136" s="45" t="s">
        <v>179</v>
      </c>
      <c r="X136" s="45"/>
    </row>
    <row r="137" spans="1:24" ht="60" customHeight="1" x14ac:dyDescent="0.25">
      <c r="A137" s="35"/>
      <c r="B137" s="9" t="s">
        <v>246</v>
      </c>
      <c r="C137" s="37" t="s">
        <v>15</v>
      </c>
      <c r="D137" s="15">
        <v>46.3</v>
      </c>
      <c r="E137" s="15">
        <v>46.3</v>
      </c>
      <c r="F137" s="15">
        <v>46.3</v>
      </c>
      <c r="G137" s="15">
        <v>46.3</v>
      </c>
      <c r="H137" s="32"/>
      <c r="I137" s="32"/>
      <c r="J137" s="32"/>
      <c r="K137" s="32"/>
      <c r="L137" s="32"/>
      <c r="M137" s="32"/>
      <c r="N137" s="32"/>
      <c r="O137" s="32"/>
      <c r="P137" s="32"/>
      <c r="Q137" s="32"/>
      <c r="R137" s="32"/>
      <c r="S137" s="32"/>
      <c r="T137" s="32"/>
      <c r="U137" s="32"/>
      <c r="V137" s="32"/>
      <c r="W137" s="45" t="s">
        <v>179</v>
      </c>
      <c r="X137" s="45"/>
    </row>
    <row r="138" spans="1:24" ht="68.25" customHeight="1" x14ac:dyDescent="0.25">
      <c r="A138" s="35"/>
      <c r="B138" s="9" t="s">
        <v>266</v>
      </c>
      <c r="C138" s="37" t="s">
        <v>15</v>
      </c>
      <c r="D138" s="15">
        <v>237</v>
      </c>
      <c r="E138" s="15">
        <v>237</v>
      </c>
      <c r="F138" s="15">
        <v>237</v>
      </c>
      <c r="G138" s="15">
        <v>237</v>
      </c>
      <c r="H138" s="32"/>
      <c r="I138" s="32"/>
      <c r="J138" s="32"/>
      <c r="K138" s="32"/>
      <c r="L138" s="32"/>
      <c r="M138" s="32"/>
      <c r="N138" s="32"/>
      <c r="O138" s="32"/>
      <c r="P138" s="32"/>
      <c r="Q138" s="32"/>
      <c r="R138" s="32"/>
      <c r="S138" s="32"/>
      <c r="T138" s="32"/>
      <c r="U138" s="32"/>
      <c r="V138" s="32"/>
      <c r="W138" s="45" t="s">
        <v>179</v>
      </c>
      <c r="X138" s="45"/>
    </row>
    <row r="139" spans="1:24" ht="68.25" customHeight="1" x14ac:dyDescent="0.25">
      <c r="A139" s="35"/>
      <c r="B139" s="9" t="s">
        <v>267</v>
      </c>
      <c r="C139" s="37" t="s">
        <v>15</v>
      </c>
      <c r="D139" s="15">
        <v>241</v>
      </c>
      <c r="E139" s="15">
        <v>241</v>
      </c>
      <c r="F139" s="15">
        <v>241</v>
      </c>
      <c r="G139" s="15">
        <v>241</v>
      </c>
      <c r="H139" s="32"/>
      <c r="I139" s="32"/>
      <c r="J139" s="32"/>
      <c r="K139" s="32"/>
      <c r="L139" s="32"/>
      <c r="M139" s="32"/>
      <c r="N139" s="32"/>
      <c r="O139" s="32"/>
      <c r="P139" s="32"/>
      <c r="Q139" s="32"/>
      <c r="R139" s="32"/>
      <c r="S139" s="32"/>
      <c r="T139" s="32"/>
      <c r="U139" s="32"/>
      <c r="V139" s="32"/>
      <c r="W139" s="45" t="s">
        <v>179</v>
      </c>
      <c r="X139" s="45"/>
    </row>
    <row r="140" spans="1:24" ht="68.25" customHeight="1" x14ac:dyDescent="0.25">
      <c r="A140" s="35"/>
      <c r="B140" s="9" t="s">
        <v>313</v>
      </c>
      <c r="C140" s="37" t="s">
        <v>15</v>
      </c>
      <c r="D140" s="15">
        <v>2330</v>
      </c>
      <c r="E140" s="15">
        <v>2330</v>
      </c>
      <c r="F140" s="15">
        <v>2330</v>
      </c>
      <c r="G140" s="15">
        <v>2330</v>
      </c>
      <c r="H140" s="32"/>
      <c r="I140" s="32"/>
      <c r="J140" s="32"/>
      <c r="K140" s="32"/>
      <c r="L140" s="32"/>
      <c r="M140" s="32"/>
      <c r="N140" s="32"/>
      <c r="O140" s="32"/>
      <c r="P140" s="32"/>
      <c r="Q140" s="32"/>
      <c r="R140" s="32"/>
      <c r="S140" s="32"/>
      <c r="T140" s="32"/>
      <c r="U140" s="32"/>
      <c r="V140" s="32"/>
      <c r="W140" s="45" t="s">
        <v>179</v>
      </c>
      <c r="X140" s="45"/>
    </row>
    <row r="141" spans="1:24" ht="30" customHeight="1" x14ac:dyDescent="0.25">
      <c r="A141" s="50"/>
      <c r="B141" s="53" t="s">
        <v>19</v>
      </c>
      <c r="C141" s="31" t="s">
        <v>18</v>
      </c>
      <c r="D141" s="10">
        <f>D142+D143</f>
        <v>14909.9</v>
      </c>
      <c r="E141" s="10">
        <f t="shared" ref="E141:G141" si="30">E142+E143</f>
        <v>14909.9</v>
      </c>
      <c r="F141" s="10">
        <f t="shared" si="30"/>
        <v>14892.5</v>
      </c>
      <c r="G141" s="10">
        <f t="shared" si="30"/>
        <v>14892.5</v>
      </c>
      <c r="H141" s="41"/>
      <c r="I141" s="41"/>
      <c r="J141" s="41"/>
      <c r="K141" s="41"/>
      <c r="L141" s="41"/>
      <c r="M141" s="41"/>
      <c r="N141" s="41"/>
      <c r="O141" s="41"/>
      <c r="P141" s="41"/>
      <c r="Q141" s="41"/>
      <c r="R141" s="41"/>
      <c r="S141" s="41"/>
      <c r="T141" s="41"/>
      <c r="U141" s="41"/>
      <c r="V141" s="41"/>
      <c r="W141" s="56" t="s">
        <v>283</v>
      </c>
      <c r="X141" s="57"/>
    </row>
    <row r="142" spans="1:24" ht="48.75" customHeight="1" x14ac:dyDescent="0.25">
      <c r="A142" s="51"/>
      <c r="B142" s="54"/>
      <c r="C142" s="37" t="s">
        <v>15</v>
      </c>
      <c r="D142" s="7">
        <f>D135+D137+D138+D139+D140</f>
        <v>14030.9</v>
      </c>
      <c r="E142" s="7">
        <f t="shared" ref="E142:G142" si="31">E135+E137+E138+E139+E140</f>
        <v>14030.9</v>
      </c>
      <c r="F142" s="7">
        <f t="shared" si="31"/>
        <v>14013.5</v>
      </c>
      <c r="G142" s="7">
        <f t="shared" si="31"/>
        <v>14013.5</v>
      </c>
      <c r="H142" s="41"/>
      <c r="I142" s="41"/>
      <c r="J142" s="41"/>
      <c r="K142" s="41"/>
      <c r="L142" s="41"/>
      <c r="M142" s="41"/>
      <c r="N142" s="41"/>
      <c r="O142" s="41"/>
      <c r="P142" s="41"/>
      <c r="Q142" s="41"/>
      <c r="R142" s="41"/>
      <c r="S142" s="41"/>
      <c r="T142" s="41"/>
      <c r="U142" s="41"/>
      <c r="V142" s="41"/>
      <c r="W142" s="56" t="s">
        <v>283</v>
      </c>
      <c r="X142" s="57"/>
    </row>
    <row r="143" spans="1:24" ht="48.75" customHeight="1" x14ac:dyDescent="0.25">
      <c r="A143" s="52"/>
      <c r="B143" s="52"/>
      <c r="C143" s="37" t="s">
        <v>248</v>
      </c>
      <c r="D143" s="7">
        <f>D136</f>
        <v>879</v>
      </c>
      <c r="E143" s="7">
        <f t="shared" ref="E143:G143" si="32">E136</f>
        <v>879</v>
      </c>
      <c r="F143" s="7">
        <f t="shared" si="32"/>
        <v>879</v>
      </c>
      <c r="G143" s="7">
        <f t="shared" si="32"/>
        <v>879</v>
      </c>
      <c r="H143" s="41"/>
      <c r="I143" s="41"/>
      <c r="J143" s="41"/>
      <c r="K143" s="41"/>
      <c r="L143" s="41"/>
      <c r="M143" s="41"/>
      <c r="N143" s="41"/>
      <c r="O143" s="41"/>
      <c r="P143" s="41"/>
      <c r="Q143" s="41"/>
      <c r="R143" s="41"/>
      <c r="S143" s="41"/>
      <c r="T143" s="41"/>
      <c r="U143" s="41"/>
      <c r="V143" s="41"/>
      <c r="W143" s="45" t="s">
        <v>179</v>
      </c>
      <c r="X143" s="45"/>
    </row>
    <row r="144" spans="1:24" ht="25.5" customHeight="1" x14ac:dyDescent="0.25">
      <c r="A144" s="50"/>
      <c r="B144" s="53" t="s">
        <v>16</v>
      </c>
      <c r="C144" s="31" t="s">
        <v>18</v>
      </c>
      <c r="D144" s="10">
        <f>D145+D146+D147</f>
        <v>198673.7</v>
      </c>
      <c r="E144" s="10">
        <f t="shared" ref="E144:G144" si="33">E145+E146+E147</f>
        <v>198673.7</v>
      </c>
      <c r="F144" s="10">
        <f t="shared" si="33"/>
        <v>198444</v>
      </c>
      <c r="G144" s="10">
        <f t="shared" si="33"/>
        <v>198444</v>
      </c>
      <c r="H144" s="41"/>
      <c r="I144" s="41"/>
      <c r="J144" s="41"/>
      <c r="K144" s="41"/>
      <c r="L144" s="41"/>
      <c r="M144" s="41"/>
      <c r="N144" s="41"/>
      <c r="O144" s="41"/>
      <c r="P144" s="41"/>
      <c r="Q144" s="41"/>
      <c r="R144" s="41"/>
      <c r="S144" s="41"/>
      <c r="T144" s="41"/>
      <c r="U144" s="41"/>
      <c r="V144" s="41"/>
      <c r="W144" s="60" t="s">
        <v>283</v>
      </c>
      <c r="X144" s="45"/>
    </row>
    <row r="145" spans="1:24" ht="51" customHeight="1" x14ac:dyDescent="0.25">
      <c r="A145" s="51"/>
      <c r="B145" s="69"/>
      <c r="C145" s="37" t="s">
        <v>15</v>
      </c>
      <c r="D145" s="7">
        <f>D113+D131+D142</f>
        <v>156176.30000000002</v>
      </c>
      <c r="E145" s="7">
        <f>E113+E131+E142</f>
        <v>156176.30000000002</v>
      </c>
      <c r="F145" s="7">
        <f>F113+F131+F142-0.1</f>
        <v>155946.6</v>
      </c>
      <c r="G145" s="7">
        <f>G113+G131+G142-0.1</f>
        <v>155946.6</v>
      </c>
      <c r="H145" s="41"/>
      <c r="I145" s="41"/>
      <c r="J145" s="41"/>
      <c r="K145" s="41"/>
      <c r="L145" s="41"/>
      <c r="M145" s="41"/>
      <c r="N145" s="41"/>
      <c r="O145" s="41"/>
      <c r="P145" s="41"/>
      <c r="Q145" s="41"/>
      <c r="R145" s="41"/>
      <c r="S145" s="41"/>
      <c r="T145" s="41"/>
      <c r="U145" s="41"/>
      <c r="V145" s="41"/>
      <c r="W145" s="45" t="s">
        <v>283</v>
      </c>
      <c r="X145" s="45"/>
    </row>
    <row r="146" spans="1:24" ht="47.25" x14ac:dyDescent="0.25">
      <c r="A146" s="51"/>
      <c r="B146" s="69"/>
      <c r="C146" s="37" t="s">
        <v>17</v>
      </c>
      <c r="D146" s="7">
        <f>D114+D133</f>
        <v>41592.9</v>
      </c>
      <c r="E146" s="7">
        <f>E114+E133</f>
        <v>41592.9</v>
      </c>
      <c r="F146" s="7">
        <f>F114+F133</f>
        <v>41592.9</v>
      </c>
      <c r="G146" s="7">
        <f>G114+G133</f>
        <v>41592.9</v>
      </c>
      <c r="H146" s="41"/>
      <c r="I146" s="41"/>
      <c r="J146" s="41"/>
      <c r="K146" s="41"/>
      <c r="L146" s="41"/>
      <c r="M146" s="41"/>
      <c r="N146" s="41"/>
      <c r="O146" s="41"/>
      <c r="P146" s="41"/>
      <c r="Q146" s="41"/>
      <c r="R146" s="41"/>
      <c r="S146" s="41"/>
      <c r="T146" s="41"/>
      <c r="U146" s="41"/>
      <c r="V146" s="41"/>
      <c r="W146" s="45" t="s">
        <v>179</v>
      </c>
      <c r="X146" s="45"/>
    </row>
    <row r="147" spans="1:24" ht="31.5" x14ac:dyDescent="0.25">
      <c r="A147" s="34"/>
      <c r="B147" s="36"/>
      <c r="C147" s="37" t="s">
        <v>248</v>
      </c>
      <c r="D147" s="7">
        <f>D132+D143</f>
        <v>904.5</v>
      </c>
      <c r="E147" s="7">
        <f>E132+E143</f>
        <v>904.5</v>
      </c>
      <c r="F147" s="7">
        <f>F132+F143</f>
        <v>904.5</v>
      </c>
      <c r="G147" s="7">
        <f>G132+G143</f>
        <v>904.5</v>
      </c>
      <c r="H147" s="41"/>
      <c r="I147" s="41"/>
      <c r="J147" s="41"/>
      <c r="K147" s="41"/>
      <c r="L147" s="41"/>
      <c r="M147" s="41"/>
      <c r="N147" s="41"/>
      <c r="O147" s="41"/>
      <c r="P147" s="41"/>
      <c r="Q147" s="41"/>
      <c r="R147" s="41"/>
      <c r="S147" s="41"/>
      <c r="T147" s="41"/>
      <c r="U147" s="41"/>
      <c r="V147" s="41"/>
      <c r="W147" s="45" t="s">
        <v>179</v>
      </c>
      <c r="X147" s="45"/>
    </row>
    <row r="148" spans="1:24" ht="15.75" customHeight="1" x14ac:dyDescent="0.25">
      <c r="A148" s="42">
        <v>6</v>
      </c>
      <c r="B148" s="48" t="s">
        <v>24</v>
      </c>
      <c r="C148" s="59"/>
      <c r="D148" s="59"/>
      <c r="E148" s="59"/>
      <c r="F148" s="59"/>
      <c r="G148" s="59"/>
      <c r="H148" s="59"/>
      <c r="I148" s="59"/>
      <c r="J148" s="59"/>
      <c r="K148" s="59"/>
      <c r="L148" s="59"/>
      <c r="M148" s="59"/>
      <c r="N148" s="59"/>
      <c r="O148" s="59"/>
      <c r="P148" s="59"/>
      <c r="Q148" s="59"/>
      <c r="R148" s="59"/>
      <c r="S148" s="59"/>
      <c r="T148" s="59"/>
      <c r="U148" s="59"/>
      <c r="V148" s="59"/>
      <c r="W148" s="59"/>
      <c r="X148" s="59"/>
    </row>
    <row r="149" spans="1:24" ht="70.5" customHeight="1" x14ac:dyDescent="0.25">
      <c r="A149" s="42"/>
      <c r="B149" s="72" t="s">
        <v>25</v>
      </c>
      <c r="C149" s="37" t="s">
        <v>15</v>
      </c>
      <c r="D149" s="7">
        <f>2427.5+270</f>
        <v>2697.5</v>
      </c>
      <c r="E149" s="7">
        <f>2427.5+270</f>
        <v>2697.5</v>
      </c>
      <c r="F149" s="7">
        <f>2427.5+270</f>
        <v>2697.5</v>
      </c>
      <c r="G149" s="7">
        <f>2419.9+270</f>
        <v>2689.9</v>
      </c>
      <c r="H149" s="5"/>
      <c r="I149" s="5"/>
      <c r="J149" s="5"/>
      <c r="K149" s="5"/>
      <c r="L149" s="5"/>
      <c r="M149" s="5"/>
      <c r="N149" s="5"/>
      <c r="O149" s="5"/>
      <c r="P149" s="5"/>
      <c r="Q149" s="5"/>
      <c r="R149" s="5"/>
      <c r="S149" s="5"/>
      <c r="T149" s="5"/>
      <c r="U149" s="5"/>
      <c r="V149" s="5"/>
      <c r="W149" s="45" t="s">
        <v>314</v>
      </c>
      <c r="X149" s="45"/>
    </row>
    <row r="150" spans="1:24" ht="66.75" customHeight="1" x14ac:dyDescent="0.25">
      <c r="A150" s="58"/>
      <c r="B150" s="48" t="s">
        <v>16</v>
      </c>
      <c r="C150" s="31" t="s">
        <v>18</v>
      </c>
      <c r="D150" s="10">
        <f>D151</f>
        <v>2697.5</v>
      </c>
      <c r="E150" s="10">
        <f t="shared" ref="E150:G150" si="34">E151</f>
        <v>2697.5</v>
      </c>
      <c r="F150" s="10">
        <f t="shared" si="34"/>
        <v>2697.5</v>
      </c>
      <c r="G150" s="10">
        <f t="shared" si="34"/>
        <v>2689.9</v>
      </c>
      <c r="H150" s="14"/>
      <c r="I150" s="14"/>
      <c r="J150" s="14"/>
      <c r="K150" s="14"/>
      <c r="L150" s="14"/>
      <c r="M150" s="14"/>
      <c r="N150" s="14"/>
      <c r="O150" s="14"/>
      <c r="P150" s="14"/>
      <c r="Q150" s="14"/>
      <c r="R150" s="14"/>
      <c r="S150" s="14"/>
      <c r="T150" s="14"/>
      <c r="U150" s="14"/>
      <c r="V150" s="14"/>
      <c r="W150" s="45" t="s">
        <v>314</v>
      </c>
      <c r="X150" s="45"/>
    </row>
    <row r="151" spans="1:24" ht="45.75" customHeight="1" x14ac:dyDescent="0.25">
      <c r="A151" s="58"/>
      <c r="B151" s="63"/>
      <c r="C151" s="70" t="s">
        <v>15</v>
      </c>
      <c r="D151" s="7">
        <f>D149</f>
        <v>2697.5</v>
      </c>
      <c r="E151" s="7">
        <f>E149</f>
        <v>2697.5</v>
      </c>
      <c r="F151" s="7">
        <f>F149</f>
        <v>2697.5</v>
      </c>
      <c r="G151" s="7">
        <f>G149</f>
        <v>2689.9</v>
      </c>
      <c r="H151" s="14"/>
      <c r="I151" s="14"/>
      <c r="J151" s="14"/>
      <c r="K151" s="14"/>
      <c r="L151" s="14"/>
      <c r="M151" s="14"/>
      <c r="N151" s="14"/>
      <c r="O151" s="14"/>
      <c r="P151" s="14"/>
      <c r="Q151" s="14"/>
      <c r="R151" s="14"/>
      <c r="S151" s="14"/>
      <c r="T151" s="14"/>
      <c r="U151" s="14"/>
      <c r="V151" s="14"/>
      <c r="W151" s="45" t="s">
        <v>314</v>
      </c>
      <c r="X151" s="45"/>
    </row>
    <row r="152" spans="1:24" ht="18.75" customHeight="1" x14ac:dyDescent="0.25">
      <c r="A152" s="42">
        <v>7</v>
      </c>
      <c r="B152" s="48" t="s">
        <v>119</v>
      </c>
      <c r="C152" s="44"/>
      <c r="D152" s="44"/>
      <c r="E152" s="44"/>
      <c r="F152" s="44"/>
      <c r="G152" s="44"/>
      <c r="H152" s="44"/>
      <c r="I152" s="44"/>
      <c r="J152" s="44"/>
      <c r="K152" s="44"/>
      <c r="L152" s="44"/>
      <c r="M152" s="44"/>
      <c r="N152" s="44"/>
      <c r="O152" s="44"/>
      <c r="P152" s="44"/>
      <c r="Q152" s="44"/>
      <c r="R152" s="44"/>
      <c r="S152" s="44"/>
      <c r="T152" s="44"/>
      <c r="U152" s="44"/>
      <c r="V152" s="44"/>
      <c r="W152" s="44"/>
      <c r="X152" s="44"/>
    </row>
    <row r="153" spans="1:24" ht="32.25" customHeight="1" x14ac:dyDescent="0.25">
      <c r="A153" s="48" t="s">
        <v>23</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row>
    <row r="154" spans="1:24" ht="102.75" customHeight="1" x14ac:dyDescent="0.25">
      <c r="A154" s="6"/>
      <c r="B154" s="72" t="s">
        <v>194</v>
      </c>
      <c r="C154" s="37" t="s">
        <v>15</v>
      </c>
      <c r="D154" s="7">
        <v>22099.3</v>
      </c>
      <c r="E154" s="7">
        <v>22099.3</v>
      </c>
      <c r="F154" s="7">
        <v>22099.3</v>
      </c>
      <c r="G154" s="7">
        <v>22099.3</v>
      </c>
      <c r="H154" s="5"/>
      <c r="I154" s="5"/>
      <c r="J154" s="5"/>
      <c r="K154" s="5"/>
      <c r="L154" s="5"/>
      <c r="M154" s="5"/>
      <c r="N154" s="5"/>
      <c r="O154" s="5"/>
      <c r="P154" s="5"/>
      <c r="Q154" s="5"/>
      <c r="R154" s="5"/>
      <c r="S154" s="5"/>
      <c r="T154" s="5"/>
      <c r="U154" s="5"/>
      <c r="V154" s="5"/>
      <c r="W154" s="45" t="s">
        <v>243</v>
      </c>
      <c r="X154" s="45"/>
    </row>
    <row r="155" spans="1:24" ht="124.5" customHeight="1" x14ac:dyDescent="0.25">
      <c r="A155" s="6"/>
      <c r="B155" s="72" t="s">
        <v>21</v>
      </c>
      <c r="C155" s="37" t="s">
        <v>17</v>
      </c>
      <c r="D155" s="7">
        <v>298.2</v>
      </c>
      <c r="E155" s="7">
        <v>298.2</v>
      </c>
      <c r="F155" s="7">
        <v>262.10000000000002</v>
      </c>
      <c r="G155" s="7">
        <v>262.10000000000002</v>
      </c>
      <c r="H155" s="5"/>
      <c r="I155" s="5"/>
      <c r="J155" s="5"/>
      <c r="K155" s="5"/>
      <c r="L155" s="5"/>
      <c r="M155" s="5"/>
      <c r="N155" s="5"/>
      <c r="O155" s="5"/>
      <c r="P155" s="5"/>
      <c r="Q155" s="5"/>
      <c r="R155" s="5"/>
      <c r="S155" s="5"/>
      <c r="T155" s="5"/>
      <c r="U155" s="5"/>
      <c r="V155" s="5"/>
      <c r="W155" s="45" t="s">
        <v>315</v>
      </c>
      <c r="X155" s="45"/>
    </row>
    <row r="156" spans="1:24" ht="33" customHeight="1" x14ac:dyDescent="0.25">
      <c r="A156" s="58"/>
      <c r="B156" s="48" t="s">
        <v>19</v>
      </c>
      <c r="C156" s="31" t="s">
        <v>18</v>
      </c>
      <c r="D156" s="10">
        <f>D157+D158</f>
        <v>22397.5</v>
      </c>
      <c r="E156" s="10">
        <f>E157+E158</f>
        <v>22397.5</v>
      </c>
      <c r="F156" s="10">
        <f t="shared" ref="F156:G156" si="35">F157+F158</f>
        <v>22361.399999999998</v>
      </c>
      <c r="G156" s="10">
        <f t="shared" si="35"/>
        <v>22361.399999999998</v>
      </c>
      <c r="H156" s="14"/>
      <c r="I156" s="14"/>
      <c r="J156" s="14"/>
      <c r="K156" s="14"/>
      <c r="L156" s="14"/>
      <c r="M156" s="14"/>
      <c r="N156" s="14"/>
      <c r="O156" s="14"/>
      <c r="P156" s="14"/>
      <c r="Q156" s="14"/>
      <c r="R156" s="14"/>
      <c r="S156" s="14"/>
      <c r="T156" s="14"/>
      <c r="U156" s="14"/>
      <c r="V156" s="14"/>
      <c r="W156" s="60" t="s">
        <v>284</v>
      </c>
      <c r="X156" s="45"/>
    </row>
    <row r="157" spans="1:24" ht="47.25" x14ac:dyDescent="0.25">
      <c r="A157" s="58"/>
      <c r="B157" s="63"/>
      <c r="C157" s="37" t="s">
        <v>17</v>
      </c>
      <c r="D157" s="73">
        <f>D155</f>
        <v>298.2</v>
      </c>
      <c r="E157" s="73">
        <f t="shared" ref="E157:G157" si="36">E155</f>
        <v>298.2</v>
      </c>
      <c r="F157" s="73">
        <f t="shared" si="36"/>
        <v>262.10000000000002</v>
      </c>
      <c r="G157" s="73">
        <f t="shared" si="36"/>
        <v>262.10000000000002</v>
      </c>
      <c r="H157" s="14"/>
      <c r="I157" s="14"/>
      <c r="J157" s="14"/>
      <c r="K157" s="14"/>
      <c r="L157" s="14"/>
      <c r="M157" s="14"/>
      <c r="N157" s="14"/>
      <c r="O157" s="14"/>
      <c r="P157" s="14"/>
      <c r="Q157" s="14"/>
      <c r="R157" s="14"/>
      <c r="S157" s="14"/>
      <c r="T157" s="14"/>
      <c r="U157" s="14"/>
      <c r="V157" s="14"/>
      <c r="W157" s="45" t="s">
        <v>315</v>
      </c>
      <c r="X157" s="45"/>
    </row>
    <row r="158" spans="1:24" ht="31.5" x14ac:dyDescent="0.25">
      <c r="A158" s="40"/>
      <c r="B158" s="37"/>
      <c r="C158" s="37" t="s">
        <v>15</v>
      </c>
      <c r="D158" s="73">
        <f>D154</f>
        <v>22099.3</v>
      </c>
      <c r="E158" s="73">
        <f t="shared" ref="E158:G158" si="37">E154</f>
        <v>22099.3</v>
      </c>
      <c r="F158" s="73">
        <f t="shared" si="37"/>
        <v>22099.3</v>
      </c>
      <c r="G158" s="73">
        <f t="shared" si="37"/>
        <v>22099.3</v>
      </c>
      <c r="H158" s="73">
        <f t="shared" ref="H158:V158" si="38">H154</f>
        <v>0</v>
      </c>
      <c r="I158" s="73">
        <f t="shared" si="38"/>
        <v>0</v>
      </c>
      <c r="J158" s="73">
        <f t="shared" si="38"/>
        <v>0</v>
      </c>
      <c r="K158" s="73">
        <f t="shared" si="38"/>
        <v>0</v>
      </c>
      <c r="L158" s="73">
        <f t="shared" si="38"/>
        <v>0</v>
      </c>
      <c r="M158" s="73">
        <f t="shared" si="38"/>
        <v>0</v>
      </c>
      <c r="N158" s="73">
        <f t="shared" si="38"/>
        <v>0</v>
      </c>
      <c r="O158" s="73">
        <f t="shared" si="38"/>
        <v>0</v>
      </c>
      <c r="P158" s="73">
        <f t="shared" si="38"/>
        <v>0</v>
      </c>
      <c r="Q158" s="73">
        <f t="shared" si="38"/>
        <v>0</v>
      </c>
      <c r="R158" s="73">
        <f t="shared" si="38"/>
        <v>0</v>
      </c>
      <c r="S158" s="73">
        <f t="shared" si="38"/>
        <v>0</v>
      </c>
      <c r="T158" s="73">
        <f t="shared" si="38"/>
        <v>0</v>
      </c>
      <c r="U158" s="73">
        <f t="shared" si="38"/>
        <v>0</v>
      </c>
      <c r="V158" s="73">
        <f t="shared" si="38"/>
        <v>0</v>
      </c>
      <c r="W158" s="45" t="s">
        <v>243</v>
      </c>
      <c r="X158" s="45"/>
    </row>
    <row r="159" spans="1:24" ht="18.75" customHeight="1" x14ac:dyDescent="0.25">
      <c r="A159" s="74" t="s">
        <v>22</v>
      </c>
      <c r="B159" s="59"/>
      <c r="C159" s="59"/>
      <c r="D159" s="59"/>
      <c r="E159" s="59"/>
      <c r="F159" s="59"/>
      <c r="G159" s="59"/>
      <c r="H159" s="59"/>
      <c r="I159" s="59"/>
      <c r="J159" s="59"/>
      <c r="K159" s="59"/>
      <c r="L159" s="59"/>
      <c r="M159" s="59"/>
      <c r="N159" s="59"/>
      <c r="O159" s="59"/>
      <c r="P159" s="59"/>
      <c r="Q159" s="59"/>
      <c r="R159" s="59"/>
      <c r="S159" s="59"/>
      <c r="T159" s="59"/>
      <c r="U159" s="59"/>
      <c r="V159" s="59"/>
      <c r="W159" s="59"/>
      <c r="X159" s="59"/>
    </row>
    <row r="160" spans="1:24" ht="63.75" customHeight="1" x14ac:dyDescent="0.25">
      <c r="A160" s="6"/>
      <c r="B160" s="72" t="s">
        <v>81</v>
      </c>
      <c r="C160" s="37" t="s">
        <v>15</v>
      </c>
      <c r="D160" s="7">
        <v>283.5</v>
      </c>
      <c r="E160" s="7">
        <v>283.5</v>
      </c>
      <c r="F160" s="7">
        <v>283.5</v>
      </c>
      <c r="G160" s="7">
        <v>283.5</v>
      </c>
      <c r="H160" s="5"/>
      <c r="I160" s="5"/>
      <c r="J160" s="5"/>
      <c r="K160" s="5"/>
      <c r="L160" s="5"/>
      <c r="M160" s="5"/>
      <c r="N160" s="5"/>
      <c r="O160" s="5"/>
      <c r="P160" s="5"/>
      <c r="Q160" s="5"/>
      <c r="R160" s="5"/>
      <c r="S160" s="5"/>
      <c r="T160" s="5"/>
      <c r="U160" s="5"/>
      <c r="V160" s="5"/>
      <c r="W160" s="45" t="s">
        <v>179</v>
      </c>
      <c r="X160" s="45"/>
    </row>
    <row r="161" spans="1:24" s="17" customFormat="1" ht="63" customHeight="1" x14ac:dyDescent="0.25">
      <c r="A161" s="75"/>
      <c r="B161" s="31" t="s">
        <v>19</v>
      </c>
      <c r="C161" s="31" t="s">
        <v>15</v>
      </c>
      <c r="D161" s="10">
        <f>D160</f>
        <v>283.5</v>
      </c>
      <c r="E161" s="10">
        <f t="shared" ref="E161:G161" si="39">E160</f>
        <v>283.5</v>
      </c>
      <c r="F161" s="10">
        <f t="shared" si="39"/>
        <v>283.5</v>
      </c>
      <c r="G161" s="10">
        <f t="shared" si="39"/>
        <v>283.5</v>
      </c>
      <c r="H161" s="76"/>
      <c r="I161" s="76"/>
      <c r="J161" s="76"/>
      <c r="K161" s="76"/>
      <c r="L161" s="76"/>
      <c r="M161" s="76"/>
      <c r="N161" s="76"/>
      <c r="O161" s="76"/>
      <c r="P161" s="76"/>
      <c r="Q161" s="76"/>
      <c r="R161" s="76"/>
      <c r="S161" s="76"/>
      <c r="T161" s="76"/>
      <c r="U161" s="76"/>
      <c r="V161" s="76"/>
      <c r="W161" s="77"/>
      <c r="X161" s="77"/>
    </row>
    <row r="162" spans="1:24" ht="18.75" customHeight="1" x14ac:dyDescent="0.25">
      <c r="A162" s="78" t="s">
        <v>120</v>
      </c>
      <c r="B162" s="79"/>
      <c r="C162" s="79"/>
      <c r="D162" s="79"/>
      <c r="E162" s="79"/>
      <c r="F162" s="79"/>
      <c r="G162" s="79"/>
      <c r="H162" s="79"/>
      <c r="I162" s="79"/>
      <c r="J162" s="79"/>
      <c r="K162" s="79"/>
      <c r="L162" s="79"/>
      <c r="M162" s="79"/>
      <c r="N162" s="79"/>
      <c r="O162" s="79"/>
      <c r="P162" s="79"/>
      <c r="Q162" s="79"/>
      <c r="R162" s="79"/>
      <c r="S162" s="79"/>
      <c r="T162" s="79"/>
      <c r="U162" s="79"/>
      <c r="V162" s="79"/>
      <c r="W162" s="79"/>
      <c r="X162" s="80"/>
    </row>
    <row r="163" spans="1:24" s="17" customFormat="1" ht="63" customHeight="1" x14ac:dyDescent="0.25">
      <c r="A163" s="75"/>
      <c r="B163" s="72" t="s">
        <v>121</v>
      </c>
      <c r="C163" s="37" t="s">
        <v>15</v>
      </c>
      <c r="D163" s="7">
        <v>1814.2</v>
      </c>
      <c r="E163" s="7">
        <v>1814.2</v>
      </c>
      <c r="F163" s="7">
        <v>1813.7</v>
      </c>
      <c r="G163" s="7">
        <v>1813.7</v>
      </c>
      <c r="H163" s="76"/>
      <c r="I163" s="76"/>
      <c r="J163" s="76"/>
      <c r="K163" s="76"/>
      <c r="L163" s="76"/>
      <c r="M163" s="76"/>
      <c r="N163" s="76"/>
      <c r="O163" s="76"/>
      <c r="P163" s="76"/>
      <c r="Q163" s="76"/>
      <c r="R163" s="76"/>
      <c r="S163" s="76"/>
      <c r="T163" s="76"/>
      <c r="U163" s="76"/>
      <c r="V163" s="76"/>
      <c r="W163" s="45" t="s">
        <v>179</v>
      </c>
      <c r="X163" s="45"/>
    </row>
    <row r="164" spans="1:24" s="17" customFormat="1" ht="93.75" customHeight="1" x14ac:dyDescent="0.25">
      <c r="A164" s="75"/>
      <c r="B164" s="72" t="s">
        <v>181</v>
      </c>
      <c r="C164" s="37" t="s">
        <v>17</v>
      </c>
      <c r="D164" s="7">
        <v>6901</v>
      </c>
      <c r="E164" s="7">
        <v>6901</v>
      </c>
      <c r="F164" s="7">
        <v>6170.8</v>
      </c>
      <c r="G164" s="7">
        <v>6170.8</v>
      </c>
      <c r="H164" s="76"/>
      <c r="I164" s="76"/>
      <c r="J164" s="76"/>
      <c r="K164" s="76"/>
      <c r="L164" s="76"/>
      <c r="M164" s="76"/>
      <c r="N164" s="76"/>
      <c r="O164" s="76"/>
      <c r="P164" s="76"/>
      <c r="Q164" s="76"/>
      <c r="R164" s="76"/>
      <c r="S164" s="76"/>
      <c r="T164" s="76"/>
      <c r="U164" s="76"/>
      <c r="V164" s="76"/>
      <c r="W164" s="45" t="s">
        <v>269</v>
      </c>
      <c r="X164" s="45"/>
    </row>
    <row r="165" spans="1:24" s="17" customFormat="1" ht="96.75" customHeight="1" x14ac:dyDescent="0.25">
      <c r="A165" s="75"/>
      <c r="B165" s="72" t="s">
        <v>182</v>
      </c>
      <c r="C165" s="37" t="s">
        <v>15</v>
      </c>
      <c r="D165" s="7">
        <v>853</v>
      </c>
      <c r="E165" s="7">
        <v>853</v>
      </c>
      <c r="F165" s="7">
        <v>774</v>
      </c>
      <c r="G165" s="7">
        <v>774</v>
      </c>
      <c r="H165" s="76"/>
      <c r="I165" s="76"/>
      <c r="J165" s="76"/>
      <c r="K165" s="76"/>
      <c r="L165" s="76"/>
      <c r="M165" s="76"/>
      <c r="N165" s="76"/>
      <c r="O165" s="76"/>
      <c r="P165" s="76"/>
      <c r="Q165" s="76"/>
      <c r="R165" s="76"/>
      <c r="S165" s="76"/>
      <c r="T165" s="76"/>
      <c r="U165" s="76"/>
      <c r="V165" s="76"/>
      <c r="W165" s="45" t="s">
        <v>268</v>
      </c>
      <c r="X165" s="45"/>
    </row>
    <row r="166" spans="1:24" s="17" customFormat="1" ht="151.5" customHeight="1" x14ac:dyDescent="0.25">
      <c r="A166" s="81"/>
      <c r="B166" s="82" t="s">
        <v>219</v>
      </c>
      <c r="C166" s="37" t="s">
        <v>15</v>
      </c>
      <c r="D166" s="7">
        <v>4896.3999999999996</v>
      </c>
      <c r="E166" s="7">
        <v>4896.3999999999996</v>
      </c>
      <c r="F166" s="7">
        <v>4896.2</v>
      </c>
      <c r="G166" s="7">
        <v>4896.2</v>
      </c>
      <c r="H166" s="76"/>
      <c r="I166" s="76"/>
      <c r="J166" s="76"/>
      <c r="K166" s="76"/>
      <c r="L166" s="76"/>
      <c r="M166" s="76"/>
      <c r="N166" s="76"/>
      <c r="O166" s="76"/>
      <c r="P166" s="76"/>
      <c r="Q166" s="76"/>
      <c r="R166" s="76"/>
      <c r="S166" s="76"/>
      <c r="T166" s="76"/>
      <c r="U166" s="76"/>
      <c r="V166" s="76"/>
      <c r="W166" s="45" t="s">
        <v>179</v>
      </c>
      <c r="X166" s="45"/>
    </row>
    <row r="167" spans="1:24" s="17" customFormat="1" ht="96.75" customHeight="1" x14ac:dyDescent="0.25">
      <c r="A167" s="81"/>
      <c r="B167" s="82" t="s">
        <v>220</v>
      </c>
      <c r="C167" s="37" t="s">
        <v>15</v>
      </c>
      <c r="D167" s="7">
        <v>4911</v>
      </c>
      <c r="E167" s="7">
        <v>4911</v>
      </c>
      <c r="F167" s="7">
        <v>300</v>
      </c>
      <c r="G167" s="7">
        <v>300</v>
      </c>
      <c r="H167" s="76"/>
      <c r="I167" s="76"/>
      <c r="J167" s="76"/>
      <c r="K167" s="76"/>
      <c r="L167" s="76"/>
      <c r="M167" s="76"/>
      <c r="N167" s="76"/>
      <c r="O167" s="76"/>
      <c r="P167" s="76"/>
      <c r="Q167" s="76"/>
      <c r="R167" s="76"/>
      <c r="S167" s="76"/>
      <c r="T167" s="76"/>
      <c r="U167" s="76"/>
      <c r="V167" s="76"/>
      <c r="W167" s="45" t="s">
        <v>318</v>
      </c>
      <c r="X167" s="45"/>
    </row>
    <row r="168" spans="1:24" s="17" customFormat="1" ht="35.25" customHeight="1" x14ac:dyDescent="0.25">
      <c r="A168" s="83"/>
      <c r="B168" s="53" t="s">
        <v>19</v>
      </c>
      <c r="C168" s="31" t="s">
        <v>165</v>
      </c>
      <c r="D168" s="10">
        <f>D170+D169</f>
        <v>19375.599999999999</v>
      </c>
      <c r="E168" s="10">
        <f t="shared" ref="E168:G168" si="40">E170+E169</f>
        <v>19375.599999999999</v>
      </c>
      <c r="F168" s="10">
        <f t="shared" si="40"/>
        <v>13954.7</v>
      </c>
      <c r="G168" s="10">
        <f t="shared" si="40"/>
        <v>13954.7</v>
      </c>
      <c r="H168" s="76"/>
      <c r="I168" s="76"/>
      <c r="J168" s="76"/>
      <c r="K168" s="76"/>
      <c r="L168" s="76"/>
      <c r="M168" s="76"/>
      <c r="N168" s="76"/>
      <c r="O168" s="76"/>
      <c r="P168" s="76"/>
      <c r="Q168" s="76"/>
      <c r="R168" s="76"/>
      <c r="S168" s="76"/>
      <c r="T168" s="76"/>
      <c r="U168" s="76"/>
      <c r="V168" s="76"/>
      <c r="W168" s="45" t="s">
        <v>239</v>
      </c>
      <c r="X168" s="45"/>
    </row>
    <row r="169" spans="1:24" s="17" customFormat="1" ht="50.25" customHeight="1" x14ac:dyDescent="0.25">
      <c r="A169" s="84"/>
      <c r="B169" s="54"/>
      <c r="C169" s="31" t="s">
        <v>17</v>
      </c>
      <c r="D169" s="7">
        <f>D164</f>
        <v>6901</v>
      </c>
      <c r="E169" s="7">
        <f t="shared" ref="E169:G169" si="41">E164</f>
        <v>6901</v>
      </c>
      <c r="F169" s="7">
        <f t="shared" si="41"/>
        <v>6170.8</v>
      </c>
      <c r="G169" s="7">
        <f t="shared" si="41"/>
        <v>6170.8</v>
      </c>
      <c r="H169" s="76"/>
      <c r="I169" s="76"/>
      <c r="J169" s="76"/>
      <c r="K169" s="76"/>
      <c r="L169" s="76"/>
      <c r="M169" s="76"/>
      <c r="N169" s="76"/>
      <c r="O169" s="76"/>
      <c r="P169" s="76"/>
      <c r="Q169" s="76"/>
      <c r="R169" s="76"/>
      <c r="S169" s="76"/>
      <c r="T169" s="76"/>
      <c r="U169" s="76"/>
      <c r="V169" s="76"/>
      <c r="W169" s="45" t="s">
        <v>269</v>
      </c>
      <c r="X169" s="45"/>
    </row>
    <row r="170" spans="1:24" s="17" customFormat="1" ht="63" customHeight="1" x14ac:dyDescent="0.25">
      <c r="A170" s="85"/>
      <c r="B170" s="86"/>
      <c r="C170" s="31" t="s">
        <v>15</v>
      </c>
      <c r="D170" s="7">
        <f>D163+D165+D166+D167</f>
        <v>12474.599999999999</v>
      </c>
      <c r="E170" s="7">
        <f t="shared" ref="E170:F170" si="42">E163+E165+E166+E167</f>
        <v>12474.599999999999</v>
      </c>
      <c r="F170" s="7">
        <f t="shared" si="42"/>
        <v>7783.9</v>
      </c>
      <c r="G170" s="7">
        <f>G163+G165+G166+G167</f>
        <v>7783.9</v>
      </c>
      <c r="H170" s="76"/>
      <c r="I170" s="76"/>
      <c r="J170" s="76"/>
      <c r="K170" s="76"/>
      <c r="L170" s="76"/>
      <c r="M170" s="76"/>
      <c r="N170" s="76"/>
      <c r="O170" s="76"/>
      <c r="P170" s="76"/>
      <c r="Q170" s="76"/>
      <c r="R170" s="76"/>
      <c r="S170" s="76"/>
      <c r="T170" s="76"/>
      <c r="U170" s="76"/>
      <c r="V170" s="76"/>
      <c r="W170" s="45" t="s">
        <v>319</v>
      </c>
      <c r="X170" s="45"/>
    </row>
    <row r="171" spans="1:24" ht="36" customHeight="1" x14ac:dyDescent="0.25">
      <c r="A171" s="58"/>
      <c r="B171" s="48" t="s">
        <v>16</v>
      </c>
      <c r="C171" s="31" t="s">
        <v>18</v>
      </c>
      <c r="D171" s="10">
        <f>D172+D173</f>
        <v>42056.599999999991</v>
      </c>
      <c r="E171" s="10">
        <f t="shared" ref="E171:G171" si="43">E172+E173</f>
        <v>42056.599999999991</v>
      </c>
      <c r="F171" s="10">
        <f t="shared" si="43"/>
        <v>36599.599999999999</v>
      </c>
      <c r="G171" s="10">
        <f t="shared" si="43"/>
        <v>36599.599999999999</v>
      </c>
      <c r="H171" s="14"/>
      <c r="I171" s="14"/>
      <c r="J171" s="14"/>
      <c r="K171" s="14"/>
      <c r="L171" s="14"/>
      <c r="M171" s="14"/>
      <c r="N171" s="14"/>
      <c r="O171" s="14"/>
      <c r="P171" s="14"/>
      <c r="Q171" s="14"/>
      <c r="R171" s="14"/>
      <c r="S171" s="14"/>
      <c r="T171" s="14"/>
      <c r="U171" s="14"/>
      <c r="V171" s="14"/>
      <c r="W171" s="87" t="s">
        <v>317</v>
      </c>
      <c r="X171" s="88"/>
    </row>
    <row r="172" spans="1:24" ht="31.5" x14ac:dyDescent="0.25">
      <c r="A172" s="58"/>
      <c r="B172" s="63"/>
      <c r="C172" s="37" t="s">
        <v>15</v>
      </c>
      <c r="D172" s="7">
        <f>D158+D161+D170</f>
        <v>34857.399999999994</v>
      </c>
      <c r="E172" s="7">
        <f t="shared" ref="E172:G172" si="44">E158+E161+E170</f>
        <v>34857.399999999994</v>
      </c>
      <c r="F172" s="7">
        <f t="shared" si="44"/>
        <v>30166.699999999997</v>
      </c>
      <c r="G172" s="7">
        <f t="shared" si="44"/>
        <v>30166.699999999997</v>
      </c>
      <c r="H172" s="7">
        <f t="shared" ref="H172:V172" si="45">H161+H170</f>
        <v>0</v>
      </c>
      <c r="I172" s="7">
        <f t="shared" si="45"/>
        <v>0</v>
      </c>
      <c r="J172" s="7">
        <f t="shared" si="45"/>
        <v>0</v>
      </c>
      <c r="K172" s="7">
        <f t="shared" si="45"/>
        <v>0</v>
      </c>
      <c r="L172" s="7">
        <f t="shared" si="45"/>
        <v>0</v>
      </c>
      <c r="M172" s="7">
        <f t="shared" si="45"/>
        <v>0</v>
      </c>
      <c r="N172" s="7">
        <f t="shared" si="45"/>
        <v>0</v>
      </c>
      <c r="O172" s="7">
        <f t="shared" si="45"/>
        <v>0</v>
      </c>
      <c r="P172" s="7">
        <f t="shared" si="45"/>
        <v>0</v>
      </c>
      <c r="Q172" s="7">
        <f t="shared" si="45"/>
        <v>0</v>
      </c>
      <c r="R172" s="7">
        <f t="shared" si="45"/>
        <v>0</v>
      </c>
      <c r="S172" s="7">
        <f t="shared" si="45"/>
        <v>0</v>
      </c>
      <c r="T172" s="7">
        <f t="shared" si="45"/>
        <v>0</v>
      </c>
      <c r="U172" s="7">
        <f t="shared" si="45"/>
        <v>0</v>
      </c>
      <c r="V172" s="7">
        <f t="shared" si="45"/>
        <v>0</v>
      </c>
      <c r="W172" s="45" t="s">
        <v>392</v>
      </c>
      <c r="X172" s="45"/>
    </row>
    <row r="173" spans="1:24" ht="65.25" customHeight="1" x14ac:dyDescent="0.25">
      <c r="A173" s="58"/>
      <c r="B173" s="63"/>
      <c r="C173" s="37" t="s">
        <v>17</v>
      </c>
      <c r="D173" s="7">
        <f>D157+D169</f>
        <v>7199.2</v>
      </c>
      <c r="E173" s="7">
        <f t="shared" ref="E173:G173" si="46">E157+E169</f>
        <v>7199.2</v>
      </c>
      <c r="F173" s="7">
        <f t="shared" si="46"/>
        <v>6432.9000000000005</v>
      </c>
      <c r="G173" s="7">
        <f t="shared" si="46"/>
        <v>6432.9000000000005</v>
      </c>
      <c r="H173" s="7" t="e">
        <f>H157+#REF!</f>
        <v>#REF!</v>
      </c>
      <c r="I173" s="7" t="e">
        <f>I157+#REF!</f>
        <v>#REF!</v>
      </c>
      <c r="J173" s="7" t="e">
        <f>J157+#REF!</f>
        <v>#REF!</v>
      </c>
      <c r="K173" s="7" t="e">
        <f>K157+#REF!</f>
        <v>#REF!</v>
      </c>
      <c r="L173" s="7" t="e">
        <f>L157+#REF!</f>
        <v>#REF!</v>
      </c>
      <c r="M173" s="7" t="e">
        <f>M157+#REF!</f>
        <v>#REF!</v>
      </c>
      <c r="N173" s="7" t="e">
        <f>N157+#REF!</f>
        <v>#REF!</v>
      </c>
      <c r="O173" s="7" t="e">
        <f>O157+#REF!</f>
        <v>#REF!</v>
      </c>
      <c r="P173" s="7" t="e">
        <f>P157+#REF!</f>
        <v>#REF!</v>
      </c>
      <c r="Q173" s="7" t="e">
        <f>Q157+#REF!</f>
        <v>#REF!</v>
      </c>
      <c r="R173" s="7" t="e">
        <f>R157+#REF!</f>
        <v>#REF!</v>
      </c>
      <c r="S173" s="7" t="e">
        <f>S157+#REF!</f>
        <v>#REF!</v>
      </c>
      <c r="T173" s="7" t="e">
        <f>T157+#REF!</f>
        <v>#REF!</v>
      </c>
      <c r="U173" s="7" t="e">
        <f>U157+#REF!</f>
        <v>#REF!</v>
      </c>
      <c r="V173" s="7" t="e">
        <f>V157+#REF!</f>
        <v>#REF!</v>
      </c>
      <c r="W173" s="45" t="s">
        <v>363</v>
      </c>
      <c r="X173" s="45"/>
    </row>
    <row r="174" spans="1:24" ht="33" customHeight="1" x14ac:dyDescent="0.25">
      <c r="A174" s="42">
        <v>8</v>
      </c>
      <c r="B174" s="67" t="s">
        <v>122</v>
      </c>
      <c r="C174" s="67"/>
      <c r="D174" s="67"/>
      <c r="E174" s="67"/>
      <c r="F174" s="67"/>
      <c r="G174" s="67"/>
      <c r="H174" s="44"/>
      <c r="I174" s="44"/>
      <c r="J174" s="44"/>
      <c r="K174" s="44"/>
      <c r="L174" s="44"/>
      <c r="M174" s="44"/>
      <c r="N174" s="44"/>
      <c r="O174" s="44"/>
      <c r="P174" s="44"/>
      <c r="Q174" s="44"/>
      <c r="R174" s="44"/>
      <c r="S174" s="44"/>
      <c r="T174" s="44"/>
      <c r="U174" s="44"/>
      <c r="V174" s="44"/>
      <c r="W174" s="44"/>
      <c r="X174" s="44"/>
    </row>
    <row r="175" spans="1:24" ht="15" customHeight="1" x14ac:dyDescent="0.25">
      <c r="A175" s="67" t="s">
        <v>93</v>
      </c>
      <c r="B175" s="44"/>
      <c r="C175" s="44"/>
      <c r="D175" s="44"/>
      <c r="E175" s="44"/>
      <c r="F175" s="44"/>
      <c r="G175" s="44"/>
      <c r="H175" s="44"/>
      <c r="I175" s="44"/>
      <c r="J175" s="44"/>
      <c r="K175" s="44"/>
      <c r="L175" s="44"/>
      <c r="M175" s="44"/>
      <c r="N175" s="44"/>
      <c r="O175" s="44"/>
      <c r="P175" s="44"/>
      <c r="Q175" s="44"/>
      <c r="R175" s="44"/>
      <c r="S175" s="44"/>
      <c r="T175" s="44"/>
      <c r="U175" s="44"/>
      <c r="V175" s="44"/>
      <c r="W175" s="44"/>
      <c r="X175" s="44"/>
    </row>
    <row r="176" spans="1:24" ht="50.25" customHeight="1" x14ac:dyDescent="0.25">
      <c r="A176" s="89"/>
      <c r="B176" s="90" t="s">
        <v>94</v>
      </c>
      <c r="C176" s="37" t="s">
        <v>15</v>
      </c>
      <c r="D176" s="7">
        <v>45</v>
      </c>
      <c r="E176" s="7">
        <v>45</v>
      </c>
      <c r="F176" s="7">
        <v>45</v>
      </c>
      <c r="G176" s="7">
        <v>45</v>
      </c>
      <c r="H176" s="14"/>
      <c r="I176" s="14"/>
      <c r="J176" s="14"/>
      <c r="K176" s="14"/>
      <c r="L176" s="14"/>
      <c r="M176" s="14"/>
      <c r="N176" s="14"/>
      <c r="O176" s="14"/>
      <c r="P176" s="14"/>
      <c r="Q176" s="14"/>
      <c r="R176" s="14"/>
      <c r="S176" s="14"/>
      <c r="T176" s="14"/>
      <c r="U176" s="14"/>
      <c r="V176" s="14"/>
      <c r="W176" s="45" t="s">
        <v>243</v>
      </c>
      <c r="X176" s="45"/>
    </row>
    <row r="177" spans="1:24" ht="50.25" customHeight="1" x14ac:dyDescent="0.25">
      <c r="A177" s="89"/>
      <c r="B177" s="90" t="s">
        <v>95</v>
      </c>
      <c r="C177" s="37" t="s">
        <v>15</v>
      </c>
      <c r="D177" s="7">
        <v>20</v>
      </c>
      <c r="E177" s="7">
        <v>20</v>
      </c>
      <c r="F177" s="7">
        <v>20</v>
      </c>
      <c r="G177" s="7">
        <v>20</v>
      </c>
      <c r="H177" s="14"/>
      <c r="I177" s="14"/>
      <c r="J177" s="14"/>
      <c r="K177" s="14"/>
      <c r="L177" s="14"/>
      <c r="M177" s="14"/>
      <c r="N177" s="14"/>
      <c r="O177" s="14"/>
      <c r="P177" s="14"/>
      <c r="Q177" s="14"/>
      <c r="R177" s="14"/>
      <c r="S177" s="14"/>
      <c r="T177" s="14"/>
      <c r="U177" s="14"/>
      <c r="V177" s="14"/>
      <c r="W177" s="45" t="s">
        <v>243</v>
      </c>
      <c r="X177" s="45"/>
    </row>
    <row r="178" spans="1:24" ht="50.25" customHeight="1" x14ac:dyDescent="0.25">
      <c r="A178" s="89"/>
      <c r="B178" s="90" t="s">
        <v>105</v>
      </c>
      <c r="C178" s="37" t="s">
        <v>15</v>
      </c>
      <c r="D178" s="7">
        <v>485</v>
      </c>
      <c r="E178" s="7">
        <v>485</v>
      </c>
      <c r="F178" s="7">
        <v>485</v>
      </c>
      <c r="G178" s="7">
        <v>485</v>
      </c>
      <c r="H178" s="14"/>
      <c r="I178" s="14"/>
      <c r="J178" s="14"/>
      <c r="K178" s="14"/>
      <c r="L178" s="14"/>
      <c r="M178" s="14"/>
      <c r="N178" s="14"/>
      <c r="O178" s="14"/>
      <c r="P178" s="14"/>
      <c r="Q178" s="14"/>
      <c r="R178" s="14"/>
      <c r="S178" s="14"/>
      <c r="T178" s="14"/>
      <c r="U178" s="14"/>
      <c r="V178" s="14"/>
      <c r="W178" s="45" t="s">
        <v>243</v>
      </c>
      <c r="X178" s="45"/>
    </row>
    <row r="179" spans="1:24" ht="68.25" customHeight="1" x14ac:dyDescent="0.25">
      <c r="A179" s="89"/>
      <c r="B179" s="90" t="s">
        <v>123</v>
      </c>
      <c r="C179" s="37" t="s">
        <v>15</v>
      </c>
      <c r="D179" s="7">
        <v>1200</v>
      </c>
      <c r="E179" s="7">
        <v>1200</v>
      </c>
      <c r="F179" s="7">
        <v>1077.0999999999999</v>
      </c>
      <c r="G179" s="7">
        <v>1077.0999999999999</v>
      </c>
      <c r="H179" s="14"/>
      <c r="I179" s="14"/>
      <c r="J179" s="14"/>
      <c r="K179" s="14"/>
      <c r="L179" s="14"/>
      <c r="M179" s="14"/>
      <c r="N179" s="14"/>
      <c r="O179" s="14"/>
      <c r="P179" s="14"/>
      <c r="Q179" s="14"/>
      <c r="R179" s="14"/>
      <c r="S179" s="14"/>
      <c r="T179" s="14"/>
      <c r="U179" s="14"/>
      <c r="V179" s="14"/>
      <c r="W179" s="45" t="s">
        <v>320</v>
      </c>
      <c r="X179" s="45"/>
    </row>
    <row r="180" spans="1:24" ht="98.25" customHeight="1" x14ac:dyDescent="0.25">
      <c r="A180" s="89"/>
      <c r="B180" s="90" t="s">
        <v>247</v>
      </c>
      <c r="C180" s="37" t="s">
        <v>15</v>
      </c>
      <c r="D180" s="7">
        <v>30</v>
      </c>
      <c r="E180" s="7">
        <v>30</v>
      </c>
      <c r="F180" s="7">
        <v>30</v>
      </c>
      <c r="G180" s="7">
        <v>30</v>
      </c>
      <c r="H180" s="14"/>
      <c r="I180" s="14"/>
      <c r="J180" s="14"/>
      <c r="K180" s="14"/>
      <c r="L180" s="14"/>
      <c r="M180" s="14"/>
      <c r="N180" s="14"/>
      <c r="O180" s="14"/>
      <c r="P180" s="14"/>
      <c r="Q180" s="14"/>
      <c r="R180" s="14"/>
      <c r="S180" s="14"/>
      <c r="T180" s="14"/>
      <c r="U180" s="14"/>
      <c r="V180" s="14"/>
      <c r="W180" s="45" t="s">
        <v>243</v>
      </c>
      <c r="X180" s="45"/>
    </row>
    <row r="181" spans="1:24" ht="44.25" customHeight="1" x14ac:dyDescent="0.25">
      <c r="A181" s="50"/>
      <c r="B181" s="53" t="s">
        <v>19</v>
      </c>
      <c r="C181" s="31" t="s">
        <v>18</v>
      </c>
      <c r="D181" s="10">
        <f>D182</f>
        <v>1780</v>
      </c>
      <c r="E181" s="10">
        <f t="shared" ref="E181:G181" si="47">E182</f>
        <v>1780</v>
      </c>
      <c r="F181" s="10">
        <f t="shared" si="47"/>
        <v>1657.1</v>
      </c>
      <c r="G181" s="10">
        <f t="shared" si="47"/>
        <v>1657.1</v>
      </c>
      <c r="H181" s="14"/>
      <c r="I181" s="14"/>
      <c r="J181" s="14"/>
      <c r="K181" s="14"/>
      <c r="L181" s="14"/>
      <c r="M181" s="14"/>
      <c r="N181" s="14"/>
      <c r="O181" s="14"/>
      <c r="P181" s="14"/>
      <c r="Q181" s="14"/>
      <c r="R181" s="14"/>
      <c r="S181" s="14"/>
      <c r="T181" s="14"/>
      <c r="U181" s="14"/>
      <c r="V181" s="14"/>
      <c r="W181" s="60" t="s">
        <v>321</v>
      </c>
      <c r="X181" s="60"/>
    </row>
    <row r="182" spans="1:24" ht="48" customHeight="1" x14ac:dyDescent="0.25">
      <c r="A182" s="51"/>
      <c r="B182" s="69"/>
      <c r="C182" s="37" t="s">
        <v>15</v>
      </c>
      <c r="D182" s="7">
        <f>D177+D176+D178+D179+D180</f>
        <v>1780</v>
      </c>
      <c r="E182" s="7">
        <f t="shared" ref="E182:G182" si="48">E177+E176+E178+E179+E180</f>
        <v>1780</v>
      </c>
      <c r="F182" s="7">
        <f t="shared" si="48"/>
        <v>1657.1</v>
      </c>
      <c r="G182" s="7">
        <f t="shared" si="48"/>
        <v>1657.1</v>
      </c>
      <c r="H182" s="14"/>
      <c r="I182" s="14"/>
      <c r="J182" s="14"/>
      <c r="K182" s="14"/>
      <c r="L182" s="14"/>
      <c r="M182" s="14"/>
      <c r="N182" s="14"/>
      <c r="O182" s="14"/>
      <c r="P182" s="14"/>
      <c r="Q182" s="14"/>
      <c r="R182" s="14"/>
      <c r="S182" s="14"/>
      <c r="T182" s="14"/>
      <c r="U182" s="14"/>
      <c r="V182" s="14"/>
      <c r="W182" s="45" t="s">
        <v>321</v>
      </c>
      <c r="X182" s="45"/>
    </row>
    <row r="183" spans="1:24" s="13" customFormat="1" x14ac:dyDescent="0.25">
      <c r="A183" s="40"/>
      <c r="B183" s="67" t="s">
        <v>390</v>
      </c>
      <c r="C183" s="91"/>
      <c r="D183" s="91"/>
      <c r="E183" s="91"/>
      <c r="F183" s="91"/>
      <c r="G183" s="91"/>
      <c r="H183" s="91"/>
      <c r="I183" s="91"/>
      <c r="J183" s="91"/>
      <c r="K183" s="91"/>
      <c r="L183" s="91"/>
      <c r="M183" s="91"/>
      <c r="N183" s="91"/>
      <c r="O183" s="91"/>
      <c r="P183" s="91"/>
      <c r="Q183" s="91"/>
      <c r="R183" s="91"/>
      <c r="S183" s="91"/>
      <c r="T183" s="91"/>
      <c r="U183" s="91"/>
      <c r="V183" s="91"/>
      <c r="W183" s="91"/>
      <c r="X183" s="91"/>
    </row>
    <row r="184" spans="1:24" s="13" customFormat="1" ht="94.5" customHeight="1" x14ac:dyDescent="0.25">
      <c r="A184" s="40"/>
      <c r="B184" s="90" t="s">
        <v>213</v>
      </c>
      <c r="C184" s="37" t="s">
        <v>15</v>
      </c>
      <c r="D184" s="7">
        <v>200</v>
      </c>
      <c r="E184" s="7">
        <v>200</v>
      </c>
      <c r="F184" s="7">
        <v>200</v>
      </c>
      <c r="G184" s="7">
        <v>200</v>
      </c>
      <c r="H184" s="14"/>
      <c r="I184" s="14"/>
      <c r="J184" s="14"/>
      <c r="K184" s="14"/>
      <c r="L184" s="14"/>
      <c r="M184" s="14"/>
      <c r="N184" s="14"/>
      <c r="O184" s="14"/>
      <c r="P184" s="14"/>
      <c r="Q184" s="14"/>
      <c r="R184" s="14"/>
      <c r="S184" s="14"/>
      <c r="T184" s="14"/>
      <c r="U184" s="14"/>
      <c r="V184" s="14"/>
      <c r="W184" s="45" t="s">
        <v>243</v>
      </c>
      <c r="X184" s="45"/>
    </row>
    <row r="185" spans="1:24" s="13" customFormat="1" ht="40.5" customHeight="1" x14ac:dyDescent="0.25">
      <c r="A185" s="40"/>
      <c r="B185" s="90" t="s">
        <v>214</v>
      </c>
      <c r="C185" s="37" t="s">
        <v>15</v>
      </c>
      <c r="D185" s="7">
        <v>200</v>
      </c>
      <c r="E185" s="7">
        <v>200</v>
      </c>
      <c r="F185" s="7">
        <v>200</v>
      </c>
      <c r="G185" s="7">
        <v>200</v>
      </c>
      <c r="H185" s="14"/>
      <c r="I185" s="14"/>
      <c r="J185" s="14"/>
      <c r="K185" s="14"/>
      <c r="L185" s="14"/>
      <c r="M185" s="14"/>
      <c r="N185" s="14"/>
      <c r="O185" s="14"/>
      <c r="P185" s="14"/>
      <c r="Q185" s="14"/>
      <c r="R185" s="14"/>
      <c r="S185" s="14"/>
      <c r="T185" s="14"/>
      <c r="U185" s="14"/>
      <c r="V185" s="14"/>
      <c r="W185" s="45" t="s">
        <v>243</v>
      </c>
      <c r="X185" s="45"/>
    </row>
    <row r="186" spans="1:24" s="13" customFormat="1" ht="86.25" customHeight="1" x14ac:dyDescent="0.25">
      <c r="A186" s="40"/>
      <c r="B186" s="90" t="s">
        <v>270</v>
      </c>
      <c r="C186" s="37" t="s">
        <v>15</v>
      </c>
      <c r="D186" s="7">
        <v>300</v>
      </c>
      <c r="E186" s="7">
        <v>300</v>
      </c>
      <c r="F186" s="7">
        <v>300</v>
      </c>
      <c r="G186" s="7">
        <v>300</v>
      </c>
      <c r="H186" s="14"/>
      <c r="I186" s="14"/>
      <c r="J186" s="14"/>
      <c r="K186" s="14"/>
      <c r="L186" s="14"/>
      <c r="M186" s="14"/>
      <c r="N186" s="14"/>
      <c r="O186" s="14"/>
      <c r="P186" s="14"/>
      <c r="Q186" s="14"/>
      <c r="R186" s="14"/>
      <c r="S186" s="14"/>
      <c r="T186" s="14"/>
      <c r="U186" s="14"/>
      <c r="V186" s="14"/>
      <c r="W186" s="45" t="s">
        <v>243</v>
      </c>
      <c r="X186" s="45"/>
    </row>
    <row r="187" spans="1:24" s="13" customFormat="1" ht="68.25" customHeight="1" x14ac:dyDescent="0.25">
      <c r="A187" s="58"/>
      <c r="B187" s="48" t="s">
        <v>19</v>
      </c>
      <c r="C187" s="18" t="s">
        <v>18</v>
      </c>
      <c r="D187" s="19">
        <f>D188</f>
        <v>700</v>
      </c>
      <c r="E187" s="19">
        <f t="shared" ref="E187:G187" si="49">E188</f>
        <v>700</v>
      </c>
      <c r="F187" s="19">
        <f t="shared" si="49"/>
        <v>700</v>
      </c>
      <c r="G187" s="19">
        <f t="shared" si="49"/>
        <v>700</v>
      </c>
      <c r="H187" s="14"/>
      <c r="I187" s="14"/>
      <c r="J187" s="14"/>
      <c r="K187" s="14"/>
      <c r="L187" s="14"/>
      <c r="M187" s="14"/>
      <c r="N187" s="14"/>
      <c r="O187" s="14"/>
      <c r="P187" s="14"/>
      <c r="Q187" s="14"/>
      <c r="R187" s="14"/>
      <c r="S187" s="14"/>
      <c r="T187" s="14"/>
      <c r="U187" s="14"/>
      <c r="V187" s="14"/>
      <c r="W187" s="60" t="s">
        <v>243</v>
      </c>
      <c r="X187" s="60"/>
    </row>
    <row r="188" spans="1:24" s="13" customFormat="1" ht="63" customHeight="1" x14ac:dyDescent="0.25">
      <c r="A188" s="63"/>
      <c r="B188" s="63"/>
      <c r="C188" s="37" t="s">
        <v>15</v>
      </c>
      <c r="D188" s="7">
        <f>D184+D185+D186</f>
        <v>700</v>
      </c>
      <c r="E188" s="7">
        <f t="shared" ref="E188:G188" si="50">E184+E185+E186</f>
        <v>700</v>
      </c>
      <c r="F188" s="7">
        <f t="shared" si="50"/>
        <v>700</v>
      </c>
      <c r="G188" s="7">
        <f t="shared" si="50"/>
        <v>700</v>
      </c>
      <c r="H188" s="14"/>
      <c r="I188" s="14"/>
      <c r="J188" s="14"/>
      <c r="K188" s="14"/>
      <c r="L188" s="14"/>
      <c r="M188" s="14"/>
      <c r="N188" s="14"/>
      <c r="O188" s="14"/>
      <c r="P188" s="14"/>
      <c r="Q188" s="14"/>
      <c r="R188" s="14"/>
      <c r="S188" s="14"/>
      <c r="T188" s="14"/>
      <c r="U188" s="14"/>
      <c r="V188" s="14"/>
      <c r="W188" s="45" t="s">
        <v>243</v>
      </c>
      <c r="X188" s="45"/>
    </row>
    <row r="189" spans="1:24" s="13" customFormat="1" ht="43.5" customHeight="1" x14ac:dyDescent="0.25">
      <c r="A189" s="50"/>
      <c r="B189" s="53" t="s">
        <v>16</v>
      </c>
      <c r="C189" s="18" t="s">
        <v>18</v>
      </c>
      <c r="D189" s="19">
        <f>D190</f>
        <v>2480</v>
      </c>
      <c r="E189" s="19">
        <f t="shared" ref="E189:G189" si="51">E190</f>
        <v>2480</v>
      </c>
      <c r="F189" s="19">
        <f t="shared" si="51"/>
        <v>2357.1</v>
      </c>
      <c r="G189" s="19">
        <f t="shared" si="51"/>
        <v>2357.1</v>
      </c>
      <c r="H189" s="19" t="e">
        <f>H190+#REF!</f>
        <v>#REF!</v>
      </c>
      <c r="I189" s="19" t="e">
        <f>I190+#REF!</f>
        <v>#REF!</v>
      </c>
      <c r="J189" s="19" t="e">
        <f>J190+#REF!</f>
        <v>#REF!</v>
      </c>
      <c r="K189" s="19" t="e">
        <f>K190+#REF!</f>
        <v>#REF!</v>
      </c>
      <c r="L189" s="19" t="e">
        <f>L190+#REF!</f>
        <v>#REF!</v>
      </c>
      <c r="M189" s="19" t="e">
        <f>M190+#REF!</f>
        <v>#REF!</v>
      </c>
      <c r="N189" s="19" t="e">
        <f>N190+#REF!</f>
        <v>#REF!</v>
      </c>
      <c r="O189" s="19" t="e">
        <f>O190+#REF!</f>
        <v>#REF!</v>
      </c>
      <c r="P189" s="19" t="e">
        <f>P190+#REF!</f>
        <v>#REF!</v>
      </c>
      <c r="Q189" s="19" t="e">
        <f>Q190+#REF!</f>
        <v>#REF!</v>
      </c>
      <c r="R189" s="19" t="e">
        <f>R190+#REF!</f>
        <v>#REF!</v>
      </c>
      <c r="S189" s="19" t="e">
        <f>S190+#REF!</f>
        <v>#REF!</v>
      </c>
      <c r="T189" s="19" t="e">
        <f>T190+#REF!</f>
        <v>#REF!</v>
      </c>
      <c r="U189" s="19" t="e">
        <f>U190+#REF!</f>
        <v>#REF!</v>
      </c>
      <c r="V189" s="19" t="e">
        <f>V190+#REF!</f>
        <v>#REF!</v>
      </c>
      <c r="W189" s="60" t="s">
        <v>323</v>
      </c>
      <c r="X189" s="60"/>
    </row>
    <row r="190" spans="1:24" s="13" customFormat="1" ht="49.5" customHeight="1" x14ac:dyDescent="0.25">
      <c r="A190" s="69"/>
      <c r="B190" s="69"/>
      <c r="C190" s="37" t="s">
        <v>15</v>
      </c>
      <c r="D190" s="7">
        <f>D182+D188</f>
        <v>2480</v>
      </c>
      <c r="E190" s="7">
        <f t="shared" ref="E190:G190" si="52">E182+E188</f>
        <v>2480</v>
      </c>
      <c r="F190" s="7">
        <f t="shared" si="52"/>
        <v>2357.1</v>
      </c>
      <c r="G190" s="7">
        <f t="shared" si="52"/>
        <v>2357.1</v>
      </c>
      <c r="H190" s="14"/>
      <c r="I190" s="14"/>
      <c r="J190" s="14"/>
      <c r="K190" s="14"/>
      <c r="L190" s="14"/>
      <c r="M190" s="14"/>
      <c r="N190" s="14"/>
      <c r="O190" s="14"/>
      <c r="P190" s="14"/>
      <c r="Q190" s="14"/>
      <c r="R190" s="14"/>
      <c r="S190" s="14"/>
      <c r="T190" s="14"/>
      <c r="U190" s="14"/>
      <c r="V190" s="14"/>
      <c r="W190" s="45" t="s">
        <v>323</v>
      </c>
      <c r="X190" s="45"/>
    </row>
    <row r="191" spans="1:24" ht="20.25" customHeight="1" x14ac:dyDescent="0.25">
      <c r="A191" s="42">
        <v>9</v>
      </c>
      <c r="B191" s="43" t="s">
        <v>83</v>
      </c>
      <c r="C191" s="43"/>
      <c r="D191" s="43"/>
      <c r="E191" s="43"/>
      <c r="F191" s="43"/>
      <c r="G191" s="43"/>
      <c r="H191" s="44"/>
      <c r="I191" s="44"/>
      <c r="J191" s="44"/>
      <c r="K191" s="44"/>
      <c r="L191" s="44"/>
      <c r="M191" s="44"/>
      <c r="N191" s="44"/>
      <c r="O191" s="44"/>
      <c r="P191" s="44"/>
      <c r="Q191" s="44"/>
      <c r="R191" s="44"/>
      <c r="S191" s="44"/>
      <c r="T191" s="44"/>
      <c r="U191" s="44"/>
      <c r="V191" s="44"/>
      <c r="W191" s="44"/>
      <c r="X191" s="44"/>
    </row>
    <row r="192" spans="1:24" ht="20.25" customHeight="1" x14ac:dyDescent="0.25">
      <c r="A192" s="42"/>
      <c r="B192" s="92" t="s">
        <v>84</v>
      </c>
      <c r="C192" s="93"/>
      <c r="D192" s="93"/>
      <c r="E192" s="93"/>
      <c r="F192" s="93"/>
      <c r="G192" s="93"/>
      <c r="H192" s="93"/>
      <c r="I192" s="93"/>
      <c r="J192" s="93"/>
      <c r="K192" s="93"/>
      <c r="L192" s="93"/>
      <c r="M192" s="93"/>
      <c r="N192" s="93"/>
      <c r="O192" s="93"/>
      <c r="P192" s="93"/>
      <c r="Q192" s="93"/>
      <c r="R192" s="93"/>
      <c r="S192" s="93"/>
      <c r="T192" s="93"/>
      <c r="U192" s="93"/>
      <c r="V192" s="93"/>
      <c r="W192" s="93"/>
      <c r="X192" s="94"/>
    </row>
    <row r="193" spans="1:24" ht="38.25" customHeight="1" x14ac:dyDescent="0.25">
      <c r="A193" s="42"/>
      <c r="B193" s="30" t="s">
        <v>183</v>
      </c>
      <c r="C193" s="37" t="s">
        <v>15</v>
      </c>
      <c r="D193" s="95">
        <v>29</v>
      </c>
      <c r="E193" s="95">
        <v>29</v>
      </c>
      <c r="F193" s="95">
        <v>26.3</v>
      </c>
      <c r="G193" s="95">
        <v>26.3</v>
      </c>
      <c r="H193" s="96"/>
      <c r="I193" s="96"/>
      <c r="J193" s="96"/>
      <c r="K193" s="96"/>
      <c r="L193" s="96"/>
      <c r="M193" s="96"/>
      <c r="N193" s="96"/>
      <c r="O193" s="96"/>
      <c r="P193" s="96"/>
      <c r="Q193" s="96"/>
      <c r="R193" s="96"/>
      <c r="S193" s="96"/>
      <c r="T193" s="96"/>
      <c r="U193" s="96"/>
      <c r="V193" s="96"/>
      <c r="W193" s="45" t="s">
        <v>324</v>
      </c>
      <c r="X193" s="45"/>
    </row>
    <row r="194" spans="1:24" ht="43.5" customHeight="1" x14ac:dyDescent="0.25">
      <c r="A194" s="42"/>
      <c r="B194" s="92" t="s">
        <v>12</v>
      </c>
      <c r="C194" s="93"/>
      <c r="D194" s="93"/>
      <c r="E194" s="93"/>
      <c r="F194" s="93"/>
      <c r="G194" s="93"/>
      <c r="H194" s="93"/>
      <c r="I194" s="93"/>
      <c r="J194" s="93"/>
      <c r="K194" s="93"/>
      <c r="L194" s="93"/>
      <c r="M194" s="93"/>
      <c r="N194" s="93"/>
      <c r="O194" s="93"/>
      <c r="P194" s="93"/>
      <c r="Q194" s="93"/>
      <c r="R194" s="93"/>
      <c r="S194" s="93"/>
      <c r="T194" s="93"/>
      <c r="U194" s="93"/>
      <c r="V194" s="93"/>
      <c r="W194" s="93"/>
      <c r="X194" s="94"/>
    </row>
    <row r="195" spans="1:24" ht="87" customHeight="1" x14ac:dyDescent="0.25">
      <c r="A195" s="29"/>
      <c r="B195" s="97" t="s">
        <v>124</v>
      </c>
      <c r="C195" s="37" t="s">
        <v>17</v>
      </c>
      <c r="D195" s="95">
        <v>50533.5</v>
      </c>
      <c r="E195" s="98">
        <v>50533.5</v>
      </c>
      <c r="F195" s="95">
        <v>50533.5</v>
      </c>
      <c r="G195" s="95">
        <v>50533.5</v>
      </c>
      <c r="H195" s="99"/>
      <c r="I195" s="99"/>
      <c r="J195" s="99"/>
      <c r="K195" s="99"/>
      <c r="L195" s="99"/>
      <c r="M195" s="99"/>
      <c r="N195" s="99"/>
      <c r="O195" s="99"/>
      <c r="P195" s="99"/>
      <c r="Q195" s="99"/>
      <c r="R195" s="99"/>
      <c r="S195" s="99"/>
      <c r="T195" s="99"/>
      <c r="U195" s="99"/>
      <c r="V195" s="99"/>
      <c r="W195" s="45" t="s">
        <v>243</v>
      </c>
      <c r="X195" s="45"/>
    </row>
    <row r="196" spans="1:24" ht="86.25" customHeight="1" x14ac:dyDescent="0.25">
      <c r="A196" s="29"/>
      <c r="B196" s="97" t="s">
        <v>125</v>
      </c>
      <c r="C196" s="37" t="s">
        <v>17</v>
      </c>
      <c r="D196" s="95">
        <v>38078.9</v>
      </c>
      <c r="E196" s="98">
        <v>38078.9</v>
      </c>
      <c r="F196" s="95">
        <v>38078.9</v>
      </c>
      <c r="G196" s="95">
        <v>38078.9</v>
      </c>
      <c r="H196" s="99"/>
      <c r="I196" s="99"/>
      <c r="J196" s="99"/>
      <c r="K196" s="99"/>
      <c r="L196" s="99"/>
      <c r="M196" s="99"/>
      <c r="N196" s="99"/>
      <c r="O196" s="99"/>
      <c r="P196" s="99"/>
      <c r="Q196" s="99"/>
      <c r="R196" s="99"/>
      <c r="S196" s="99"/>
      <c r="T196" s="99"/>
      <c r="U196" s="99"/>
      <c r="V196" s="99"/>
      <c r="W196" s="45" t="s">
        <v>243</v>
      </c>
      <c r="X196" s="45"/>
    </row>
    <row r="197" spans="1:24" ht="72" customHeight="1" x14ac:dyDescent="0.25">
      <c r="A197" s="29"/>
      <c r="B197" s="97" t="s">
        <v>126</v>
      </c>
      <c r="C197" s="37" t="s">
        <v>15</v>
      </c>
      <c r="D197" s="95">
        <v>13237.3</v>
      </c>
      <c r="E197" s="98">
        <v>13237.3</v>
      </c>
      <c r="F197" s="95">
        <v>13237.3</v>
      </c>
      <c r="G197" s="95">
        <v>13237.3</v>
      </c>
      <c r="H197" s="99"/>
      <c r="I197" s="99"/>
      <c r="J197" s="99"/>
      <c r="K197" s="99"/>
      <c r="L197" s="99"/>
      <c r="M197" s="99"/>
      <c r="N197" s="99"/>
      <c r="O197" s="99"/>
      <c r="P197" s="99"/>
      <c r="Q197" s="99"/>
      <c r="R197" s="99"/>
      <c r="S197" s="99"/>
      <c r="T197" s="99"/>
      <c r="U197" s="99"/>
      <c r="V197" s="99"/>
      <c r="W197" s="45" t="s">
        <v>243</v>
      </c>
      <c r="X197" s="45"/>
    </row>
    <row r="198" spans="1:24" ht="85.5" customHeight="1" x14ac:dyDescent="0.25">
      <c r="A198" s="29"/>
      <c r="B198" s="97" t="s">
        <v>325</v>
      </c>
      <c r="C198" s="37" t="s">
        <v>15</v>
      </c>
      <c r="D198" s="95">
        <v>23577</v>
      </c>
      <c r="E198" s="98">
        <v>23577</v>
      </c>
      <c r="F198" s="95">
        <v>23576.6</v>
      </c>
      <c r="G198" s="95">
        <v>23576.6</v>
      </c>
      <c r="H198" s="99"/>
      <c r="I198" s="99"/>
      <c r="J198" s="99"/>
      <c r="K198" s="99"/>
      <c r="L198" s="99"/>
      <c r="M198" s="99"/>
      <c r="N198" s="99"/>
      <c r="O198" s="99"/>
      <c r="P198" s="99"/>
      <c r="Q198" s="99"/>
      <c r="R198" s="99"/>
      <c r="S198" s="99"/>
      <c r="T198" s="99"/>
      <c r="U198" s="99"/>
      <c r="V198" s="99"/>
      <c r="W198" s="45" t="s">
        <v>243</v>
      </c>
      <c r="X198" s="45"/>
    </row>
    <row r="199" spans="1:24" ht="81.75" customHeight="1" x14ac:dyDescent="0.25">
      <c r="A199" s="29"/>
      <c r="B199" s="97" t="s">
        <v>127</v>
      </c>
      <c r="C199" s="37" t="s">
        <v>17</v>
      </c>
      <c r="D199" s="95">
        <v>32286.9</v>
      </c>
      <c r="E199" s="98">
        <v>32286.9</v>
      </c>
      <c r="F199" s="95">
        <v>32286.9</v>
      </c>
      <c r="G199" s="95">
        <v>32286.9</v>
      </c>
      <c r="H199" s="99"/>
      <c r="I199" s="99"/>
      <c r="J199" s="99"/>
      <c r="K199" s="99"/>
      <c r="L199" s="99"/>
      <c r="M199" s="99"/>
      <c r="N199" s="99"/>
      <c r="O199" s="99"/>
      <c r="P199" s="99"/>
      <c r="Q199" s="99"/>
      <c r="R199" s="99"/>
      <c r="S199" s="99"/>
      <c r="T199" s="99"/>
      <c r="U199" s="99"/>
      <c r="V199" s="99"/>
      <c r="W199" s="45" t="s">
        <v>243</v>
      </c>
      <c r="X199" s="45"/>
    </row>
    <row r="200" spans="1:24" ht="160.5" customHeight="1" x14ac:dyDescent="0.25">
      <c r="A200" s="100"/>
      <c r="B200" s="101" t="s">
        <v>326</v>
      </c>
      <c r="C200" s="37" t="s">
        <v>15</v>
      </c>
      <c r="D200" s="95">
        <v>2134</v>
      </c>
      <c r="E200" s="98">
        <v>2134</v>
      </c>
      <c r="F200" s="95">
        <v>2134</v>
      </c>
      <c r="G200" s="95">
        <v>2134</v>
      </c>
      <c r="H200" s="99"/>
      <c r="I200" s="99"/>
      <c r="J200" s="99"/>
      <c r="K200" s="99"/>
      <c r="L200" s="99"/>
      <c r="M200" s="99"/>
      <c r="N200" s="99"/>
      <c r="O200" s="99"/>
      <c r="P200" s="99"/>
      <c r="Q200" s="99"/>
      <c r="R200" s="99"/>
      <c r="S200" s="99"/>
      <c r="T200" s="99"/>
      <c r="U200" s="99"/>
      <c r="V200" s="99"/>
      <c r="W200" s="45" t="s">
        <v>243</v>
      </c>
      <c r="X200" s="45"/>
    </row>
    <row r="201" spans="1:24" ht="32.25" customHeight="1" x14ac:dyDescent="0.25">
      <c r="A201" s="50"/>
      <c r="B201" s="53" t="s">
        <v>19</v>
      </c>
      <c r="C201" s="31" t="s">
        <v>18</v>
      </c>
      <c r="D201" s="10">
        <f>D202+D203</f>
        <v>159847.59999999998</v>
      </c>
      <c r="E201" s="10">
        <f t="shared" ref="E201:G201" si="53">E202+E203</f>
        <v>159847.59999999998</v>
      </c>
      <c r="F201" s="10">
        <f t="shared" si="53"/>
        <v>159847.19999999998</v>
      </c>
      <c r="G201" s="10">
        <f t="shared" si="53"/>
        <v>159847.19999999998</v>
      </c>
      <c r="H201" s="14"/>
      <c r="I201" s="14"/>
      <c r="J201" s="14"/>
      <c r="K201" s="14"/>
      <c r="L201" s="14"/>
      <c r="M201" s="14"/>
      <c r="N201" s="14"/>
      <c r="O201" s="14"/>
      <c r="P201" s="14"/>
      <c r="Q201" s="14"/>
      <c r="R201" s="14"/>
      <c r="S201" s="14"/>
      <c r="T201" s="14"/>
      <c r="U201" s="14"/>
      <c r="V201" s="14"/>
      <c r="W201" s="60" t="s">
        <v>179</v>
      </c>
      <c r="X201" s="45"/>
    </row>
    <row r="202" spans="1:24" ht="31.5" x14ac:dyDescent="0.25">
      <c r="A202" s="51"/>
      <c r="B202" s="69"/>
      <c r="C202" s="37" t="s">
        <v>15</v>
      </c>
      <c r="D202" s="7">
        <f>D197+D198+D200</f>
        <v>38948.300000000003</v>
      </c>
      <c r="E202" s="7">
        <f t="shared" ref="E202:G202" si="54">E197+E198+E200</f>
        <v>38948.300000000003</v>
      </c>
      <c r="F202" s="7">
        <f t="shared" si="54"/>
        <v>38947.899999999994</v>
      </c>
      <c r="G202" s="7">
        <f t="shared" si="54"/>
        <v>38947.899999999994</v>
      </c>
      <c r="H202" s="14"/>
      <c r="I202" s="14"/>
      <c r="J202" s="14"/>
      <c r="K202" s="14"/>
      <c r="L202" s="14"/>
      <c r="M202" s="14"/>
      <c r="N202" s="14"/>
      <c r="O202" s="14"/>
      <c r="P202" s="14"/>
      <c r="Q202" s="14"/>
      <c r="R202" s="14"/>
      <c r="S202" s="14"/>
      <c r="T202" s="14"/>
      <c r="U202" s="14"/>
      <c r="V202" s="14"/>
      <c r="W202" s="45" t="s">
        <v>179</v>
      </c>
      <c r="X202" s="45"/>
    </row>
    <row r="203" spans="1:24" ht="57.75" customHeight="1" x14ac:dyDescent="0.25">
      <c r="A203" s="51"/>
      <c r="B203" s="69"/>
      <c r="C203" s="37" t="s">
        <v>17</v>
      </c>
      <c r="D203" s="73">
        <f>D195+D196+D199</f>
        <v>120899.29999999999</v>
      </c>
      <c r="E203" s="73">
        <f t="shared" ref="E203:G203" si="55">E195+E196+E199</f>
        <v>120899.29999999999</v>
      </c>
      <c r="F203" s="73">
        <f t="shared" si="55"/>
        <v>120899.29999999999</v>
      </c>
      <c r="G203" s="73">
        <f t="shared" si="55"/>
        <v>120899.29999999999</v>
      </c>
      <c r="H203" s="14"/>
      <c r="I203" s="14"/>
      <c r="J203" s="14"/>
      <c r="K203" s="14"/>
      <c r="L203" s="14"/>
      <c r="M203" s="14"/>
      <c r="N203" s="14"/>
      <c r="O203" s="14"/>
      <c r="P203" s="14"/>
      <c r="Q203" s="14"/>
      <c r="R203" s="14"/>
      <c r="S203" s="14"/>
      <c r="T203" s="14"/>
      <c r="U203" s="14"/>
      <c r="V203" s="14"/>
      <c r="W203" s="45" t="s">
        <v>243</v>
      </c>
      <c r="X203" s="45"/>
    </row>
    <row r="204" spans="1:24" ht="35.25" customHeight="1" x14ac:dyDescent="0.25">
      <c r="A204" s="42"/>
      <c r="B204" s="43" t="s">
        <v>13</v>
      </c>
      <c r="C204" s="43"/>
      <c r="D204" s="43"/>
      <c r="E204" s="43"/>
      <c r="F204" s="43"/>
      <c r="G204" s="43"/>
      <c r="H204" s="44"/>
      <c r="I204" s="44"/>
      <c r="J204" s="44"/>
      <c r="K204" s="44"/>
      <c r="L204" s="44"/>
      <c r="M204" s="44"/>
      <c r="N204" s="44"/>
      <c r="O204" s="44"/>
      <c r="P204" s="44"/>
      <c r="Q204" s="44"/>
      <c r="R204" s="44"/>
      <c r="S204" s="44"/>
      <c r="T204" s="44"/>
      <c r="U204" s="44"/>
      <c r="V204" s="44"/>
      <c r="W204" s="44"/>
      <c r="X204" s="44"/>
    </row>
    <row r="205" spans="1:24" ht="31.5" customHeight="1" x14ac:dyDescent="0.25">
      <c r="A205" s="102"/>
      <c r="B205" s="103" t="s">
        <v>85</v>
      </c>
      <c r="C205" s="31" t="s">
        <v>3</v>
      </c>
      <c r="D205" s="19">
        <f>D206+D207+D208</f>
        <v>22263.699999999997</v>
      </c>
      <c r="E205" s="19">
        <f t="shared" ref="E205:G205" si="56">E206+E207+E208</f>
        <v>22263.699999999997</v>
      </c>
      <c r="F205" s="19">
        <f t="shared" si="56"/>
        <v>8706.1</v>
      </c>
      <c r="G205" s="19">
        <f t="shared" si="56"/>
        <v>8706.1</v>
      </c>
      <c r="H205" s="5"/>
      <c r="I205" s="5"/>
      <c r="J205" s="5"/>
      <c r="K205" s="5"/>
      <c r="L205" s="5"/>
      <c r="M205" s="5"/>
      <c r="N205" s="5"/>
      <c r="O205" s="5"/>
      <c r="P205" s="5"/>
      <c r="Q205" s="5"/>
      <c r="R205" s="5"/>
      <c r="S205" s="5"/>
      <c r="T205" s="5"/>
      <c r="U205" s="5"/>
      <c r="V205" s="5"/>
      <c r="W205" s="45" t="s">
        <v>327</v>
      </c>
      <c r="X205" s="45"/>
    </row>
    <row r="206" spans="1:24" ht="57" customHeight="1" x14ac:dyDescent="0.25">
      <c r="A206" s="104"/>
      <c r="B206" s="9" t="s">
        <v>14</v>
      </c>
      <c r="C206" s="37" t="s">
        <v>15</v>
      </c>
      <c r="D206" s="15">
        <f>21782.6+13.5+8.5</f>
        <v>21804.6</v>
      </c>
      <c r="E206" s="15">
        <f>21782.6+13.5+8.5</f>
        <v>21804.6</v>
      </c>
      <c r="F206" s="15">
        <f>8318.8+7.4+3.5</f>
        <v>8329.6999999999989</v>
      </c>
      <c r="G206" s="15">
        <f>8318.8+7.4+3.5</f>
        <v>8329.6999999999989</v>
      </c>
      <c r="H206" s="5"/>
      <c r="I206" s="5"/>
      <c r="J206" s="5"/>
      <c r="K206" s="5"/>
      <c r="L206" s="5"/>
      <c r="M206" s="5"/>
      <c r="N206" s="5"/>
      <c r="O206" s="5"/>
      <c r="P206" s="5"/>
      <c r="Q206" s="5"/>
      <c r="R206" s="5"/>
      <c r="S206" s="5"/>
      <c r="T206" s="5"/>
      <c r="U206" s="5"/>
      <c r="V206" s="5"/>
      <c r="W206" s="45" t="s">
        <v>328</v>
      </c>
      <c r="X206" s="45"/>
    </row>
    <row r="207" spans="1:24" ht="86.25" customHeight="1" x14ac:dyDescent="0.25">
      <c r="A207" s="100"/>
      <c r="B207" s="9" t="s">
        <v>128</v>
      </c>
      <c r="C207" s="37" t="s">
        <v>15</v>
      </c>
      <c r="D207" s="15">
        <v>0.8</v>
      </c>
      <c r="E207" s="15">
        <v>0.8</v>
      </c>
      <c r="F207" s="15">
        <v>0.2</v>
      </c>
      <c r="G207" s="15">
        <v>0.2</v>
      </c>
      <c r="H207" s="5"/>
      <c r="I207" s="5"/>
      <c r="J207" s="5"/>
      <c r="K207" s="5"/>
      <c r="L207" s="5"/>
      <c r="M207" s="5"/>
      <c r="N207" s="5"/>
      <c r="O207" s="5"/>
      <c r="P207" s="5"/>
      <c r="Q207" s="5"/>
      <c r="R207" s="5"/>
      <c r="S207" s="5"/>
      <c r="T207" s="5"/>
      <c r="U207" s="5"/>
      <c r="V207" s="5"/>
      <c r="W207" s="45" t="s">
        <v>271</v>
      </c>
      <c r="X207" s="45"/>
    </row>
    <row r="208" spans="1:24" ht="50.25" customHeight="1" x14ac:dyDescent="0.25">
      <c r="A208" s="100"/>
      <c r="B208" s="9" t="s">
        <v>129</v>
      </c>
      <c r="C208" s="37" t="s">
        <v>15</v>
      </c>
      <c r="D208" s="15">
        <v>458.3</v>
      </c>
      <c r="E208" s="15">
        <v>458.3</v>
      </c>
      <c r="F208" s="15">
        <v>376.2</v>
      </c>
      <c r="G208" s="15">
        <v>376.2</v>
      </c>
      <c r="H208" s="5"/>
      <c r="I208" s="5"/>
      <c r="J208" s="5"/>
      <c r="K208" s="5"/>
      <c r="L208" s="5"/>
      <c r="M208" s="5"/>
      <c r="N208" s="5"/>
      <c r="O208" s="5"/>
      <c r="P208" s="5"/>
      <c r="Q208" s="5"/>
      <c r="R208" s="5"/>
      <c r="S208" s="5"/>
      <c r="T208" s="5"/>
      <c r="U208" s="5"/>
      <c r="V208" s="5"/>
      <c r="W208" s="45" t="s">
        <v>329</v>
      </c>
      <c r="X208" s="45"/>
    </row>
    <row r="209" spans="1:24" ht="31.5" x14ac:dyDescent="0.25">
      <c r="A209" s="102"/>
      <c r="B209" s="53" t="s">
        <v>16</v>
      </c>
      <c r="C209" s="31" t="s">
        <v>3</v>
      </c>
      <c r="D209" s="10">
        <f>D210+D211</f>
        <v>182140.3</v>
      </c>
      <c r="E209" s="10">
        <f t="shared" ref="E209:G209" si="57">E210+E211</f>
        <v>182140.3</v>
      </c>
      <c r="F209" s="10">
        <f t="shared" si="57"/>
        <v>168579.69999999998</v>
      </c>
      <c r="G209" s="10">
        <f t="shared" si="57"/>
        <v>168579.69999999998</v>
      </c>
      <c r="H209" s="5"/>
      <c r="I209" s="5"/>
      <c r="J209" s="5"/>
      <c r="K209" s="5"/>
      <c r="L209" s="5"/>
      <c r="M209" s="5"/>
      <c r="N209" s="5"/>
      <c r="O209" s="5"/>
      <c r="P209" s="5"/>
      <c r="Q209" s="5"/>
      <c r="R209" s="5"/>
      <c r="S209" s="5"/>
      <c r="T209" s="5"/>
      <c r="U209" s="5"/>
      <c r="V209" s="5"/>
      <c r="W209" s="105" t="s">
        <v>330</v>
      </c>
      <c r="X209" s="105"/>
    </row>
    <row r="210" spans="1:24" ht="50.25" customHeight="1" x14ac:dyDescent="0.25">
      <c r="A210" s="106"/>
      <c r="B210" s="54"/>
      <c r="C210" s="37" t="s">
        <v>15</v>
      </c>
      <c r="D210" s="7">
        <f>D202+D205+D193</f>
        <v>61241</v>
      </c>
      <c r="E210" s="7">
        <f>E202+E205+E193</f>
        <v>61241</v>
      </c>
      <c r="F210" s="7">
        <f>F202+F205+F193+0.1</f>
        <v>47680.399999999994</v>
      </c>
      <c r="G210" s="7">
        <f>G202+G205+G193+0.1</f>
        <v>47680.399999999994</v>
      </c>
      <c r="H210" s="5"/>
      <c r="I210" s="5"/>
      <c r="J210" s="5"/>
      <c r="K210" s="5"/>
      <c r="L210" s="5"/>
      <c r="M210" s="5"/>
      <c r="N210" s="5"/>
      <c r="O210" s="5"/>
      <c r="P210" s="5"/>
      <c r="Q210" s="5"/>
      <c r="R210" s="5"/>
      <c r="S210" s="5"/>
      <c r="T210" s="5"/>
      <c r="U210" s="5"/>
      <c r="V210" s="5"/>
      <c r="W210" s="46" t="s">
        <v>331</v>
      </c>
      <c r="X210" s="47"/>
    </row>
    <row r="211" spans="1:24" ht="47.25" x14ac:dyDescent="0.25">
      <c r="A211" s="85"/>
      <c r="B211" s="107"/>
      <c r="C211" s="37" t="s">
        <v>17</v>
      </c>
      <c r="D211" s="7">
        <f>D203</f>
        <v>120899.29999999999</v>
      </c>
      <c r="E211" s="7">
        <f>E203</f>
        <v>120899.29999999999</v>
      </c>
      <c r="F211" s="7">
        <f>F203</f>
        <v>120899.29999999999</v>
      </c>
      <c r="G211" s="7">
        <f>G203</f>
        <v>120899.29999999999</v>
      </c>
      <c r="H211" s="5"/>
      <c r="I211" s="5"/>
      <c r="J211" s="5"/>
      <c r="K211" s="5"/>
      <c r="L211" s="5"/>
      <c r="M211" s="5"/>
      <c r="N211" s="5"/>
      <c r="O211" s="5"/>
      <c r="P211" s="5"/>
      <c r="Q211" s="5"/>
      <c r="R211" s="5"/>
      <c r="S211" s="5"/>
      <c r="T211" s="5"/>
      <c r="U211" s="5"/>
      <c r="V211" s="5"/>
      <c r="W211" s="46" t="s">
        <v>179</v>
      </c>
      <c r="X211" s="47"/>
    </row>
    <row r="212" spans="1:24" ht="15.75" customHeight="1" x14ac:dyDescent="0.25">
      <c r="A212" s="42">
        <v>10</v>
      </c>
      <c r="B212" s="48" t="s">
        <v>168</v>
      </c>
      <c r="C212" s="59"/>
      <c r="D212" s="59"/>
      <c r="E212" s="59"/>
      <c r="F212" s="59"/>
      <c r="G212" s="59"/>
      <c r="H212" s="59"/>
      <c r="I212" s="59"/>
      <c r="J212" s="59"/>
      <c r="K212" s="59"/>
      <c r="L212" s="59"/>
      <c r="M212" s="59"/>
      <c r="N212" s="59"/>
      <c r="O212" s="59"/>
      <c r="P212" s="59"/>
      <c r="Q212" s="59"/>
      <c r="R212" s="59"/>
      <c r="S212" s="59"/>
      <c r="T212" s="59"/>
      <c r="U212" s="59"/>
      <c r="V212" s="59"/>
      <c r="W212" s="59"/>
      <c r="X212" s="59"/>
    </row>
    <row r="213" spans="1:24" ht="163.5" customHeight="1" x14ac:dyDescent="0.25">
      <c r="A213" s="70"/>
      <c r="B213" s="72" t="s">
        <v>26</v>
      </c>
      <c r="C213" s="37" t="s">
        <v>15</v>
      </c>
      <c r="D213" s="7">
        <v>1656</v>
      </c>
      <c r="E213" s="7">
        <v>1656</v>
      </c>
      <c r="F213" s="7">
        <v>1653.4</v>
      </c>
      <c r="G213" s="7">
        <v>1653.4</v>
      </c>
      <c r="H213" s="5"/>
      <c r="I213" s="5"/>
      <c r="J213" s="5"/>
      <c r="K213" s="5"/>
      <c r="L213" s="5"/>
      <c r="M213" s="5"/>
      <c r="N213" s="5"/>
      <c r="O213" s="5"/>
      <c r="P213" s="5"/>
      <c r="Q213" s="5"/>
      <c r="R213" s="5"/>
      <c r="S213" s="5"/>
      <c r="T213" s="5"/>
      <c r="U213" s="5"/>
      <c r="V213" s="5"/>
      <c r="W213" s="45" t="s">
        <v>332</v>
      </c>
      <c r="X213" s="45"/>
    </row>
    <row r="214" spans="1:24" ht="87.75" customHeight="1" x14ac:dyDescent="0.25">
      <c r="A214" s="70"/>
      <c r="B214" s="72" t="s">
        <v>184</v>
      </c>
      <c r="C214" s="37" t="s">
        <v>15</v>
      </c>
      <c r="D214" s="7">
        <v>278</v>
      </c>
      <c r="E214" s="7">
        <v>278</v>
      </c>
      <c r="F214" s="7">
        <v>277.8</v>
      </c>
      <c r="G214" s="7">
        <v>277.8</v>
      </c>
      <c r="H214" s="5"/>
      <c r="I214" s="5"/>
      <c r="J214" s="5"/>
      <c r="K214" s="5"/>
      <c r="L214" s="5"/>
      <c r="M214" s="5"/>
      <c r="N214" s="5"/>
      <c r="O214" s="5"/>
      <c r="P214" s="5"/>
      <c r="Q214" s="5"/>
      <c r="R214" s="5"/>
      <c r="S214" s="5"/>
      <c r="T214" s="5"/>
      <c r="U214" s="5"/>
      <c r="V214" s="5"/>
      <c r="W214" s="45" t="s">
        <v>333</v>
      </c>
      <c r="X214" s="45"/>
    </row>
    <row r="215" spans="1:24" ht="167.25" customHeight="1" x14ac:dyDescent="0.25">
      <c r="A215" s="6"/>
      <c r="B215" s="72" t="s">
        <v>27</v>
      </c>
      <c r="C215" s="37" t="s">
        <v>15</v>
      </c>
      <c r="D215" s="7">
        <v>570.6</v>
      </c>
      <c r="E215" s="7">
        <v>570.6</v>
      </c>
      <c r="F215" s="7">
        <v>565.5</v>
      </c>
      <c r="G215" s="7">
        <v>565.5</v>
      </c>
      <c r="H215" s="5"/>
      <c r="I215" s="5"/>
      <c r="J215" s="5"/>
      <c r="K215" s="5"/>
      <c r="L215" s="5"/>
      <c r="M215" s="5"/>
      <c r="N215" s="5"/>
      <c r="O215" s="5"/>
      <c r="P215" s="5"/>
      <c r="Q215" s="5"/>
      <c r="R215" s="5"/>
      <c r="S215" s="5"/>
      <c r="T215" s="5"/>
      <c r="U215" s="5"/>
      <c r="V215" s="5"/>
      <c r="W215" s="45" t="s">
        <v>334</v>
      </c>
      <c r="X215" s="45"/>
    </row>
    <row r="216" spans="1:24" ht="78.75" customHeight="1" x14ac:dyDescent="0.25">
      <c r="A216" s="6"/>
      <c r="B216" s="82" t="s">
        <v>272</v>
      </c>
      <c r="C216" s="37" t="s">
        <v>15</v>
      </c>
      <c r="D216" s="7">
        <v>570.6</v>
      </c>
      <c r="E216" s="7">
        <v>570.6</v>
      </c>
      <c r="F216" s="7">
        <v>565.5</v>
      </c>
      <c r="G216" s="7">
        <v>565.5</v>
      </c>
      <c r="H216" s="5"/>
      <c r="I216" s="5"/>
      <c r="J216" s="5"/>
      <c r="K216" s="5"/>
      <c r="L216" s="5"/>
      <c r="M216" s="5"/>
      <c r="N216" s="5"/>
      <c r="O216" s="5"/>
      <c r="P216" s="5"/>
      <c r="Q216" s="5"/>
      <c r="R216" s="5"/>
      <c r="S216" s="5"/>
      <c r="T216" s="5"/>
      <c r="U216" s="5"/>
      <c r="V216" s="5"/>
      <c r="W216" s="45" t="s">
        <v>334</v>
      </c>
      <c r="X216" s="45"/>
    </row>
    <row r="217" spans="1:24" ht="32.25" customHeight="1" x14ac:dyDescent="0.25">
      <c r="A217" s="58"/>
      <c r="B217" s="53" t="s">
        <v>16</v>
      </c>
      <c r="C217" s="31" t="s">
        <v>18</v>
      </c>
      <c r="D217" s="10">
        <f>D218</f>
        <v>2504.6</v>
      </c>
      <c r="E217" s="10">
        <f t="shared" ref="E217:V217" si="58">E218</f>
        <v>2504.6</v>
      </c>
      <c r="F217" s="10">
        <f t="shared" si="58"/>
        <v>2496.7000000000003</v>
      </c>
      <c r="G217" s="10">
        <f t="shared" si="58"/>
        <v>2496.7000000000003</v>
      </c>
      <c r="H217" s="10">
        <f t="shared" si="58"/>
        <v>0</v>
      </c>
      <c r="I217" s="10">
        <f t="shared" si="58"/>
        <v>0</v>
      </c>
      <c r="J217" s="10">
        <f t="shared" si="58"/>
        <v>0</v>
      </c>
      <c r="K217" s="10">
        <f t="shared" si="58"/>
        <v>0</v>
      </c>
      <c r="L217" s="10">
        <f t="shared" si="58"/>
        <v>0</v>
      </c>
      <c r="M217" s="10">
        <f t="shared" si="58"/>
        <v>0</v>
      </c>
      <c r="N217" s="10">
        <f t="shared" si="58"/>
        <v>0</v>
      </c>
      <c r="O217" s="10">
        <f t="shared" si="58"/>
        <v>0</v>
      </c>
      <c r="P217" s="10">
        <f t="shared" si="58"/>
        <v>0</v>
      </c>
      <c r="Q217" s="10">
        <f t="shared" si="58"/>
        <v>0</v>
      </c>
      <c r="R217" s="10">
        <f t="shared" si="58"/>
        <v>0</v>
      </c>
      <c r="S217" s="10">
        <f t="shared" si="58"/>
        <v>0</v>
      </c>
      <c r="T217" s="10">
        <f t="shared" si="58"/>
        <v>0</v>
      </c>
      <c r="U217" s="10">
        <f t="shared" si="58"/>
        <v>0</v>
      </c>
      <c r="V217" s="10">
        <f t="shared" si="58"/>
        <v>0</v>
      </c>
      <c r="W217" s="60" t="s">
        <v>282</v>
      </c>
      <c r="X217" s="45"/>
    </row>
    <row r="218" spans="1:24" s="20" customFormat="1" ht="45.75" customHeight="1" x14ac:dyDescent="0.25">
      <c r="A218" s="58"/>
      <c r="B218" s="108"/>
      <c r="C218" s="37" t="s">
        <v>15</v>
      </c>
      <c r="D218" s="7">
        <f>D213+D215+D214</f>
        <v>2504.6</v>
      </c>
      <c r="E218" s="7">
        <f t="shared" ref="E218:G218" si="59">E213+E215+E214</f>
        <v>2504.6</v>
      </c>
      <c r="F218" s="7">
        <f t="shared" si="59"/>
        <v>2496.7000000000003</v>
      </c>
      <c r="G218" s="7">
        <f t="shared" si="59"/>
        <v>2496.7000000000003</v>
      </c>
      <c r="H218" s="14"/>
      <c r="I218" s="14"/>
      <c r="J218" s="14"/>
      <c r="K218" s="14"/>
      <c r="L218" s="14"/>
      <c r="M218" s="14"/>
      <c r="N218" s="14"/>
      <c r="O218" s="14"/>
      <c r="P218" s="14"/>
      <c r="Q218" s="14"/>
      <c r="R218" s="14"/>
      <c r="S218" s="14"/>
      <c r="T218" s="14"/>
      <c r="U218" s="14"/>
      <c r="V218" s="14"/>
      <c r="W218" s="45" t="s">
        <v>282</v>
      </c>
      <c r="X218" s="45"/>
    </row>
    <row r="219" spans="1:24" ht="33" customHeight="1" x14ac:dyDescent="0.25">
      <c r="A219" s="31">
        <v>11</v>
      </c>
      <c r="B219" s="48" t="s">
        <v>130</v>
      </c>
      <c r="C219" s="48"/>
      <c r="D219" s="48"/>
      <c r="E219" s="48"/>
      <c r="F219" s="48"/>
      <c r="G219" s="48"/>
      <c r="H219" s="59"/>
      <c r="I219" s="59"/>
      <c r="J219" s="59"/>
      <c r="K219" s="59"/>
      <c r="L219" s="59"/>
      <c r="M219" s="59"/>
      <c r="N219" s="59"/>
      <c r="O219" s="59"/>
      <c r="P219" s="59"/>
      <c r="Q219" s="59"/>
      <c r="R219" s="59"/>
      <c r="S219" s="59"/>
      <c r="T219" s="59"/>
      <c r="U219" s="59"/>
      <c r="V219" s="59"/>
      <c r="W219" s="59"/>
      <c r="X219" s="59"/>
    </row>
    <row r="220" spans="1:24" ht="47.25" x14ac:dyDescent="0.25">
      <c r="A220" s="89"/>
      <c r="B220" s="90" t="s">
        <v>210</v>
      </c>
      <c r="C220" s="37" t="s">
        <v>15</v>
      </c>
      <c r="D220" s="7">
        <v>3095</v>
      </c>
      <c r="E220" s="7">
        <v>3095</v>
      </c>
      <c r="F220" s="7">
        <v>3095</v>
      </c>
      <c r="G220" s="7">
        <v>3095</v>
      </c>
      <c r="H220" s="41"/>
      <c r="I220" s="41"/>
      <c r="J220" s="41"/>
      <c r="K220" s="41"/>
      <c r="L220" s="41"/>
      <c r="M220" s="41"/>
      <c r="N220" s="41"/>
      <c r="O220" s="41"/>
      <c r="P220" s="41"/>
      <c r="Q220" s="41"/>
      <c r="R220" s="41"/>
      <c r="S220" s="41"/>
      <c r="T220" s="41"/>
      <c r="U220" s="41"/>
      <c r="V220" s="41"/>
      <c r="W220" s="56" t="s">
        <v>243</v>
      </c>
      <c r="X220" s="57"/>
    </row>
    <row r="221" spans="1:24" ht="63" x14ac:dyDescent="0.25">
      <c r="A221" s="89"/>
      <c r="B221" s="90" t="s">
        <v>211</v>
      </c>
      <c r="C221" s="37" t="s">
        <v>15</v>
      </c>
      <c r="D221" s="7">
        <v>2810.3</v>
      </c>
      <c r="E221" s="7">
        <v>2810.3</v>
      </c>
      <c r="F221" s="7">
        <v>869.7</v>
      </c>
      <c r="G221" s="7">
        <v>869.7</v>
      </c>
      <c r="H221" s="41"/>
      <c r="I221" s="41"/>
      <c r="J221" s="41"/>
      <c r="K221" s="41"/>
      <c r="L221" s="41"/>
      <c r="M221" s="41"/>
      <c r="N221" s="41"/>
      <c r="O221" s="41"/>
      <c r="P221" s="41"/>
      <c r="Q221" s="41"/>
      <c r="R221" s="41"/>
      <c r="S221" s="41"/>
      <c r="T221" s="41"/>
      <c r="U221" s="41"/>
      <c r="V221" s="41"/>
      <c r="W221" s="56" t="s">
        <v>335</v>
      </c>
      <c r="X221" s="57"/>
    </row>
    <row r="222" spans="1:24" ht="47.25" x14ac:dyDescent="0.25">
      <c r="A222" s="89"/>
      <c r="B222" s="90" t="s">
        <v>176</v>
      </c>
      <c r="C222" s="37" t="s">
        <v>15</v>
      </c>
      <c r="D222" s="7">
        <v>1615</v>
      </c>
      <c r="E222" s="7">
        <v>1615</v>
      </c>
      <c r="F222" s="7">
        <v>0</v>
      </c>
      <c r="G222" s="7">
        <v>0</v>
      </c>
      <c r="H222" s="41"/>
      <c r="I222" s="41"/>
      <c r="J222" s="41"/>
      <c r="K222" s="41"/>
      <c r="L222" s="41"/>
      <c r="M222" s="41"/>
      <c r="N222" s="41"/>
      <c r="O222" s="41"/>
      <c r="P222" s="41"/>
      <c r="Q222" s="41"/>
      <c r="R222" s="41"/>
      <c r="S222" s="41"/>
      <c r="T222" s="41"/>
      <c r="U222" s="41"/>
      <c r="V222" s="41"/>
      <c r="W222" s="56" t="s">
        <v>96</v>
      </c>
      <c r="X222" s="57"/>
    </row>
    <row r="223" spans="1:24" ht="63" x14ac:dyDescent="0.25">
      <c r="A223" s="89"/>
      <c r="B223" s="90" t="s">
        <v>97</v>
      </c>
      <c r="C223" s="37" t="s">
        <v>15</v>
      </c>
      <c r="D223" s="7">
        <v>1142</v>
      </c>
      <c r="E223" s="7">
        <v>1142</v>
      </c>
      <c r="F223" s="7">
        <v>0</v>
      </c>
      <c r="G223" s="7">
        <v>0</v>
      </c>
      <c r="H223" s="41"/>
      <c r="I223" s="41"/>
      <c r="J223" s="41"/>
      <c r="K223" s="41"/>
      <c r="L223" s="41"/>
      <c r="M223" s="41"/>
      <c r="N223" s="41"/>
      <c r="O223" s="41"/>
      <c r="P223" s="41"/>
      <c r="Q223" s="41"/>
      <c r="R223" s="41"/>
      <c r="S223" s="41"/>
      <c r="T223" s="41"/>
      <c r="U223" s="41"/>
      <c r="V223" s="41"/>
      <c r="W223" s="56" t="s">
        <v>96</v>
      </c>
      <c r="X223" s="57"/>
    </row>
    <row r="224" spans="1:24" ht="63" x14ac:dyDescent="0.25">
      <c r="A224" s="109"/>
      <c r="B224" s="110" t="s">
        <v>212</v>
      </c>
      <c r="C224" s="37" t="s">
        <v>15</v>
      </c>
      <c r="D224" s="7">
        <v>4014.6</v>
      </c>
      <c r="E224" s="7">
        <v>4014.6</v>
      </c>
      <c r="F224" s="7">
        <v>0</v>
      </c>
      <c r="G224" s="7">
        <v>0</v>
      </c>
      <c r="H224" s="41"/>
      <c r="I224" s="41"/>
      <c r="J224" s="41"/>
      <c r="K224" s="41"/>
      <c r="L224" s="41"/>
      <c r="M224" s="41"/>
      <c r="N224" s="41"/>
      <c r="O224" s="41"/>
      <c r="P224" s="41"/>
      <c r="Q224" s="41"/>
      <c r="R224" s="41"/>
      <c r="S224" s="41"/>
      <c r="T224" s="41"/>
      <c r="U224" s="41"/>
      <c r="V224" s="41"/>
      <c r="W224" s="56" t="s">
        <v>96</v>
      </c>
      <c r="X224" s="57"/>
    </row>
    <row r="225" spans="1:24" ht="63" x14ac:dyDescent="0.25">
      <c r="A225" s="109"/>
      <c r="B225" s="110" t="s">
        <v>212</v>
      </c>
      <c r="C225" s="9" t="s">
        <v>17</v>
      </c>
      <c r="D225" s="7">
        <v>57277.599999999999</v>
      </c>
      <c r="E225" s="7">
        <v>57277.599999999999</v>
      </c>
      <c r="F225" s="7">
        <v>0</v>
      </c>
      <c r="G225" s="7">
        <v>0</v>
      </c>
      <c r="H225" s="41"/>
      <c r="I225" s="41"/>
      <c r="J225" s="41"/>
      <c r="K225" s="41"/>
      <c r="L225" s="41"/>
      <c r="M225" s="41"/>
      <c r="N225" s="41"/>
      <c r="O225" s="41"/>
      <c r="P225" s="41"/>
      <c r="Q225" s="41"/>
      <c r="R225" s="41"/>
      <c r="S225" s="41"/>
      <c r="T225" s="41"/>
      <c r="U225" s="41"/>
      <c r="V225" s="41"/>
      <c r="W225" s="56" t="s">
        <v>96</v>
      </c>
      <c r="X225" s="57"/>
    </row>
    <row r="226" spans="1:24" ht="74.25" customHeight="1" x14ac:dyDescent="0.25">
      <c r="A226" s="109"/>
      <c r="B226" s="110" t="s">
        <v>212</v>
      </c>
      <c r="C226" s="9" t="s">
        <v>248</v>
      </c>
      <c r="D226" s="7">
        <v>147611.9</v>
      </c>
      <c r="E226" s="7">
        <v>147611.9</v>
      </c>
      <c r="F226" s="7">
        <v>0</v>
      </c>
      <c r="G226" s="7">
        <v>0</v>
      </c>
      <c r="H226" s="41"/>
      <c r="I226" s="41"/>
      <c r="J226" s="41"/>
      <c r="K226" s="41"/>
      <c r="L226" s="41"/>
      <c r="M226" s="41"/>
      <c r="N226" s="41"/>
      <c r="O226" s="41"/>
      <c r="P226" s="41"/>
      <c r="Q226" s="41"/>
      <c r="R226" s="41"/>
      <c r="S226" s="41"/>
      <c r="T226" s="41"/>
      <c r="U226" s="41"/>
      <c r="V226" s="41"/>
      <c r="W226" s="56" t="s">
        <v>96</v>
      </c>
      <c r="X226" s="57"/>
    </row>
    <row r="227" spans="1:24" ht="52.5" customHeight="1" x14ac:dyDescent="0.25">
      <c r="A227" s="111"/>
      <c r="B227" s="53" t="s">
        <v>16</v>
      </c>
      <c r="C227" s="31" t="s">
        <v>18</v>
      </c>
      <c r="D227" s="10">
        <f>D228+D229+D230</f>
        <v>217566.4</v>
      </c>
      <c r="E227" s="10">
        <f t="shared" ref="E227:G227" si="60">E228+E229+E230</f>
        <v>217566.4</v>
      </c>
      <c r="F227" s="10">
        <f t="shared" si="60"/>
        <v>3964.7</v>
      </c>
      <c r="G227" s="10">
        <f t="shared" si="60"/>
        <v>3964.7</v>
      </c>
      <c r="H227" s="18"/>
      <c r="I227" s="18"/>
      <c r="J227" s="18"/>
      <c r="K227" s="18"/>
      <c r="L227" s="18"/>
      <c r="M227" s="18"/>
      <c r="N227" s="18"/>
      <c r="O227" s="18"/>
      <c r="P227" s="18"/>
      <c r="Q227" s="18"/>
      <c r="R227" s="18"/>
      <c r="S227" s="18"/>
      <c r="T227" s="18"/>
      <c r="U227" s="18"/>
      <c r="V227" s="18"/>
      <c r="W227" s="87" t="s">
        <v>336</v>
      </c>
      <c r="X227" s="88"/>
    </row>
    <row r="228" spans="1:24" ht="41.25" customHeight="1" x14ac:dyDescent="0.25">
      <c r="A228" s="112"/>
      <c r="B228" s="54"/>
      <c r="C228" s="37" t="s">
        <v>248</v>
      </c>
      <c r="D228" s="7">
        <f>D226</f>
        <v>147611.9</v>
      </c>
      <c r="E228" s="7">
        <f>E226</f>
        <v>147611.9</v>
      </c>
      <c r="F228" s="7">
        <f>F226</f>
        <v>0</v>
      </c>
      <c r="G228" s="7">
        <f>G226</f>
        <v>0</v>
      </c>
      <c r="H228" s="18"/>
      <c r="I228" s="18"/>
      <c r="J228" s="18"/>
      <c r="K228" s="18"/>
      <c r="L228" s="18"/>
      <c r="M228" s="18"/>
      <c r="N228" s="18"/>
      <c r="O228" s="18"/>
      <c r="P228" s="18"/>
      <c r="Q228" s="18"/>
      <c r="R228" s="18"/>
      <c r="S228" s="18"/>
      <c r="T228" s="18"/>
      <c r="U228" s="18"/>
      <c r="V228" s="18"/>
      <c r="W228" s="56" t="s">
        <v>96</v>
      </c>
      <c r="X228" s="57"/>
    </row>
    <row r="229" spans="1:24" ht="40.5" customHeight="1" x14ac:dyDescent="0.25">
      <c r="A229" s="113"/>
      <c r="B229" s="114"/>
      <c r="C229" s="37" t="s">
        <v>15</v>
      </c>
      <c r="D229" s="7">
        <f>D220+D221+D222+D223+D224</f>
        <v>12676.9</v>
      </c>
      <c r="E229" s="7">
        <f t="shared" ref="E229:V229" si="61">E220+E221+E222+E223+E224</f>
        <v>12676.9</v>
      </c>
      <c r="F229" s="7">
        <f t="shared" si="61"/>
        <v>3964.7</v>
      </c>
      <c r="G229" s="7">
        <f t="shared" si="61"/>
        <v>3964.7</v>
      </c>
      <c r="H229" s="7">
        <f t="shared" si="61"/>
        <v>0</v>
      </c>
      <c r="I229" s="7">
        <f t="shared" si="61"/>
        <v>0</v>
      </c>
      <c r="J229" s="7">
        <f t="shared" si="61"/>
        <v>0</v>
      </c>
      <c r="K229" s="7">
        <f t="shared" si="61"/>
        <v>0</v>
      </c>
      <c r="L229" s="7">
        <f t="shared" si="61"/>
        <v>0</v>
      </c>
      <c r="M229" s="7">
        <f t="shared" si="61"/>
        <v>0</v>
      </c>
      <c r="N229" s="7">
        <f t="shared" si="61"/>
        <v>0</v>
      </c>
      <c r="O229" s="7">
        <f t="shared" si="61"/>
        <v>0</v>
      </c>
      <c r="P229" s="7">
        <f t="shared" si="61"/>
        <v>0</v>
      </c>
      <c r="Q229" s="7">
        <f t="shared" si="61"/>
        <v>0</v>
      </c>
      <c r="R229" s="7">
        <f t="shared" si="61"/>
        <v>0</v>
      </c>
      <c r="S229" s="7">
        <f t="shared" si="61"/>
        <v>0</v>
      </c>
      <c r="T229" s="7">
        <f t="shared" si="61"/>
        <v>0</v>
      </c>
      <c r="U229" s="7">
        <f t="shared" si="61"/>
        <v>0</v>
      </c>
      <c r="V229" s="7">
        <f t="shared" si="61"/>
        <v>0</v>
      </c>
      <c r="W229" s="55" t="s">
        <v>391</v>
      </c>
      <c r="X229" s="55"/>
    </row>
    <row r="230" spans="1:24" ht="51.75" customHeight="1" x14ac:dyDescent="0.25">
      <c r="A230" s="115"/>
      <c r="B230" s="116"/>
      <c r="C230" s="37" t="s">
        <v>17</v>
      </c>
      <c r="D230" s="7">
        <f>D225</f>
        <v>57277.599999999999</v>
      </c>
      <c r="E230" s="7">
        <f t="shared" ref="E230:V230" si="62">E225</f>
        <v>57277.599999999999</v>
      </c>
      <c r="F230" s="7">
        <f t="shared" si="62"/>
        <v>0</v>
      </c>
      <c r="G230" s="7">
        <f t="shared" si="62"/>
        <v>0</v>
      </c>
      <c r="H230" s="7">
        <f t="shared" si="62"/>
        <v>0</v>
      </c>
      <c r="I230" s="7">
        <f t="shared" si="62"/>
        <v>0</v>
      </c>
      <c r="J230" s="7">
        <f t="shared" si="62"/>
        <v>0</v>
      </c>
      <c r="K230" s="7">
        <f t="shared" si="62"/>
        <v>0</v>
      </c>
      <c r="L230" s="7">
        <f t="shared" si="62"/>
        <v>0</v>
      </c>
      <c r="M230" s="7">
        <f t="shared" si="62"/>
        <v>0</v>
      </c>
      <c r="N230" s="7">
        <f t="shared" si="62"/>
        <v>0</v>
      </c>
      <c r="O230" s="7">
        <f t="shared" si="62"/>
        <v>0</v>
      </c>
      <c r="P230" s="7">
        <f t="shared" si="62"/>
        <v>0</v>
      </c>
      <c r="Q230" s="7">
        <f t="shared" si="62"/>
        <v>0</v>
      </c>
      <c r="R230" s="7">
        <f t="shared" si="62"/>
        <v>0</v>
      </c>
      <c r="S230" s="7">
        <f t="shared" si="62"/>
        <v>0</v>
      </c>
      <c r="T230" s="7">
        <f t="shared" si="62"/>
        <v>0</v>
      </c>
      <c r="U230" s="7">
        <f t="shared" si="62"/>
        <v>0</v>
      </c>
      <c r="V230" s="7">
        <f t="shared" si="62"/>
        <v>0</v>
      </c>
      <c r="W230" s="56" t="s">
        <v>96</v>
      </c>
      <c r="X230" s="57"/>
    </row>
    <row r="231" spans="1:24" ht="20.25" customHeight="1" x14ac:dyDescent="0.25">
      <c r="A231" s="42">
        <v>12</v>
      </c>
      <c r="B231" s="43" t="s">
        <v>131</v>
      </c>
      <c r="C231" s="43"/>
      <c r="D231" s="43"/>
      <c r="E231" s="43"/>
      <c r="F231" s="43"/>
      <c r="G231" s="43"/>
      <c r="H231" s="44"/>
      <c r="I231" s="44"/>
      <c r="J231" s="44"/>
      <c r="K231" s="44"/>
      <c r="L231" s="44"/>
      <c r="M231" s="44"/>
      <c r="N231" s="44"/>
      <c r="O231" s="44"/>
      <c r="P231" s="44"/>
      <c r="Q231" s="44"/>
      <c r="R231" s="44"/>
      <c r="S231" s="44"/>
      <c r="T231" s="44"/>
      <c r="U231" s="44"/>
      <c r="V231" s="44"/>
      <c r="W231" s="44"/>
      <c r="X231" s="44"/>
    </row>
    <row r="232" spans="1:24" ht="30" customHeight="1" x14ac:dyDescent="0.25">
      <c r="A232" s="42"/>
      <c r="B232" s="43" t="s">
        <v>132</v>
      </c>
      <c r="C232" s="43"/>
      <c r="D232" s="43"/>
      <c r="E232" s="43"/>
      <c r="F232" s="43"/>
      <c r="G232" s="43"/>
      <c r="H232" s="44"/>
      <c r="I232" s="44"/>
      <c r="J232" s="44"/>
      <c r="K232" s="44"/>
      <c r="L232" s="44"/>
      <c r="M232" s="44"/>
      <c r="N232" s="44"/>
      <c r="O232" s="44"/>
      <c r="P232" s="44"/>
      <c r="Q232" s="44"/>
      <c r="R232" s="44"/>
      <c r="S232" s="44"/>
      <c r="T232" s="44"/>
      <c r="U232" s="44"/>
      <c r="V232" s="44"/>
      <c r="W232" s="44"/>
      <c r="X232" s="44"/>
    </row>
    <row r="233" spans="1:24" ht="89.25" customHeight="1" x14ac:dyDescent="0.25">
      <c r="A233" s="42"/>
      <c r="B233" s="37" t="s">
        <v>30</v>
      </c>
      <c r="C233" s="37" t="s">
        <v>15</v>
      </c>
      <c r="D233" s="117">
        <f>68.7+47.7+97.6</f>
        <v>214</v>
      </c>
      <c r="E233" s="117">
        <f>68.7+47.7+97.6</f>
        <v>214</v>
      </c>
      <c r="F233" s="117">
        <f>68.7+47.7+97.6</f>
        <v>214</v>
      </c>
      <c r="G233" s="117">
        <f>68.7+47+97.6</f>
        <v>213.3</v>
      </c>
      <c r="H233" s="32"/>
      <c r="I233" s="32"/>
      <c r="J233" s="32"/>
      <c r="K233" s="32"/>
      <c r="L233" s="32"/>
      <c r="M233" s="32"/>
      <c r="N233" s="32"/>
      <c r="O233" s="32"/>
      <c r="P233" s="32"/>
      <c r="Q233" s="32"/>
      <c r="R233" s="32"/>
      <c r="S233" s="32"/>
      <c r="T233" s="32"/>
      <c r="U233" s="32"/>
      <c r="V233" s="32"/>
      <c r="W233" s="45" t="s">
        <v>314</v>
      </c>
      <c r="X233" s="45"/>
    </row>
    <row r="234" spans="1:24" ht="85.5" customHeight="1" x14ac:dyDescent="0.25">
      <c r="A234" s="42"/>
      <c r="B234" s="37" t="s">
        <v>31</v>
      </c>
      <c r="C234" s="37" t="s">
        <v>15</v>
      </c>
      <c r="D234" s="117">
        <f>397+45</f>
        <v>442</v>
      </c>
      <c r="E234" s="117">
        <f>397+45</f>
        <v>442</v>
      </c>
      <c r="F234" s="117">
        <f>397+45</f>
        <v>442</v>
      </c>
      <c r="G234" s="117">
        <f>396.6+45</f>
        <v>441.6</v>
      </c>
      <c r="H234" s="32"/>
      <c r="I234" s="32"/>
      <c r="J234" s="32"/>
      <c r="K234" s="32"/>
      <c r="L234" s="32"/>
      <c r="M234" s="32"/>
      <c r="N234" s="32"/>
      <c r="O234" s="32"/>
      <c r="P234" s="32"/>
      <c r="Q234" s="32"/>
      <c r="R234" s="32"/>
      <c r="S234" s="32"/>
      <c r="T234" s="32"/>
      <c r="U234" s="32"/>
      <c r="V234" s="32"/>
      <c r="W234" s="45" t="s">
        <v>337</v>
      </c>
      <c r="X234" s="45"/>
    </row>
    <row r="235" spans="1:24" ht="63" x14ac:dyDescent="0.25">
      <c r="A235" s="42"/>
      <c r="B235" s="37" t="s">
        <v>99</v>
      </c>
      <c r="C235" s="37" t="s">
        <v>15</v>
      </c>
      <c r="D235" s="117">
        <f>2.7+5</f>
        <v>7.7</v>
      </c>
      <c r="E235" s="117">
        <f>2.7+5</f>
        <v>7.7</v>
      </c>
      <c r="F235" s="117">
        <f>2.7+5</f>
        <v>7.7</v>
      </c>
      <c r="G235" s="117">
        <f>2.7+5</f>
        <v>7.7</v>
      </c>
      <c r="H235" s="32"/>
      <c r="I235" s="32"/>
      <c r="J235" s="32"/>
      <c r="K235" s="32"/>
      <c r="L235" s="32"/>
      <c r="M235" s="32"/>
      <c r="N235" s="32"/>
      <c r="O235" s="32"/>
      <c r="P235" s="32"/>
      <c r="Q235" s="32"/>
      <c r="R235" s="32"/>
      <c r="S235" s="32"/>
      <c r="T235" s="32"/>
      <c r="U235" s="32"/>
      <c r="V235" s="32"/>
      <c r="W235" s="45" t="s">
        <v>243</v>
      </c>
      <c r="X235" s="45"/>
    </row>
    <row r="236" spans="1:24" ht="57.75" customHeight="1" x14ac:dyDescent="0.25">
      <c r="A236" s="42"/>
      <c r="B236" s="31" t="s">
        <v>19</v>
      </c>
      <c r="C236" s="37" t="s">
        <v>15</v>
      </c>
      <c r="D236" s="10">
        <f>D233+D234+D235</f>
        <v>663.7</v>
      </c>
      <c r="E236" s="10">
        <f t="shared" ref="E236:G236" si="63">E233+E234+E235</f>
        <v>663.7</v>
      </c>
      <c r="F236" s="10">
        <f t="shared" si="63"/>
        <v>663.7</v>
      </c>
      <c r="G236" s="10">
        <f t="shared" si="63"/>
        <v>662.60000000000014</v>
      </c>
      <c r="H236" s="32"/>
      <c r="I236" s="32"/>
      <c r="J236" s="32"/>
      <c r="K236" s="32"/>
      <c r="L236" s="32"/>
      <c r="M236" s="32"/>
      <c r="N236" s="32"/>
      <c r="O236" s="32"/>
      <c r="P236" s="32"/>
      <c r="Q236" s="32"/>
      <c r="R236" s="32"/>
      <c r="S236" s="32"/>
      <c r="T236" s="32"/>
      <c r="U236" s="32"/>
      <c r="V236" s="32"/>
      <c r="W236" s="105" t="s">
        <v>284</v>
      </c>
      <c r="X236" s="105"/>
    </row>
    <row r="237" spans="1:24" ht="25.5" customHeight="1" x14ac:dyDescent="0.25">
      <c r="A237" s="42"/>
      <c r="B237" s="43" t="s">
        <v>133</v>
      </c>
      <c r="C237" s="43"/>
      <c r="D237" s="43"/>
      <c r="E237" s="43"/>
      <c r="F237" s="43"/>
      <c r="G237" s="43"/>
      <c r="H237" s="44"/>
      <c r="I237" s="44"/>
      <c r="J237" s="44"/>
      <c r="K237" s="44"/>
      <c r="L237" s="44"/>
      <c r="M237" s="44"/>
      <c r="N237" s="44"/>
      <c r="O237" s="44"/>
      <c r="P237" s="44"/>
      <c r="Q237" s="44"/>
      <c r="R237" s="44"/>
      <c r="S237" s="44"/>
      <c r="T237" s="44"/>
      <c r="U237" s="44"/>
      <c r="V237" s="44"/>
      <c r="W237" s="44"/>
      <c r="X237" s="44"/>
    </row>
    <row r="238" spans="1:24" ht="47.25" x14ac:dyDescent="0.25">
      <c r="A238" s="42"/>
      <c r="B238" s="37" t="s">
        <v>32</v>
      </c>
      <c r="C238" s="37" t="s">
        <v>15</v>
      </c>
      <c r="D238" s="117">
        <v>1.4</v>
      </c>
      <c r="E238" s="117">
        <v>1.4</v>
      </c>
      <c r="F238" s="117">
        <v>1.4</v>
      </c>
      <c r="G238" s="117">
        <v>1.3</v>
      </c>
      <c r="H238" s="32"/>
      <c r="I238" s="32"/>
      <c r="J238" s="32"/>
      <c r="K238" s="32"/>
      <c r="L238" s="32"/>
      <c r="M238" s="32"/>
      <c r="N238" s="32"/>
      <c r="O238" s="32"/>
      <c r="P238" s="32"/>
      <c r="Q238" s="32"/>
      <c r="R238" s="32"/>
      <c r="S238" s="32"/>
      <c r="T238" s="32"/>
      <c r="U238" s="32"/>
      <c r="V238" s="32"/>
      <c r="W238" s="55" t="s">
        <v>338</v>
      </c>
      <c r="X238" s="55"/>
    </row>
    <row r="239" spans="1:24" ht="98.25" customHeight="1" x14ac:dyDescent="0.25">
      <c r="A239" s="42"/>
      <c r="B239" s="37" t="s">
        <v>163</v>
      </c>
      <c r="C239" s="37" t="s">
        <v>15</v>
      </c>
      <c r="D239" s="117">
        <f>358.6+95.4</f>
        <v>454</v>
      </c>
      <c r="E239" s="117">
        <f>358.6+95.4</f>
        <v>454</v>
      </c>
      <c r="F239" s="117">
        <f>358.6+95.4</f>
        <v>454</v>
      </c>
      <c r="G239" s="117">
        <f>357.6+95.4</f>
        <v>453</v>
      </c>
      <c r="H239" s="32"/>
      <c r="I239" s="32"/>
      <c r="J239" s="32"/>
      <c r="K239" s="32"/>
      <c r="L239" s="32"/>
      <c r="M239" s="32"/>
      <c r="N239" s="32"/>
      <c r="O239" s="32"/>
      <c r="P239" s="32"/>
      <c r="Q239" s="32"/>
      <c r="R239" s="32"/>
      <c r="S239" s="32"/>
      <c r="T239" s="32"/>
      <c r="U239" s="32"/>
      <c r="V239" s="32"/>
      <c r="W239" s="45" t="s">
        <v>316</v>
      </c>
      <c r="X239" s="45"/>
    </row>
    <row r="240" spans="1:24" ht="71.25" customHeight="1" x14ac:dyDescent="0.25">
      <c r="A240" s="42"/>
      <c r="B240" s="37" t="s">
        <v>106</v>
      </c>
      <c r="C240" s="37" t="s">
        <v>15</v>
      </c>
      <c r="D240" s="117">
        <v>20.7</v>
      </c>
      <c r="E240" s="117">
        <v>20.7</v>
      </c>
      <c r="F240" s="117">
        <v>20.7</v>
      </c>
      <c r="G240" s="117">
        <v>20.7</v>
      </c>
      <c r="H240" s="32"/>
      <c r="I240" s="32"/>
      <c r="J240" s="32"/>
      <c r="K240" s="32"/>
      <c r="L240" s="32"/>
      <c r="M240" s="32"/>
      <c r="N240" s="32"/>
      <c r="O240" s="32"/>
      <c r="P240" s="32"/>
      <c r="Q240" s="32"/>
      <c r="R240" s="32"/>
      <c r="S240" s="32"/>
      <c r="T240" s="32"/>
      <c r="U240" s="32"/>
      <c r="V240" s="32"/>
      <c r="W240" s="55" t="s">
        <v>179</v>
      </c>
      <c r="X240" s="55"/>
    </row>
    <row r="241" spans="1:24" ht="47.25" x14ac:dyDescent="0.25">
      <c r="A241" s="42"/>
      <c r="B241" s="31" t="s">
        <v>19</v>
      </c>
      <c r="C241" s="31" t="s">
        <v>15</v>
      </c>
      <c r="D241" s="10">
        <f>D237+D238+E239+D240</f>
        <v>476.09999999999997</v>
      </c>
      <c r="E241" s="10">
        <f>E238+E239+E240</f>
        <v>476.09999999999997</v>
      </c>
      <c r="F241" s="10">
        <f>F237+F238+F239+F240</f>
        <v>476.09999999999997</v>
      </c>
      <c r="G241" s="10">
        <f>G237+G238+G239+G240</f>
        <v>475</v>
      </c>
      <c r="H241" s="118"/>
      <c r="I241" s="118"/>
      <c r="J241" s="118"/>
      <c r="K241" s="118"/>
      <c r="L241" s="118"/>
      <c r="M241" s="118"/>
      <c r="N241" s="118"/>
      <c r="O241" s="118"/>
      <c r="P241" s="118"/>
      <c r="Q241" s="118"/>
      <c r="R241" s="118"/>
      <c r="S241" s="118"/>
      <c r="T241" s="118"/>
      <c r="U241" s="118"/>
      <c r="V241" s="118"/>
      <c r="W241" s="105" t="s">
        <v>284</v>
      </c>
      <c r="X241" s="105"/>
    </row>
    <row r="242" spans="1:24" ht="25.5" customHeight="1" x14ac:dyDescent="0.25">
      <c r="A242" s="42"/>
      <c r="B242" s="43" t="s">
        <v>215</v>
      </c>
      <c r="C242" s="43"/>
      <c r="D242" s="43"/>
      <c r="E242" s="43"/>
      <c r="F242" s="43"/>
      <c r="G242" s="43"/>
      <c r="H242" s="44"/>
      <c r="I242" s="44"/>
      <c r="J242" s="44"/>
      <c r="K242" s="44"/>
      <c r="L242" s="44"/>
      <c r="M242" s="44"/>
      <c r="N242" s="44"/>
      <c r="O242" s="44"/>
      <c r="P242" s="44"/>
      <c r="Q242" s="44"/>
      <c r="R242" s="44"/>
      <c r="S242" s="44"/>
      <c r="T242" s="44"/>
      <c r="U242" s="44"/>
      <c r="V242" s="44"/>
      <c r="W242" s="44"/>
      <c r="X242" s="44"/>
    </row>
    <row r="243" spans="1:24" ht="78.75" x14ac:dyDescent="0.25">
      <c r="A243" s="42"/>
      <c r="B243" s="37" t="s">
        <v>216</v>
      </c>
      <c r="C243" s="37" t="s">
        <v>15</v>
      </c>
      <c r="D243" s="117">
        <v>20</v>
      </c>
      <c r="E243" s="117">
        <v>20</v>
      </c>
      <c r="F243" s="117">
        <v>20</v>
      </c>
      <c r="G243" s="117">
        <v>20</v>
      </c>
      <c r="H243" s="32"/>
      <c r="I243" s="32"/>
      <c r="J243" s="32"/>
      <c r="K243" s="32"/>
      <c r="L243" s="32"/>
      <c r="M243" s="32"/>
      <c r="N243" s="32"/>
      <c r="O243" s="32"/>
      <c r="P243" s="32"/>
      <c r="Q243" s="32"/>
      <c r="R243" s="32"/>
      <c r="S243" s="32"/>
      <c r="T243" s="32"/>
      <c r="U243" s="32"/>
      <c r="V243" s="32"/>
      <c r="W243" s="55" t="s">
        <v>179</v>
      </c>
      <c r="X243" s="55"/>
    </row>
    <row r="244" spans="1:24" ht="65.25" customHeight="1" x14ac:dyDescent="0.25">
      <c r="A244" s="42"/>
      <c r="B244" s="37" t="s">
        <v>217</v>
      </c>
      <c r="C244" s="37" t="s">
        <v>15</v>
      </c>
      <c r="D244" s="117">
        <v>90</v>
      </c>
      <c r="E244" s="117">
        <v>90</v>
      </c>
      <c r="F244" s="117">
        <v>0</v>
      </c>
      <c r="G244" s="117">
        <v>0</v>
      </c>
      <c r="H244" s="32"/>
      <c r="I244" s="32"/>
      <c r="J244" s="32"/>
      <c r="K244" s="32"/>
      <c r="L244" s="32"/>
      <c r="M244" s="32"/>
      <c r="N244" s="32"/>
      <c r="O244" s="32"/>
      <c r="P244" s="32"/>
      <c r="Q244" s="32"/>
      <c r="R244" s="32"/>
      <c r="S244" s="32"/>
      <c r="T244" s="32"/>
      <c r="U244" s="32"/>
      <c r="V244" s="32"/>
      <c r="W244" s="45" t="s">
        <v>96</v>
      </c>
      <c r="X244" s="45"/>
    </row>
    <row r="245" spans="1:24" ht="91.5" customHeight="1" x14ac:dyDescent="0.25">
      <c r="A245" s="42"/>
      <c r="B245" s="37" t="s">
        <v>218</v>
      </c>
      <c r="C245" s="37" t="s">
        <v>15</v>
      </c>
      <c r="D245" s="117">
        <v>27.6</v>
      </c>
      <c r="E245" s="117">
        <v>27.6</v>
      </c>
      <c r="F245" s="117">
        <v>27.6</v>
      </c>
      <c r="G245" s="117">
        <v>27.6</v>
      </c>
      <c r="H245" s="32"/>
      <c r="I245" s="32"/>
      <c r="J245" s="32"/>
      <c r="K245" s="32"/>
      <c r="L245" s="32"/>
      <c r="M245" s="32"/>
      <c r="N245" s="32"/>
      <c r="O245" s="32"/>
      <c r="P245" s="32"/>
      <c r="Q245" s="32"/>
      <c r="R245" s="32"/>
      <c r="S245" s="32"/>
      <c r="T245" s="32"/>
      <c r="U245" s="32"/>
      <c r="V245" s="32"/>
      <c r="W245" s="55" t="s">
        <v>179</v>
      </c>
      <c r="X245" s="55"/>
    </row>
    <row r="246" spans="1:24" ht="47.25" x14ac:dyDescent="0.25">
      <c r="A246" s="42"/>
      <c r="B246" s="31" t="s">
        <v>19</v>
      </c>
      <c r="C246" s="31" t="s">
        <v>15</v>
      </c>
      <c r="D246" s="10">
        <f>D243+D244+D245</f>
        <v>137.6</v>
      </c>
      <c r="E246" s="10">
        <f t="shared" ref="E246:G246" si="64">E243+E244+E245</f>
        <v>137.6</v>
      </c>
      <c r="F246" s="10">
        <f t="shared" si="64"/>
        <v>47.6</v>
      </c>
      <c r="G246" s="10">
        <f t="shared" si="64"/>
        <v>47.6</v>
      </c>
      <c r="H246" s="118"/>
      <c r="I246" s="118"/>
      <c r="J246" s="118"/>
      <c r="K246" s="118"/>
      <c r="L246" s="118"/>
      <c r="M246" s="118"/>
      <c r="N246" s="118"/>
      <c r="O246" s="118"/>
      <c r="P246" s="118"/>
      <c r="Q246" s="118"/>
      <c r="R246" s="118"/>
      <c r="S246" s="118"/>
      <c r="T246" s="118"/>
      <c r="U246" s="118"/>
      <c r="V246" s="118"/>
      <c r="W246" s="105" t="s">
        <v>339</v>
      </c>
      <c r="X246" s="105"/>
    </row>
    <row r="247" spans="1:24" ht="47.25" x14ac:dyDescent="0.25">
      <c r="A247" s="42"/>
      <c r="B247" s="31" t="s">
        <v>16</v>
      </c>
      <c r="C247" s="31" t="s">
        <v>15</v>
      </c>
      <c r="D247" s="10">
        <f>D236+D241+D246</f>
        <v>1277.3999999999999</v>
      </c>
      <c r="E247" s="10">
        <f t="shared" ref="E247" si="65">E236+E241+E246</f>
        <v>1277.3999999999999</v>
      </c>
      <c r="F247" s="10">
        <f>F236+F241+F246</f>
        <v>1187.3999999999999</v>
      </c>
      <c r="G247" s="10">
        <f>G236+G241+G246</f>
        <v>1185.2</v>
      </c>
      <c r="H247" s="5"/>
      <c r="I247" s="5"/>
      <c r="J247" s="5"/>
      <c r="K247" s="5"/>
      <c r="L247" s="5"/>
      <c r="M247" s="5"/>
      <c r="N247" s="5"/>
      <c r="O247" s="5"/>
      <c r="P247" s="5"/>
      <c r="Q247" s="5"/>
      <c r="R247" s="5"/>
      <c r="S247" s="5"/>
      <c r="T247" s="5"/>
      <c r="U247" s="5"/>
      <c r="V247" s="5"/>
      <c r="W247" s="105" t="s">
        <v>340</v>
      </c>
      <c r="X247" s="105"/>
    </row>
    <row r="248" spans="1:24" ht="20.25" customHeight="1" x14ac:dyDescent="0.25">
      <c r="A248" s="42" t="s">
        <v>56</v>
      </c>
      <c r="B248" s="43" t="s">
        <v>102</v>
      </c>
      <c r="C248" s="43"/>
      <c r="D248" s="43"/>
      <c r="E248" s="43"/>
      <c r="F248" s="43"/>
      <c r="G248" s="43"/>
      <c r="H248" s="44"/>
      <c r="I248" s="44"/>
      <c r="J248" s="44"/>
      <c r="K248" s="44"/>
      <c r="L248" s="44"/>
      <c r="M248" s="44"/>
      <c r="N248" s="44"/>
      <c r="O248" s="44"/>
      <c r="P248" s="44"/>
      <c r="Q248" s="44"/>
      <c r="R248" s="44"/>
      <c r="S248" s="44"/>
      <c r="T248" s="44"/>
      <c r="U248" s="44"/>
      <c r="V248" s="44"/>
      <c r="W248" s="44"/>
      <c r="X248" s="44"/>
    </row>
    <row r="249" spans="1:24" ht="25.5" customHeight="1" x14ac:dyDescent="0.25">
      <c r="A249" s="42"/>
      <c r="B249" s="43" t="s">
        <v>57</v>
      </c>
      <c r="C249" s="43"/>
      <c r="D249" s="43"/>
      <c r="E249" s="43"/>
      <c r="F249" s="43"/>
      <c r="G249" s="43"/>
      <c r="H249" s="44"/>
      <c r="I249" s="44"/>
      <c r="J249" s="44"/>
      <c r="K249" s="44"/>
      <c r="L249" s="44"/>
      <c r="M249" s="44"/>
      <c r="N249" s="44"/>
      <c r="O249" s="44"/>
      <c r="P249" s="44"/>
      <c r="Q249" s="44"/>
      <c r="R249" s="44"/>
      <c r="S249" s="44"/>
      <c r="T249" s="44"/>
      <c r="U249" s="44"/>
      <c r="V249" s="44"/>
      <c r="W249" s="44"/>
      <c r="X249" s="44"/>
    </row>
    <row r="250" spans="1:24" ht="31.5" customHeight="1" x14ac:dyDescent="0.25">
      <c r="A250" s="42"/>
      <c r="B250" s="30" t="s">
        <v>58</v>
      </c>
      <c r="C250" s="37" t="s">
        <v>15</v>
      </c>
      <c r="D250" s="21">
        <v>3687.9</v>
      </c>
      <c r="E250" s="21">
        <v>3687.9</v>
      </c>
      <c r="F250" s="21">
        <v>3687.3</v>
      </c>
      <c r="G250" s="21">
        <v>3687.3</v>
      </c>
      <c r="H250" s="39"/>
      <c r="I250" s="39"/>
      <c r="J250" s="39"/>
      <c r="K250" s="39"/>
      <c r="L250" s="39"/>
      <c r="M250" s="39"/>
      <c r="N250" s="39"/>
      <c r="O250" s="39"/>
      <c r="P250" s="39"/>
      <c r="Q250" s="39"/>
      <c r="R250" s="39"/>
      <c r="S250" s="39"/>
      <c r="T250" s="39"/>
      <c r="U250" s="39"/>
      <c r="V250" s="39"/>
      <c r="W250" s="55" t="s">
        <v>179</v>
      </c>
      <c r="X250" s="55"/>
    </row>
    <row r="251" spans="1:24" ht="110.25" customHeight="1" x14ac:dyDescent="0.25">
      <c r="A251" s="42"/>
      <c r="B251" s="30" t="s">
        <v>59</v>
      </c>
      <c r="C251" s="37" t="s">
        <v>15</v>
      </c>
      <c r="D251" s="21">
        <v>84175</v>
      </c>
      <c r="E251" s="21">
        <v>84175</v>
      </c>
      <c r="F251" s="21">
        <v>83919.3</v>
      </c>
      <c r="G251" s="21">
        <v>83919.3</v>
      </c>
      <c r="H251" s="39"/>
      <c r="I251" s="39"/>
      <c r="J251" s="39"/>
      <c r="K251" s="39"/>
      <c r="L251" s="39"/>
      <c r="M251" s="39"/>
      <c r="N251" s="39"/>
      <c r="O251" s="39"/>
      <c r="P251" s="39"/>
      <c r="Q251" s="39"/>
      <c r="R251" s="39"/>
      <c r="S251" s="39"/>
      <c r="T251" s="39"/>
      <c r="U251" s="39"/>
      <c r="V251" s="39"/>
      <c r="W251" s="45" t="s">
        <v>314</v>
      </c>
      <c r="X251" s="45"/>
    </row>
    <row r="252" spans="1:24" ht="46.5" customHeight="1" x14ac:dyDescent="0.25">
      <c r="A252" s="42"/>
      <c r="B252" s="30" t="s">
        <v>60</v>
      </c>
      <c r="C252" s="37" t="s">
        <v>15</v>
      </c>
      <c r="D252" s="21">
        <v>70</v>
      </c>
      <c r="E252" s="21">
        <v>70</v>
      </c>
      <c r="F252" s="21">
        <v>59</v>
      </c>
      <c r="G252" s="21">
        <v>59</v>
      </c>
      <c r="H252" s="39"/>
      <c r="I252" s="39"/>
      <c r="J252" s="39"/>
      <c r="K252" s="39"/>
      <c r="L252" s="39"/>
      <c r="M252" s="39"/>
      <c r="N252" s="39"/>
      <c r="O252" s="39"/>
      <c r="P252" s="39"/>
      <c r="Q252" s="39"/>
      <c r="R252" s="39"/>
      <c r="S252" s="39"/>
      <c r="T252" s="39"/>
      <c r="U252" s="39"/>
      <c r="V252" s="39"/>
      <c r="W252" s="45" t="s">
        <v>257</v>
      </c>
      <c r="X252" s="45"/>
    </row>
    <row r="253" spans="1:24" ht="65.25" customHeight="1" x14ac:dyDescent="0.25">
      <c r="A253" s="42"/>
      <c r="B253" s="30" t="s">
        <v>160</v>
      </c>
      <c r="C253" s="37" t="s">
        <v>167</v>
      </c>
      <c r="D253" s="21">
        <v>1973.9</v>
      </c>
      <c r="E253" s="21">
        <v>1973.9</v>
      </c>
      <c r="F253" s="21">
        <v>1973.9</v>
      </c>
      <c r="G253" s="21">
        <v>1973.9</v>
      </c>
      <c r="H253" s="39"/>
      <c r="I253" s="39"/>
      <c r="J253" s="39"/>
      <c r="K253" s="39"/>
      <c r="L253" s="39"/>
      <c r="M253" s="39"/>
      <c r="N253" s="39"/>
      <c r="O253" s="39"/>
      <c r="P253" s="39"/>
      <c r="Q253" s="39"/>
      <c r="R253" s="39"/>
      <c r="S253" s="39"/>
      <c r="T253" s="39"/>
      <c r="U253" s="39"/>
      <c r="V253" s="39"/>
      <c r="W253" s="45" t="s">
        <v>243</v>
      </c>
      <c r="X253" s="45"/>
    </row>
    <row r="254" spans="1:24" ht="80.25" customHeight="1" x14ac:dyDescent="0.25">
      <c r="A254" s="42"/>
      <c r="B254" s="30" t="s">
        <v>185</v>
      </c>
      <c r="C254" s="37" t="s">
        <v>167</v>
      </c>
      <c r="D254" s="21">
        <v>180</v>
      </c>
      <c r="E254" s="21">
        <v>180</v>
      </c>
      <c r="F254" s="21">
        <v>180</v>
      </c>
      <c r="G254" s="21">
        <v>180</v>
      </c>
      <c r="H254" s="39"/>
      <c r="I254" s="39"/>
      <c r="J254" s="39"/>
      <c r="K254" s="39"/>
      <c r="L254" s="39"/>
      <c r="M254" s="39"/>
      <c r="N254" s="39"/>
      <c r="O254" s="39"/>
      <c r="P254" s="39"/>
      <c r="Q254" s="39"/>
      <c r="R254" s="39"/>
      <c r="S254" s="39"/>
      <c r="T254" s="39"/>
      <c r="U254" s="39"/>
      <c r="V254" s="39"/>
      <c r="W254" s="45" t="s">
        <v>243</v>
      </c>
      <c r="X254" s="45"/>
    </row>
    <row r="255" spans="1:24" ht="65.25" customHeight="1" x14ac:dyDescent="0.25">
      <c r="A255" s="42"/>
      <c r="B255" s="30" t="s">
        <v>161</v>
      </c>
      <c r="C255" s="37" t="s">
        <v>167</v>
      </c>
      <c r="D255" s="21">
        <v>131.9</v>
      </c>
      <c r="E255" s="21">
        <v>131.9</v>
      </c>
      <c r="F255" s="21">
        <v>131.9</v>
      </c>
      <c r="G255" s="21">
        <v>131.9</v>
      </c>
      <c r="H255" s="39"/>
      <c r="I255" s="39"/>
      <c r="J255" s="39"/>
      <c r="K255" s="39"/>
      <c r="L255" s="39"/>
      <c r="M255" s="39"/>
      <c r="N255" s="39"/>
      <c r="O255" s="39"/>
      <c r="P255" s="39"/>
      <c r="Q255" s="39"/>
      <c r="R255" s="39"/>
      <c r="S255" s="39"/>
      <c r="T255" s="39"/>
      <c r="U255" s="39"/>
      <c r="V255" s="39"/>
      <c r="W255" s="45" t="s">
        <v>243</v>
      </c>
      <c r="X255" s="45"/>
    </row>
    <row r="256" spans="1:24" ht="78" customHeight="1" x14ac:dyDescent="0.25">
      <c r="A256" s="42"/>
      <c r="B256" s="30" t="s">
        <v>34</v>
      </c>
      <c r="C256" s="37" t="s">
        <v>15</v>
      </c>
      <c r="D256" s="21">
        <v>988</v>
      </c>
      <c r="E256" s="21">
        <v>988</v>
      </c>
      <c r="F256" s="21">
        <v>987.1</v>
      </c>
      <c r="G256" s="21">
        <v>987.1</v>
      </c>
      <c r="H256" s="39"/>
      <c r="I256" s="39"/>
      <c r="J256" s="39"/>
      <c r="K256" s="39"/>
      <c r="L256" s="39"/>
      <c r="M256" s="39"/>
      <c r="N256" s="39"/>
      <c r="O256" s="39"/>
      <c r="P256" s="39"/>
      <c r="Q256" s="39"/>
      <c r="R256" s="39"/>
      <c r="S256" s="39"/>
      <c r="T256" s="39"/>
      <c r="U256" s="39"/>
      <c r="V256" s="39"/>
      <c r="W256" s="45" t="s">
        <v>337</v>
      </c>
      <c r="X256" s="45"/>
    </row>
    <row r="257" spans="1:24" ht="63.75" customHeight="1" x14ac:dyDescent="0.25">
      <c r="A257" s="42"/>
      <c r="B257" s="30" t="s">
        <v>61</v>
      </c>
      <c r="C257" s="37" t="s">
        <v>15</v>
      </c>
      <c r="D257" s="21">
        <v>791</v>
      </c>
      <c r="E257" s="21">
        <v>791</v>
      </c>
      <c r="F257" s="21">
        <v>0</v>
      </c>
      <c r="G257" s="21">
        <v>0</v>
      </c>
      <c r="H257" s="39"/>
      <c r="I257" s="39"/>
      <c r="J257" s="39"/>
      <c r="K257" s="39"/>
      <c r="L257" s="39"/>
      <c r="M257" s="39"/>
      <c r="N257" s="39"/>
      <c r="O257" s="39"/>
      <c r="P257" s="39"/>
      <c r="Q257" s="39"/>
      <c r="R257" s="39"/>
      <c r="S257" s="39"/>
      <c r="T257" s="39"/>
      <c r="U257" s="39"/>
      <c r="V257" s="39"/>
      <c r="W257" s="45" t="s">
        <v>135</v>
      </c>
      <c r="X257" s="45"/>
    </row>
    <row r="258" spans="1:24" ht="51.75" customHeight="1" x14ac:dyDescent="0.25">
      <c r="A258" s="42"/>
      <c r="B258" s="30" t="s">
        <v>108</v>
      </c>
      <c r="C258" s="37" t="s">
        <v>15</v>
      </c>
      <c r="D258" s="21">
        <v>917.8</v>
      </c>
      <c r="E258" s="21">
        <v>917.8</v>
      </c>
      <c r="F258" s="21">
        <v>711.5</v>
      </c>
      <c r="G258" s="21">
        <v>711.5</v>
      </c>
      <c r="H258" s="39"/>
      <c r="I258" s="39"/>
      <c r="J258" s="39"/>
      <c r="K258" s="39"/>
      <c r="L258" s="39"/>
      <c r="M258" s="39"/>
      <c r="N258" s="39"/>
      <c r="O258" s="39"/>
      <c r="P258" s="39"/>
      <c r="Q258" s="39"/>
      <c r="R258" s="39"/>
      <c r="S258" s="39"/>
      <c r="T258" s="39"/>
      <c r="U258" s="39"/>
      <c r="V258" s="39"/>
      <c r="W258" s="55" t="s">
        <v>341</v>
      </c>
      <c r="X258" s="55"/>
    </row>
    <row r="259" spans="1:24" ht="51.75" customHeight="1" x14ac:dyDescent="0.25">
      <c r="A259" s="42"/>
      <c r="B259" s="30" t="s">
        <v>109</v>
      </c>
      <c r="C259" s="37" t="s">
        <v>15</v>
      </c>
      <c r="D259" s="21">
        <v>83.7</v>
      </c>
      <c r="E259" s="21">
        <v>83.7</v>
      </c>
      <c r="F259" s="21">
        <v>81</v>
      </c>
      <c r="G259" s="21">
        <v>81</v>
      </c>
      <c r="H259" s="39"/>
      <c r="I259" s="39"/>
      <c r="J259" s="39"/>
      <c r="K259" s="39"/>
      <c r="L259" s="39"/>
      <c r="M259" s="39"/>
      <c r="N259" s="39"/>
      <c r="O259" s="39"/>
      <c r="P259" s="39"/>
      <c r="Q259" s="39"/>
      <c r="R259" s="39"/>
      <c r="S259" s="39"/>
      <c r="T259" s="39"/>
      <c r="U259" s="39"/>
      <c r="V259" s="39"/>
      <c r="W259" s="55" t="s">
        <v>249</v>
      </c>
      <c r="X259" s="55"/>
    </row>
    <row r="260" spans="1:24" ht="83.25" customHeight="1" x14ac:dyDescent="0.25">
      <c r="A260" s="42"/>
      <c r="B260" s="30" t="s">
        <v>172</v>
      </c>
      <c r="C260" s="37" t="s">
        <v>15</v>
      </c>
      <c r="D260" s="21">
        <v>224.5</v>
      </c>
      <c r="E260" s="21">
        <v>224.5</v>
      </c>
      <c r="F260" s="21">
        <v>37.4</v>
      </c>
      <c r="G260" s="21">
        <v>37.4</v>
      </c>
      <c r="H260" s="39"/>
      <c r="I260" s="39"/>
      <c r="J260" s="39"/>
      <c r="K260" s="39"/>
      <c r="L260" s="39"/>
      <c r="M260" s="39"/>
      <c r="N260" s="39"/>
      <c r="O260" s="39"/>
      <c r="P260" s="39"/>
      <c r="Q260" s="39"/>
      <c r="R260" s="39"/>
      <c r="S260" s="39"/>
      <c r="T260" s="39"/>
      <c r="U260" s="39"/>
      <c r="V260" s="39"/>
      <c r="W260" s="55" t="s">
        <v>274</v>
      </c>
      <c r="X260" s="55"/>
    </row>
    <row r="261" spans="1:24" ht="83.25" customHeight="1" x14ac:dyDescent="0.25">
      <c r="A261" s="42"/>
      <c r="B261" s="30" t="s">
        <v>173</v>
      </c>
      <c r="C261" s="37" t="s">
        <v>15</v>
      </c>
      <c r="D261" s="21">
        <v>1900</v>
      </c>
      <c r="E261" s="21">
        <v>1900</v>
      </c>
      <c r="F261" s="21">
        <v>0</v>
      </c>
      <c r="G261" s="21">
        <v>0</v>
      </c>
      <c r="H261" s="39"/>
      <c r="I261" s="39"/>
      <c r="J261" s="39"/>
      <c r="K261" s="39"/>
      <c r="L261" s="39"/>
      <c r="M261" s="39"/>
      <c r="N261" s="39"/>
      <c r="O261" s="39"/>
      <c r="P261" s="39"/>
      <c r="Q261" s="39"/>
      <c r="R261" s="39"/>
      <c r="S261" s="39"/>
      <c r="T261" s="39"/>
      <c r="U261" s="39"/>
      <c r="V261" s="39"/>
      <c r="W261" s="55" t="s">
        <v>98</v>
      </c>
      <c r="X261" s="55"/>
    </row>
    <row r="262" spans="1:24" ht="83.25" customHeight="1" x14ac:dyDescent="0.25">
      <c r="A262" s="42"/>
      <c r="B262" s="30" t="s">
        <v>186</v>
      </c>
      <c r="C262" s="37" t="s">
        <v>17</v>
      </c>
      <c r="D262" s="21">
        <v>8.4</v>
      </c>
      <c r="E262" s="21">
        <v>8.4</v>
      </c>
      <c r="F262" s="21">
        <v>8.4</v>
      </c>
      <c r="G262" s="21">
        <v>8.4</v>
      </c>
      <c r="H262" s="39"/>
      <c r="I262" s="39"/>
      <c r="J262" s="39"/>
      <c r="K262" s="39"/>
      <c r="L262" s="39"/>
      <c r="M262" s="39"/>
      <c r="N262" s="39"/>
      <c r="O262" s="39"/>
      <c r="P262" s="39"/>
      <c r="Q262" s="39"/>
      <c r="R262" s="39"/>
      <c r="S262" s="39"/>
      <c r="T262" s="39"/>
      <c r="U262" s="39"/>
      <c r="V262" s="39"/>
      <c r="W262" s="55" t="s">
        <v>179</v>
      </c>
      <c r="X262" s="55"/>
    </row>
    <row r="263" spans="1:24" ht="126" customHeight="1" x14ac:dyDescent="0.25">
      <c r="A263" s="42"/>
      <c r="B263" s="30" t="s">
        <v>68</v>
      </c>
      <c r="C263" s="37" t="s">
        <v>17</v>
      </c>
      <c r="D263" s="21">
        <v>3840.3</v>
      </c>
      <c r="E263" s="21">
        <v>3840.3</v>
      </c>
      <c r="F263" s="21">
        <v>3840.3</v>
      </c>
      <c r="G263" s="21">
        <v>3840.3</v>
      </c>
      <c r="H263" s="39"/>
      <c r="I263" s="39"/>
      <c r="J263" s="39"/>
      <c r="K263" s="39"/>
      <c r="L263" s="39"/>
      <c r="M263" s="39"/>
      <c r="N263" s="39"/>
      <c r="O263" s="39"/>
      <c r="P263" s="39"/>
      <c r="Q263" s="39"/>
      <c r="R263" s="39"/>
      <c r="S263" s="39"/>
      <c r="T263" s="39"/>
      <c r="U263" s="39"/>
      <c r="V263" s="39"/>
      <c r="W263" s="55" t="s">
        <v>179</v>
      </c>
      <c r="X263" s="55"/>
    </row>
    <row r="264" spans="1:24" ht="79.5" customHeight="1" x14ac:dyDescent="0.25">
      <c r="A264" s="42"/>
      <c r="B264" s="30" t="s">
        <v>134</v>
      </c>
      <c r="C264" s="37" t="s">
        <v>17</v>
      </c>
      <c r="D264" s="21">
        <v>4.4000000000000004</v>
      </c>
      <c r="E264" s="21">
        <v>4.4000000000000004</v>
      </c>
      <c r="F264" s="21">
        <v>4.4000000000000004</v>
      </c>
      <c r="G264" s="21">
        <v>4.4000000000000004</v>
      </c>
      <c r="H264" s="39"/>
      <c r="I264" s="39"/>
      <c r="J264" s="39"/>
      <c r="K264" s="39"/>
      <c r="L264" s="39"/>
      <c r="M264" s="39"/>
      <c r="N264" s="39"/>
      <c r="O264" s="39"/>
      <c r="P264" s="39"/>
      <c r="Q264" s="39"/>
      <c r="R264" s="39"/>
      <c r="S264" s="39"/>
      <c r="T264" s="39"/>
      <c r="U264" s="39"/>
      <c r="V264" s="39"/>
      <c r="W264" s="45" t="s">
        <v>243</v>
      </c>
      <c r="X264" s="45"/>
    </row>
    <row r="265" spans="1:24" ht="126.75" customHeight="1" x14ac:dyDescent="0.25">
      <c r="A265" s="42"/>
      <c r="B265" s="30" t="s">
        <v>62</v>
      </c>
      <c r="C265" s="37" t="s">
        <v>17</v>
      </c>
      <c r="D265" s="21">
        <v>34.9</v>
      </c>
      <c r="E265" s="21">
        <v>34.9</v>
      </c>
      <c r="F265" s="21">
        <v>34.9</v>
      </c>
      <c r="G265" s="21">
        <v>34.9</v>
      </c>
      <c r="H265" s="39"/>
      <c r="I265" s="39"/>
      <c r="J265" s="39"/>
      <c r="K265" s="39"/>
      <c r="L265" s="39"/>
      <c r="M265" s="39"/>
      <c r="N265" s="39"/>
      <c r="O265" s="39"/>
      <c r="P265" s="39"/>
      <c r="Q265" s="39"/>
      <c r="R265" s="39"/>
      <c r="S265" s="39"/>
      <c r="T265" s="39"/>
      <c r="U265" s="39"/>
      <c r="V265" s="39"/>
      <c r="W265" s="45" t="s">
        <v>243</v>
      </c>
      <c r="X265" s="45"/>
    </row>
    <row r="266" spans="1:24" ht="122.25" customHeight="1" x14ac:dyDescent="0.25">
      <c r="A266" s="42"/>
      <c r="B266" s="37" t="s">
        <v>63</v>
      </c>
      <c r="C266" s="37" t="s">
        <v>17</v>
      </c>
      <c r="D266" s="7">
        <v>4550</v>
      </c>
      <c r="E266" s="7">
        <v>4550</v>
      </c>
      <c r="F266" s="7">
        <v>4550</v>
      </c>
      <c r="G266" s="7">
        <v>4550</v>
      </c>
      <c r="H266" s="32"/>
      <c r="I266" s="32"/>
      <c r="J266" s="32"/>
      <c r="K266" s="32"/>
      <c r="L266" s="32"/>
      <c r="M266" s="32"/>
      <c r="N266" s="32"/>
      <c r="O266" s="32"/>
      <c r="P266" s="32"/>
      <c r="Q266" s="32"/>
      <c r="R266" s="32"/>
      <c r="S266" s="32"/>
      <c r="T266" s="32"/>
      <c r="U266" s="32"/>
      <c r="V266" s="32"/>
      <c r="W266" s="55" t="s">
        <v>243</v>
      </c>
      <c r="X266" s="55"/>
    </row>
    <row r="267" spans="1:24" ht="129" customHeight="1" x14ac:dyDescent="0.25">
      <c r="A267" s="42"/>
      <c r="B267" s="37" t="s">
        <v>64</v>
      </c>
      <c r="C267" s="37" t="s">
        <v>17</v>
      </c>
      <c r="D267" s="7">
        <v>781.6</v>
      </c>
      <c r="E267" s="7">
        <v>781.6</v>
      </c>
      <c r="F267" s="7">
        <v>781.6</v>
      </c>
      <c r="G267" s="7">
        <v>781.6</v>
      </c>
      <c r="H267" s="32"/>
      <c r="I267" s="32"/>
      <c r="J267" s="32"/>
      <c r="K267" s="32"/>
      <c r="L267" s="32"/>
      <c r="M267" s="32"/>
      <c r="N267" s="32"/>
      <c r="O267" s="32"/>
      <c r="P267" s="32"/>
      <c r="Q267" s="32"/>
      <c r="R267" s="32"/>
      <c r="S267" s="32"/>
      <c r="T267" s="32"/>
      <c r="U267" s="32"/>
      <c r="V267" s="32"/>
      <c r="W267" s="56" t="s">
        <v>243</v>
      </c>
      <c r="X267" s="57"/>
    </row>
    <row r="268" spans="1:24" ht="157.5" x14ac:dyDescent="0.25">
      <c r="A268" s="42"/>
      <c r="B268" s="37" t="s">
        <v>65</v>
      </c>
      <c r="C268" s="37" t="s">
        <v>17</v>
      </c>
      <c r="D268" s="7">
        <v>6</v>
      </c>
      <c r="E268" s="7">
        <v>6</v>
      </c>
      <c r="F268" s="7">
        <v>6</v>
      </c>
      <c r="G268" s="7">
        <v>6</v>
      </c>
      <c r="H268" s="32"/>
      <c r="I268" s="32"/>
      <c r="J268" s="32"/>
      <c r="K268" s="32"/>
      <c r="L268" s="32"/>
      <c r="M268" s="32"/>
      <c r="N268" s="32"/>
      <c r="O268" s="32"/>
      <c r="P268" s="32"/>
      <c r="Q268" s="32"/>
      <c r="R268" s="32"/>
      <c r="S268" s="32"/>
      <c r="T268" s="32"/>
      <c r="U268" s="32"/>
      <c r="V268" s="32"/>
      <c r="W268" s="45" t="s">
        <v>243</v>
      </c>
      <c r="X268" s="45"/>
    </row>
    <row r="269" spans="1:24" ht="47.25" x14ac:dyDescent="0.25">
      <c r="A269" s="42"/>
      <c r="B269" s="37" t="s">
        <v>66</v>
      </c>
      <c r="C269" s="37" t="s">
        <v>17</v>
      </c>
      <c r="D269" s="7">
        <v>1039.3</v>
      </c>
      <c r="E269" s="7">
        <v>1039.3</v>
      </c>
      <c r="F269" s="7">
        <v>1039.3</v>
      </c>
      <c r="G269" s="7">
        <v>1039.3</v>
      </c>
      <c r="H269" s="32"/>
      <c r="I269" s="32"/>
      <c r="J269" s="32"/>
      <c r="K269" s="32"/>
      <c r="L269" s="32"/>
      <c r="M269" s="32"/>
      <c r="N269" s="32"/>
      <c r="O269" s="32"/>
      <c r="P269" s="32"/>
      <c r="Q269" s="32"/>
      <c r="R269" s="32"/>
      <c r="S269" s="32"/>
      <c r="T269" s="32"/>
      <c r="U269" s="32"/>
      <c r="V269" s="32"/>
      <c r="W269" s="55" t="s">
        <v>179</v>
      </c>
      <c r="X269" s="55"/>
    </row>
    <row r="270" spans="1:24" ht="47.25" x14ac:dyDescent="0.25">
      <c r="A270" s="42"/>
      <c r="B270" s="37" t="s">
        <v>67</v>
      </c>
      <c r="C270" s="37" t="s">
        <v>17</v>
      </c>
      <c r="D270" s="7">
        <v>1820</v>
      </c>
      <c r="E270" s="7">
        <v>1820</v>
      </c>
      <c r="F270" s="7">
        <v>1820</v>
      </c>
      <c r="G270" s="7">
        <v>1820</v>
      </c>
      <c r="H270" s="32"/>
      <c r="I270" s="32"/>
      <c r="J270" s="32"/>
      <c r="K270" s="32"/>
      <c r="L270" s="32"/>
      <c r="M270" s="32"/>
      <c r="N270" s="32"/>
      <c r="O270" s="32"/>
      <c r="P270" s="32"/>
      <c r="Q270" s="32"/>
      <c r="R270" s="32"/>
      <c r="S270" s="32"/>
      <c r="T270" s="32"/>
      <c r="U270" s="32"/>
      <c r="V270" s="32"/>
      <c r="W270" s="55" t="s">
        <v>179</v>
      </c>
      <c r="X270" s="55"/>
    </row>
    <row r="271" spans="1:24" ht="99.75" customHeight="1" x14ac:dyDescent="0.25">
      <c r="A271" s="42"/>
      <c r="B271" s="37" t="s">
        <v>187</v>
      </c>
      <c r="C271" s="37" t="s">
        <v>17</v>
      </c>
      <c r="D271" s="7">
        <v>54.6</v>
      </c>
      <c r="E271" s="7">
        <v>54.6</v>
      </c>
      <c r="F271" s="7">
        <v>54.6</v>
      </c>
      <c r="G271" s="7">
        <v>54.6</v>
      </c>
      <c r="H271" s="32"/>
      <c r="I271" s="32"/>
      <c r="J271" s="32"/>
      <c r="K271" s="32"/>
      <c r="L271" s="32"/>
      <c r="M271" s="32"/>
      <c r="N271" s="32"/>
      <c r="O271" s="32"/>
      <c r="P271" s="32"/>
      <c r="Q271" s="32"/>
      <c r="R271" s="32"/>
      <c r="S271" s="32"/>
      <c r="T271" s="32"/>
      <c r="U271" s="32"/>
      <c r="V271" s="32"/>
      <c r="W271" s="55" t="s">
        <v>179</v>
      </c>
      <c r="X271" s="55"/>
    </row>
    <row r="272" spans="1:24" ht="56.25" customHeight="1" x14ac:dyDescent="0.25">
      <c r="A272" s="42"/>
      <c r="B272" s="37" t="s">
        <v>107</v>
      </c>
      <c r="C272" s="37" t="s">
        <v>15</v>
      </c>
      <c r="D272" s="7">
        <v>2864</v>
      </c>
      <c r="E272" s="7">
        <v>2864</v>
      </c>
      <c r="F272" s="7">
        <v>2772.6</v>
      </c>
      <c r="G272" s="7">
        <v>2772.6</v>
      </c>
      <c r="H272" s="32"/>
      <c r="I272" s="32"/>
      <c r="J272" s="32"/>
      <c r="K272" s="32"/>
      <c r="L272" s="32"/>
      <c r="M272" s="32"/>
      <c r="N272" s="32"/>
      <c r="O272" s="32"/>
      <c r="P272" s="32"/>
      <c r="Q272" s="32"/>
      <c r="R272" s="32"/>
      <c r="S272" s="32"/>
      <c r="T272" s="32"/>
      <c r="U272" s="32"/>
      <c r="V272" s="32"/>
      <c r="W272" s="55" t="s">
        <v>249</v>
      </c>
      <c r="X272" s="55"/>
    </row>
    <row r="273" spans="1:29" ht="68.25" customHeight="1" x14ac:dyDescent="0.25">
      <c r="A273" s="42"/>
      <c r="B273" s="37" t="s">
        <v>221</v>
      </c>
      <c r="C273" s="37" t="s">
        <v>15</v>
      </c>
      <c r="D273" s="7">
        <v>691.3</v>
      </c>
      <c r="E273" s="7">
        <v>691.3</v>
      </c>
      <c r="F273" s="7">
        <v>92</v>
      </c>
      <c r="G273" s="7">
        <v>92</v>
      </c>
      <c r="H273" s="32"/>
      <c r="I273" s="32"/>
      <c r="J273" s="32"/>
      <c r="K273" s="32"/>
      <c r="L273" s="32"/>
      <c r="M273" s="32"/>
      <c r="N273" s="32"/>
      <c r="O273" s="32"/>
      <c r="P273" s="32"/>
      <c r="Q273" s="32"/>
      <c r="R273" s="32"/>
      <c r="S273" s="32"/>
      <c r="T273" s="32"/>
      <c r="U273" s="32"/>
      <c r="V273" s="32"/>
      <c r="W273" s="55" t="s">
        <v>275</v>
      </c>
      <c r="X273" s="55"/>
    </row>
    <row r="274" spans="1:29" ht="68.25" customHeight="1" x14ac:dyDescent="0.25">
      <c r="A274" s="42"/>
      <c r="B274" s="37" t="s">
        <v>273</v>
      </c>
      <c r="C274" s="37" t="s">
        <v>15</v>
      </c>
      <c r="D274" s="7">
        <v>2205</v>
      </c>
      <c r="E274" s="7">
        <v>2205</v>
      </c>
      <c r="F274" s="7">
        <v>2146.4</v>
      </c>
      <c r="G274" s="7">
        <v>2146.4</v>
      </c>
      <c r="H274" s="32"/>
      <c r="I274" s="32"/>
      <c r="J274" s="32"/>
      <c r="K274" s="32"/>
      <c r="L274" s="32"/>
      <c r="M274" s="32"/>
      <c r="N274" s="32"/>
      <c r="O274" s="32"/>
      <c r="P274" s="32"/>
      <c r="Q274" s="32"/>
      <c r="R274" s="32"/>
      <c r="S274" s="32"/>
      <c r="T274" s="32"/>
      <c r="U274" s="32"/>
      <c r="V274" s="32"/>
      <c r="W274" s="55" t="s">
        <v>342</v>
      </c>
      <c r="X274" s="55"/>
    </row>
    <row r="275" spans="1:29" ht="33.75" customHeight="1" x14ac:dyDescent="0.25">
      <c r="A275" s="58"/>
      <c r="B275" s="48" t="s">
        <v>19</v>
      </c>
      <c r="C275" s="31" t="s">
        <v>18</v>
      </c>
      <c r="D275" s="10">
        <f>D276+D278+D277</f>
        <v>113023.5</v>
      </c>
      <c r="E275" s="10">
        <f t="shared" ref="E275:G275" si="66">E276+E278+E277</f>
        <v>113023.5</v>
      </c>
      <c r="F275" s="10">
        <f t="shared" si="66"/>
        <v>108918.90000000001</v>
      </c>
      <c r="G275" s="10">
        <f t="shared" si="66"/>
        <v>108918.90000000001</v>
      </c>
      <c r="H275" s="41"/>
      <c r="I275" s="41"/>
      <c r="J275" s="41"/>
      <c r="K275" s="41"/>
      <c r="L275" s="41"/>
      <c r="M275" s="41"/>
      <c r="N275" s="41"/>
      <c r="O275" s="41"/>
      <c r="P275" s="41"/>
      <c r="Q275" s="41"/>
      <c r="R275" s="41"/>
      <c r="S275" s="41"/>
      <c r="T275" s="41"/>
      <c r="U275" s="41"/>
      <c r="V275" s="41"/>
      <c r="W275" s="60" t="s">
        <v>343</v>
      </c>
      <c r="X275" s="45"/>
    </row>
    <row r="276" spans="1:29" ht="63" customHeight="1" x14ac:dyDescent="0.25">
      <c r="A276" s="58"/>
      <c r="B276" s="63"/>
      <c r="C276" s="37" t="s">
        <v>15</v>
      </c>
      <c r="D276" s="7">
        <f>D250+D251+D252+D256+D257+D258+D259+D260+D261+D272+D273+D274</f>
        <v>98598.2</v>
      </c>
      <c r="E276" s="7">
        <f t="shared" ref="E276:G276" si="67">E250+E251+E252+E256+E257+E258+E259+E260+E261+E272+E273+E274</f>
        <v>98598.2</v>
      </c>
      <c r="F276" s="7">
        <f t="shared" si="67"/>
        <v>94493.6</v>
      </c>
      <c r="G276" s="7">
        <f t="shared" si="67"/>
        <v>94493.6</v>
      </c>
      <c r="H276" s="7" t="e">
        <f>H257+#REF!+H263+H264+#REF!+H266+H267</f>
        <v>#REF!</v>
      </c>
      <c r="I276" s="7" t="e">
        <f>I257+#REF!+I263+I264+#REF!+I266+I267</f>
        <v>#REF!</v>
      </c>
      <c r="J276" s="7" t="e">
        <f>J257+#REF!+J263+J264+#REF!+J266+J267</f>
        <v>#REF!</v>
      </c>
      <c r="K276" s="7" t="e">
        <f>K257+#REF!+K263+K264+#REF!+K266+K267</f>
        <v>#REF!</v>
      </c>
      <c r="L276" s="7" t="e">
        <f>L257+#REF!+L263+L264+#REF!+L266+L267</f>
        <v>#REF!</v>
      </c>
      <c r="M276" s="7" t="e">
        <f>M257+#REF!+M263+M264+#REF!+M266+M267</f>
        <v>#REF!</v>
      </c>
      <c r="N276" s="7" t="e">
        <f>N257+#REF!+N263+N264+#REF!+N266+N267</f>
        <v>#REF!</v>
      </c>
      <c r="O276" s="7" t="e">
        <f>O257+#REF!+O263+O264+#REF!+O266+O267</f>
        <v>#REF!</v>
      </c>
      <c r="P276" s="7" t="e">
        <f>P257+#REF!+P263+P264+#REF!+P266+P267</f>
        <v>#REF!</v>
      </c>
      <c r="Q276" s="7" t="e">
        <f>Q257+#REF!+Q263+Q264+#REF!+Q266+Q267</f>
        <v>#REF!</v>
      </c>
      <c r="R276" s="7" t="e">
        <f>R257+#REF!+R263+R264+#REF!+R266+R267</f>
        <v>#REF!</v>
      </c>
      <c r="S276" s="7" t="e">
        <f>S257+#REF!+S263+S264+#REF!+S266+S267</f>
        <v>#REF!</v>
      </c>
      <c r="T276" s="7" t="e">
        <f>T257+#REF!+T263+T264+#REF!+T266+T267</f>
        <v>#REF!</v>
      </c>
      <c r="U276" s="7" t="e">
        <f>U257+#REF!+U263+U264+#REF!+U266+U267</f>
        <v>#REF!</v>
      </c>
      <c r="V276" s="7" t="e">
        <f>V257+#REF!+V263+V264+#REF!+V266+V267</f>
        <v>#REF!</v>
      </c>
      <c r="W276" s="45" t="s">
        <v>344</v>
      </c>
      <c r="X276" s="45"/>
    </row>
    <row r="277" spans="1:29" ht="63" customHeight="1" x14ac:dyDescent="0.25">
      <c r="A277" s="58"/>
      <c r="B277" s="63"/>
      <c r="C277" s="37" t="s">
        <v>79</v>
      </c>
      <c r="D277" s="7">
        <f>D253+D254+D255</f>
        <v>2285.8000000000002</v>
      </c>
      <c r="E277" s="7">
        <f>E253+E254+E255</f>
        <v>2285.8000000000002</v>
      </c>
      <c r="F277" s="7">
        <f>F253+F254+F255</f>
        <v>2285.8000000000002</v>
      </c>
      <c r="G277" s="7">
        <f>G253+G254+G255</f>
        <v>2285.8000000000002</v>
      </c>
      <c r="H277" s="7"/>
      <c r="I277" s="7"/>
      <c r="J277" s="7"/>
      <c r="K277" s="7"/>
      <c r="L277" s="7"/>
      <c r="M277" s="7"/>
      <c r="N277" s="7"/>
      <c r="O277" s="7"/>
      <c r="P277" s="7"/>
      <c r="Q277" s="7"/>
      <c r="R277" s="7"/>
      <c r="S277" s="7"/>
      <c r="T277" s="7"/>
      <c r="U277" s="7"/>
      <c r="V277" s="7"/>
      <c r="W277" s="45" t="s">
        <v>179</v>
      </c>
      <c r="X277" s="45"/>
    </row>
    <row r="278" spans="1:29" ht="47.25" x14ac:dyDescent="0.25">
      <c r="A278" s="58"/>
      <c r="B278" s="63"/>
      <c r="C278" s="37" t="s">
        <v>17</v>
      </c>
      <c r="D278" s="7">
        <f>D263+D264+D265+D266+D267+D268+D269+D270+D271+D262</f>
        <v>12139.5</v>
      </c>
      <c r="E278" s="7">
        <f t="shared" ref="E278:G278" si="68">E263+E264+E265+E266+E267+E268+E269+E270+E271+E262</f>
        <v>12139.5</v>
      </c>
      <c r="F278" s="7">
        <f t="shared" si="68"/>
        <v>12139.5</v>
      </c>
      <c r="G278" s="7">
        <f t="shared" si="68"/>
        <v>12139.5</v>
      </c>
      <c r="H278" s="41"/>
      <c r="I278" s="41"/>
      <c r="J278" s="41"/>
      <c r="K278" s="41"/>
      <c r="L278" s="41"/>
      <c r="M278" s="41"/>
      <c r="N278" s="41"/>
      <c r="O278" s="41"/>
      <c r="P278" s="41"/>
      <c r="Q278" s="41"/>
      <c r="R278" s="41"/>
      <c r="S278" s="41"/>
      <c r="T278" s="41"/>
      <c r="U278" s="41"/>
      <c r="V278" s="41"/>
      <c r="W278" s="45" t="s">
        <v>179</v>
      </c>
      <c r="X278" s="45"/>
      <c r="AC278" s="1" t="s">
        <v>78</v>
      </c>
    </row>
    <row r="279" spans="1:29" ht="31.5" customHeight="1" x14ac:dyDescent="0.25">
      <c r="A279" s="42"/>
      <c r="B279" s="43" t="s">
        <v>69</v>
      </c>
      <c r="C279" s="43"/>
      <c r="D279" s="43"/>
      <c r="E279" s="43"/>
      <c r="F279" s="43"/>
      <c r="G279" s="43"/>
      <c r="H279" s="44"/>
      <c r="I279" s="44"/>
      <c r="J279" s="44"/>
      <c r="K279" s="44"/>
      <c r="L279" s="44"/>
      <c r="M279" s="44"/>
      <c r="N279" s="44"/>
      <c r="O279" s="44"/>
      <c r="P279" s="44"/>
      <c r="Q279" s="44"/>
      <c r="R279" s="44"/>
      <c r="S279" s="44"/>
      <c r="T279" s="44"/>
      <c r="U279" s="44"/>
      <c r="V279" s="44"/>
      <c r="W279" s="44"/>
      <c r="X279" s="44"/>
    </row>
    <row r="280" spans="1:29" ht="78.75" x14ac:dyDescent="0.25">
      <c r="A280" s="42"/>
      <c r="B280" s="30" t="s">
        <v>34</v>
      </c>
      <c r="C280" s="37" t="s">
        <v>15</v>
      </c>
      <c r="D280" s="7">
        <f>63+25.8+158+1072.1+520+24.4</f>
        <v>1863.3</v>
      </c>
      <c r="E280" s="7">
        <f>63+25.8+158+1072.1+520+24.4</f>
        <v>1863.3</v>
      </c>
      <c r="F280" s="7">
        <f>63+25.7+155.2+1072.1+489.6+24.4</f>
        <v>1830</v>
      </c>
      <c r="G280" s="7">
        <f>63+25.7+155.2+1072.1+489.6+24.4</f>
        <v>1830</v>
      </c>
      <c r="H280" s="32"/>
      <c r="I280" s="32"/>
      <c r="J280" s="32"/>
      <c r="K280" s="32"/>
      <c r="L280" s="32"/>
      <c r="M280" s="32"/>
      <c r="N280" s="32"/>
      <c r="O280" s="32"/>
      <c r="P280" s="32"/>
      <c r="Q280" s="32"/>
      <c r="R280" s="32"/>
      <c r="S280" s="32"/>
      <c r="T280" s="32"/>
      <c r="U280" s="32"/>
      <c r="V280" s="32"/>
      <c r="W280" s="46" t="s">
        <v>346</v>
      </c>
      <c r="X280" s="47"/>
    </row>
    <row r="281" spans="1:29" ht="47.25" x14ac:dyDescent="0.25">
      <c r="A281" s="42"/>
      <c r="B281" s="37" t="s">
        <v>70</v>
      </c>
      <c r="C281" s="37" t="s">
        <v>15</v>
      </c>
      <c r="D281" s="7">
        <v>4343.2</v>
      </c>
      <c r="E281" s="7">
        <v>4343.2</v>
      </c>
      <c r="F281" s="7">
        <v>4335.3999999999996</v>
      </c>
      <c r="G281" s="7">
        <v>4335.3999999999996</v>
      </c>
      <c r="H281" s="32"/>
      <c r="I281" s="32"/>
      <c r="J281" s="32"/>
      <c r="K281" s="32"/>
      <c r="L281" s="32"/>
      <c r="M281" s="32"/>
      <c r="N281" s="32"/>
      <c r="O281" s="32"/>
      <c r="P281" s="32"/>
      <c r="Q281" s="32"/>
      <c r="R281" s="32"/>
      <c r="S281" s="32"/>
      <c r="T281" s="32"/>
      <c r="U281" s="32"/>
      <c r="V281" s="32"/>
      <c r="W281" s="55" t="s">
        <v>316</v>
      </c>
      <c r="X281" s="55"/>
    </row>
    <row r="282" spans="1:29" ht="51.75" customHeight="1" x14ac:dyDescent="0.25">
      <c r="A282" s="42"/>
      <c r="B282" s="37" t="s">
        <v>71</v>
      </c>
      <c r="C282" s="37" t="s">
        <v>15</v>
      </c>
      <c r="D282" s="7">
        <v>4214.8</v>
      </c>
      <c r="E282" s="7">
        <v>4214.8</v>
      </c>
      <c r="F282" s="7">
        <v>4202.7</v>
      </c>
      <c r="G282" s="7">
        <v>4202.7</v>
      </c>
      <c r="H282" s="32"/>
      <c r="I282" s="32"/>
      <c r="J282" s="32"/>
      <c r="K282" s="32"/>
      <c r="L282" s="32"/>
      <c r="M282" s="32"/>
      <c r="N282" s="32"/>
      <c r="O282" s="32"/>
      <c r="P282" s="32"/>
      <c r="Q282" s="32"/>
      <c r="R282" s="32"/>
      <c r="S282" s="32"/>
      <c r="T282" s="32"/>
      <c r="U282" s="32"/>
      <c r="V282" s="32"/>
      <c r="W282" s="56" t="s">
        <v>347</v>
      </c>
      <c r="X282" s="57"/>
    </row>
    <row r="283" spans="1:29" ht="75" customHeight="1" x14ac:dyDescent="0.25">
      <c r="A283" s="42"/>
      <c r="B283" s="37" t="s">
        <v>72</v>
      </c>
      <c r="C283" s="37" t="s">
        <v>15</v>
      </c>
      <c r="D283" s="7">
        <v>10055.200000000001</v>
      </c>
      <c r="E283" s="7">
        <v>10055.200000000001</v>
      </c>
      <c r="F283" s="7">
        <v>10055.200000000001</v>
      </c>
      <c r="G283" s="7">
        <v>10055.200000000001</v>
      </c>
      <c r="H283" s="32"/>
      <c r="I283" s="32"/>
      <c r="J283" s="32"/>
      <c r="K283" s="32"/>
      <c r="L283" s="32"/>
      <c r="M283" s="32"/>
      <c r="N283" s="32"/>
      <c r="O283" s="32"/>
      <c r="P283" s="32"/>
      <c r="Q283" s="32"/>
      <c r="R283" s="32"/>
      <c r="S283" s="32"/>
      <c r="T283" s="32"/>
      <c r="U283" s="32"/>
      <c r="V283" s="32"/>
      <c r="W283" s="56" t="s">
        <v>243</v>
      </c>
      <c r="X283" s="57"/>
    </row>
    <row r="284" spans="1:29" ht="78" customHeight="1" x14ac:dyDescent="0.25">
      <c r="A284" s="42"/>
      <c r="B284" s="37" t="s">
        <v>73</v>
      </c>
      <c r="C284" s="37" t="s">
        <v>15</v>
      </c>
      <c r="D284" s="7">
        <v>4327.6000000000004</v>
      </c>
      <c r="E284" s="7">
        <v>4327.6000000000004</v>
      </c>
      <c r="F284" s="7">
        <v>4327.6000000000004</v>
      </c>
      <c r="G284" s="7">
        <v>4327.6000000000004</v>
      </c>
      <c r="H284" s="32"/>
      <c r="I284" s="32"/>
      <c r="J284" s="32"/>
      <c r="K284" s="32"/>
      <c r="L284" s="32"/>
      <c r="M284" s="32"/>
      <c r="N284" s="32"/>
      <c r="O284" s="32"/>
      <c r="P284" s="32"/>
      <c r="Q284" s="32"/>
      <c r="R284" s="32"/>
      <c r="S284" s="32"/>
      <c r="T284" s="32"/>
      <c r="U284" s="32"/>
      <c r="V284" s="32"/>
      <c r="W284" s="56" t="s">
        <v>243</v>
      </c>
      <c r="X284" s="57"/>
    </row>
    <row r="285" spans="1:29" ht="76.5" customHeight="1" x14ac:dyDescent="0.25">
      <c r="A285" s="42"/>
      <c r="B285" s="37" t="s">
        <v>74</v>
      </c>
      <c r="C285" s="37" t="s">
        <v>15</v>
      </c>
      <c r="D285" s="7">
        <v>43444.2</v>
      </c>
      <c r="E285" s="7">
        <v>43444.2</v>
      </c>
      <c r="F285" s="7">
        <v>43444.2</v>
      </c>
      <c r="G285" s="7">
        <v>43444.2</v>
      </c>
      <c r="H285" s="32"/>
      <c r="I285" s="32"/>
      <c r="J285" s="32"/>
      <c r="K285" s="32"/>
      <c r="L285" s="32"/>
      <c r="M285" s="32"/>
      <c r="N285" s="32"/>
      <c r="O285" s="32"/>
      <c r="P285" s="32"/>
      <c r="Q285" s="32"/>
      <c r="R285" s="32"/>
      <c r="S285" s="32"/>
      <c r="T285" s="32"/>
      <c r="U285" s="32"/>
      <c r="V285" s="32"/>
      <c r="W285" s="56" t="s">
        <v>243</v>
      </c>
      <c r="X285" s="57"/>
    </row>
    <row r="286" spans="1:29" ht="79.5" customHeight="1" x14ac:dyDescent="0.25">
      <c r="A286" s="42"/>
      <c r="B286" s="37" t="s">
        <v>75</v>
      </c>
      <c r="C286" s="37" t="s">
        <v>79</v>
      </c>
      <c r="D286" s="7">
        <v>7546.9</v>
      </c>
      <c r="E286" s="7">
        <v>7546.9</v>
      </c>
      <c r="F286" s="7">
        <v>7546.9</v>
      </c>
      <c r="G286" s="7">
        <v>7546.9</v>
      </c>
      <c r="H286" s="32"/>
      <c r="I286" s="32"/>
      <c r="J286" s="32"/>
      <c r="K286" s="32"/>
      <c r="L286" s="32"/>
      <c r="M286" s="32"/>
      <c r="N286" s="32"/>
      <c r="O286" s="32"/>
      <c r="P286" s="32"/>
      <c r="Q286" s="32"/>
      <c r="R286" s="32"/>
      <c r="S286" s="32"/>
      <c r="T286" s="32"/>
      <c r="U286" s="32"/>
      <c r="V286" s="32"/>
      <c r="W286" s="56" t="s">
        <v>243</v>
      </c>
      <c r="X286" s="57"/>
    </row>
    <row r="287" spans="1:29" ht="79.5" customHeight="1" x14ac:dyDescent="0.25">
      <c r="A287" s="42"/>
      <c r="B287" s="37" t="s">
        <v>151</v>
      </c>
      <c r="C287" s="37" t="s">
        <v>15</v>
      </c>
      <c r="D287" s="7">
        <v>1180.2</v>
      </c>
      <c r="E287" s="7">
        <v>1180.2</v>
      </c>
      <c r="F287" s="7">
        <v>1180.2</v>
      </c>
      <c r="G287" s="7">
        <v>1180.2</v>
      </c>
      <c r="H287" s="32"/>
      <c r="I287" s="32"/>
      <c r="J287" s="32"/>
      <c r="K287" s="32"/>
      <c r="L287" s="32"/>
      <c r="M287" s="32"/>
      <c r="N287" s="32"/>
      <c r="O287" s="32"/>
      <c r="P287" s="32"/>
      <c r="Q287" s="32"/>
      <c r="R287" s="32"/>
      <c r="S287" s="32"/>
      <c r="T287" s="32"/>
      <c r="U287" s="32"/>
      <c r="V287" s="32"/>
      <c r="W287" s="56" t="s">
        <v>243</v>
      </c>
      <c r="X287" s="57"/>
    </row>
    <row r="288" spans="1:29" ht="46.5" customHeight="1" x14ac:dyDescent="0.25">
      <c r="A288" s="42"/>
      <c r="B288" s="37" t="s">
        <v>76</v>
      </c>
      <c r="C288" s="37" t="s">
        <v>15</v>
      </c>
      <c r="D288" s="7">
        <v>58425.4</v>
      </c>
      <c r="E288" s="7">
        <v>58425.4</v>
      </c>
      <c r="F288" s="7">
        <v>55754.8</v>
      </c>
      <c r="G288" s="7">
        <v>55754.400000000001</v>
      </c>
      <c r="H288" s="32"/>
      <c r="I288" s="32"/>
      <c r="J288" s="32"/>
      <c r="K288" s="32"/>
      <c r="L288" s="32"/>
      <c r="M288" s="32"/>
      <c r="N288" s="32"/>
      <c r="O288" s="32"/>
      <c r="P288" s="32"/>
      <c r="Q288" s="32"/>
      <c r="R288" s="32"/>
      <c r="S288" s="32"/>
      <c r="T288" s="32"/>
      <c r="U288" s="32"/>
      <c r="V288" s="32"/>
      <c r="W288" s="55" t="s">
        <v>348</v>
      </c>
      <c r="X288" s="55"/>
    </row>
    <row r="289" spans="1:24" ht="157.5" x14ac:dyDescent="0.25">
      <c r="A289" s="42"/>
      <c r="B289" s="37" t="s">
        <v>38</v>
      </c>
      <c r="C289" s="37" t="s">
        <v>17</v>
      </c>
      <c r="D289" s="7">
        <v>193.8</v>
      </c>
      <c r="E289" s="7">
        <v>193.8</v>
      </c>
      <c r="F289" s="7">
        <v>168.7</v>
      </c>
      <c r="G289" s="7">
        <v>168.7</v>
      </c>
      <c r="H289" s="32"/>
      <c r="I289" s="32"/>
      <c r="J289" s="32"/>
      <c r="K289" s="32"/>
      <c r="L289" s="32"/>
      <c r="M289" s="32"/>
      <c r="N289" s="32"/>
      <c r="O289" s="32"/>
      <c r="P289" s="32"/>
      <c r="Q289" s="32"/>
      <c r="R289" s="32"/>
      <c r="S289" s="32"/>
      <c r="T289" s="32"/>
      <c r="U289" s="32"/>
      <c r="V289" s="32"/>
      <c r="W289" s="55" t="s">
        <v>317</v>
      </c>
      <c r="X289" s="55"/>
    </row>
    <row r="290" spans="1:24" ht="63" x14ac:dyDescent="0.25">
      <c r="A290" s="42"/>
      <c r="B290" s="37" t="s">
        <v>388</v>
      </c>
      <c r="C290" s="37" t="s">
        <v>15</v>
      </c>
      <c r="D290" s="7">
        <v>325</v>
      </c>
      <c r="E290" s="7">
        <v>325</v>
      </c>
      <c r="F290" s="7">
        <v>300</v>
      </c>
      <c r="G290" s="7">
        <v>300</v>
      </c>
      <c r="H290" s="32"/>
      <c r="I290" s="32"/>
      <c r="J290" s="32"/>
      <c r="K290" s="32"/>
      <c r="L290" s="32"/>
      <c r="M290" s="32"/>
      <c r="N290" s="32"/>
      <c r="O290" s="32"/>
      <c r="P290" s="32"/>
      <c r="Q290" s="32"/>
      <c r="R290" s="32"/>
      <c r="S290" s="32"/>
      <c r="T290" s="32"/>
      <c r="U290" s="32"/>
      <c r="V290" s="32"/>
      <c r="W290" s="46" t="s">
        <v>349</v>
      </c>
      <c r="X290" s="47"/>
    </row>
    <row r="291" spans="1:24" ht="31.5" x14ac:dyDescent="0.25">
      <c r="A291" s="42"/>
      <c r="B291" s="37" t="s">
        <v>175</v>
      </c>
      <c r="C291" s="37" t="s">
        <v>15</v>
      </c>
      <c r="D291" s="7">
        <v>2220</v>
      </c>
      <c r="E291" s="7">
        <v>2220</v>
      </c>
      <c r="F291" s="7">
        <v>0</v>
      </c>
      <c r="G291" s="7">
        <v>0</v>
      </c>
      <c r="H291" s="32"/>
      <c r="I291" s="32"/>
      <c r="J291" s="32"/>
      <c r="K291" s="32"/>
      <c r="L291" s="32"/>
      <c r="M291" s="32"/>
      <c r="N291" s="32"/>
      <c r="O291" s="32"/>
      <c r="P291" s="32"/>
      <c r="Q291" s="32"/>
      <c r="R291" s="32"/>
      <c r="S291" s="32"/>
      <c r="T291" s="32"/>
      <c r="U291" s="32"/>
      <c r="V291" s="32"/>
      <c r="W291" s="55" t="s">
        <v>98</v>
      </c>
      <c r="X291" s="55"/>
    </row>
    <row r="292" spans="1:24" ht="96.75" customHeight="1" x14ac:dyDescent="0.25">
      <c r="A292" s="42"/>
      <c r="B292" s="37" t="s">
        <v>174</v>
      </c>
      <c r="C292" s="37" t="s">
        <v>79</v>
      </c>
      <c r="D292" s="7">
        <v>47.3</v>
      </c>
      <c r="E292" s="7">
        <v>47.3</v>
      </c>
      <c r="F292" s="7">
        <v>47.3</v>
      </c>
      <c r="G292" s="7">
        <v>47.3</v>
      </c>
      <c r="H292" s="32"/>
      <c r="I292" s="32"/>
      <c r="J292" s="32"/>
      <c r="K292" s="32"/>
      <c r="L292" s="32"/>
      <c r="M292" s="32"/>
      <c r="N292" s="32"/>
      <c r="O292" s="32"/>
      <c r="P292" s="32"/>
      <c r="Q292" s="32"/>
      <c r="R292" s="32"/>
      <c r="S292" s="32"/>
      <c r="T292" s="32"/>
      <c r="U292" s="32"/>
      <c r="V292" s="32"/>
      <c r="W292" s="55" t="s">
        <v>179</v>
      </c>
      <c r="X292" s="55"/>
    </row>
    <row r="293" spans="1:24" ht="96.75" customHeight="1" x14ac:dyDescent="0.25">
      <c r="A293" s="42"/>
      <c r="B293" s="37" t="s">
        <v>113</v>
      </c>
      <c r="C293" s="37" t="s">
        <v>17</v>
      </c>
      <c r="D293" s="7">
        <v>262.60000000000002</v>
      </c>
      <c r="E293" s="7">
        <v>262.60000000000002</v>
      </c>
      <c r="F293" s="7">
        <v>262.60000000000002</v>
      </c>
      <c r="G293" s="7">
        <v>262.60000000000002</v>
      </c>
      <c r="H293" s="32"/>
      <c r="I293" s="32"/>
      <c r="J293" s="32"/>
      <c r="K293" s="32"/>
      <c r="L293" s="32"/>
      <c r="M293" s="32"/>
      <c r="N293" s="32"/>
      <c r="O293" s="32"/>
      <c r="P293" s="32"/>
      <c r="Q293" s="32"/>
      <c r="R293" s="32"/>
      <c r="S293" s="32"/>
      <c r="T293" s="32"/>
      <c r="U293" s="32"/>
      <c r="V293" s="32"/>
      <c r="W293" s="55" t="s">
        <v>179</v>
      </c>
      <c r="X293" s="55"/>
    </row>
    <row r="294" spans="1:24" ht="96.75" customHeight="1" x14ac:dyDescent="0.25">
      <c r="A294" s="42"/>
      <c r="B294" s="37" t="s">
        <v>200</v>
      </c>
      <c r="C294" s="37" t="s">
        <v>17</v>
      </c>
      <c r="D294" s="7">
        <v>230.2</v>
      </c>
      <c r="E294" s="7">
        <v>230.2</v>
      </c>
      <c r="F294" s="7">
        <v>230.2</v>
      </c>
      <c r="G294" s="7">
        <v>230.2</v>
      </c>
      <c r="H294" s="32"/>
      <c r="I294" s="32"/>
      <c r="J294" s="32"/>
      <c r="K294" s="32"/>
      <c r="L294" s="32"/>
      <c r="M294" s="32"/>
      <c r="N294" s="32"/>
      <c r="O294" s="32"/>
      <c r="P294" s="32"/>
      <c r="Q294" s="32"/>
      <c r="R294" s="32"/>
      <c r="S294" s="32"/>
      <c r="T294" s="32"/>
      <c r="U294" s="32"/>
      <c r="V294" s="32"/>
      <c r="W294" s="55" t="s">
        <v>179</v>
      </c>
      <c r="X294" s="55"/>
    </row>
    <row r="295" spans="1:24" ht="115.5" customHeight="1" x14ac:dyDescent="0.25">
      <c r="A295" s="42"/>
      <c r="B295" s="37" t="s">
        <v>201</v>
      </c>
      <c r="C295" s="37" t="s">
        <v>17</v>
      </c>
      <c r="D295" s="7">
        <v>54.7</v>
      </c>
      <c r="E295" s="7">
        <v>54.7</v>
      </c>
      <c r="F295" s="7">
        <v>54.7</v>
      </c>
      <c r="G295" s="7">
        <v>54.7</v>
      </c>
      <c r="H295" s="32"/>
      <c r="I295" s="32"/>
      <c r="J295" s="32"/>
      <c r="K295" s="32"/>
      <c r="L295" s="32"/>
      <c r="M295" s="32"/>
      <c r="N295" s="32"/>
      <c r="O295" s="32"/>
      <c r="P295" s="32"/>
      <c r="Q295" s="32"/>
      <c r="R295" s="32"/>
      <c r="S295" s="32"/>
      <c r="T295" s="32"/>
      <c r="U295" s="32"/>
      <c r="V295" s="32"/>
      <c r="W295" s="46" t="s">
        <v>179</v>
      </c>
      <c r="X295" s="65"/>
    </row>
    <row r="296" spans="1:24" ht="115.5" customHeight="1" x14ac:dyDescent="0.25">
      <c r="A296" s="42"/>
      <c r="B296" s="37" t="s">
        <v>115</v>
      </c>
      <c r="C296" s="37" t="s">
        <v>15</v>
      </c>
      <c r="D296" s="7">
        <v>13.9</v>
      </c>
      <c r="E296" s="7">
        <v>13.9</v>
      </c>
      <c r="F296" s="7">
        <v>13.9</v>
      </c>
      <c r="G296" s="7">
        <v>13.9</v>
      </c>
      <c r="H296" s="32"/>
      <c r="I296" s="32"/>
      <c r="J296" s="32"/>
      <c r="K296" s="32"/>
      <c r="L296" s="32"/>
      <c r="M296" s="32"/>
      <c r="N296" s="32"/>
      <c r="O296" s="32"/>
      <c r="P296" s="32"/>
      <c r="Q296" s="32"/>
      <c r="R296" s="32"/>
      <c r="S296" s="32"/>
      <c r="T296" s="32"/>
      <c r="U296" s="32"/>
      <c r="V296" s="32"/>
      <c r="W296" s="46" t="s">
        <v>179</v>
      </c>
      <c r="X296" s="65"/>
    </row>
    <row r="297" spans="1:24" ht="132" customHeight="1" x14ac:dyDescent="0.25">
      <c r="A297" s="42"/>
      <c r="B297" s="37" t="s">
        <v>204</v>
      </c>
      <c r="C297" s="37" t="s">
        <v>15</v>
      </c>
      <c r="D297" s="7">
        <v>221.6</v>
      </c>
      <c r="E297" s="7">
        <v>221.6</v>
      </c>
      <c r="F297" s="7">
        <v>221.6</v>
      </c>
      <c r="G297" s="7">
        <v>221.6</v>
      </c>
      <c r="H297" s="32"/>
      <c r="I297" s="32"/>
      <c r="J297" s="32"/>
      <c r="K297" s="32"/>
      <c r="L297" s="32"/>
      <c r="M297" s="32"/>
      <c r="N297" s="32"/>
      <c r="O297" s="32"/>
      <c r="P297" s="32"/>
      <c r="Q297" s="32"/>
      <c r="R297" s="32"/>
      <c r="S297" s="32"/>
      <c r="T297" s="32"/>
      <c r="U297" s="32"/>
      <c r="V297" s="32"/>
      <c r="W297" s="46" t="s">
        <v>179</v>
      </c>
      <c r="X297" s="65"/>
    </row>
    <row r="298" spans="1:24" ht="105" customHeight="1" x14ac:dyDescent="0.25">
      <c r="A298" s="42"/>
      <c r="B298" s="37" t="s">
        <v>250</v>
      </c>
      <c r="C298" s="37" t="s">
        <v>15</v>
      </c>
      <c r="D298" s="7">
        <v>35</v>
      </c>
      <c r="E298" s="7">
        <v>35</v>
      </c>
      <c r="F298" s="7">
        <v>0</v>
      </c>
      <c r="G298" s="7">
        <v>0</v>
      </c>
      <c r="H298" s="32"/>
      <c r="I298" s="32"/>
      <c r="J298" s="32"/>
      <c r="K298" s="32"/>
      <c r="L298" s="32"/>
      <c r="M298" s="32"/>
      <c r="N298" s="32"/>
      <c r="O298" s="32"/>
      <c r="P298" s="32"/>
      <c r="Q298" s="32"/>
      <c r="R298" s="32"/>
      <c r="S298" s="32"/>
      <c r="T298" s="32"/>
      <c r="U298" s="32"/>
      <c r="V298" s="32"/>
      <c r="W298" s="46" t="s">
        <v>98</v>
      </c>
      <c r="X298" s="65"/>
    </row>
    <row r="299" spans="1:24" ht="105" customHeight="1" x14ac:dyDescent="0.25">
      <c r="A299" s="42"/>
      <c r="B299" s="37" t="s">
        <v>345</v>
      </c>
      <c r="C299" s="37" t="s">
        <v>15</v>
      </c>
      <c r="D299" s="7">
        <v>2188</v>
      </c>
      <c r="E299" s="7">
        <v>2188</v>
      </c>
      <c r="F299" s="7">
        <v>1912.9</v>
      </c>
      <c r="G299" s="7">
        <v>1912.9</v>
      </c>
      <c r="H299" s="32"/>
      <c r="I299" s="32"/>
      <c r="J299" s="32"/>
      <c r="K299" s="32"/>
      <c r="L299" s="32"/>
      <c r="M299" s="32"/>
      <c r="N299" s="32"/>
      <c r="O299" s="32"/>
      <c r="P299" s="32"/>
      <c r="Q299" s="32"/>
      <c r="R299" s="32"/>
      <c r="S299" s="32"/>
      <c r="T299" s="32"/>
      <c r="U299" s="32"/>
      <c r="V299" s="32"/>
      <c r="W299" s="46" t="s">
        <v>350</v>
      </c>
      <c r="X299" s="65"/>
    </row>
    <row r="300" spans="1:24" ht="39.75" customHeight="1" x14ac:dyDescent="0.25">
      <c r="A300" s="58"/>
      <c r="B300" s="48" t="s">
        <v>19</v>
      </c>
      <c r="C300" s="31" t="s">
        <v>18</v>
      </c>
      <c r="D300" s="10">
        <f>D301+D303+D302</f>
        <v>141193</v>
      </c>
      <c r="E300" s="10">
        <f t="shared" ref="E300:G300" si="69">E301+E303+E302</f>
        <v>141193</v>
      </c>
      <c r="F300" s="10">
        <f t="shared" si="69"/>
        <v>135888.9</v>
      </c>
      <c r="G300" s="10">
        <f t="shared" si="69"/>
        <v>135888.5</v>
      </c>
      <c r="H300" s="41"/>
      <c r="I300" s="41"/>
      <c r="J300" s="41"/>
      <c r="K300" s="41"/>
      <c r="L300" s="41"/>
      <c r="M300" s="41"/>
      <c r="N300" s="41"/>
      <c r="O300" s="41"/>
      <c r="P300" s="41"/>
      <c r="Q300" s="41"/>
      <c r="R300" s="41"/>
      <c r="S300" s="41"/>
      <c r="T300" s="41"/>
      <c r="U300" s="41"/>
      <c r="V300" s="41"/>
      <c r="W300" s="60" t="s">
        <v>351</v>
      </c>
      <c r="X300" s="45"/>
    </row>
    <row r="301" spans="1:24" ht="54.75" customHeight="1" x14ac:dyDescent="0.25">
      <c r="A301" s="58"/>
      <c r="B301" s="63"/>
      <c r="C301" s="37" t="s">
        <v>15</v>
      </c>
      <c r="D301" s="7">
        <f>D280+D281+D282+D283+D284+D285+D287+D288+D296+D297+D291+D298+D299+D290+0.1</f>
        <v>132857.5</v>
      </c>
      <c r="E301" s="7">
        <f>E280+E281+E282+E283+E284+E285+E287+E288+E296+E297+E291+E298+E299+E290+0.1</f>
        <v>132857.5</v>
      </c>
      <c r="F301" s="7">
        <f t="shared" ref="F301:G301" si="70">F280+F281+F282+F283+F284+F285+F287+F288+F296+F297+F291+F298+F299+F290</f>
        <v>127578.5</v>
      </c>
      <c r="G301" s="7">
        <f t="shared" si="70"/>
        <v>127578.1</v>
      </c>
      <c r="H301" s="7">
        <f t="shared" ref="H301:V301" si="71">H280+H281+H282+H283+H284+H285+H287+H288+H296+H297+H291+H298</f>
        <v>0</v>
      </c>
      <c r="I301" s="7">
        <f t="shared" si="71"/>
        <v>0</v>
      </c>
      <c r="J301" s="7">
        <f t="shared" si="71"/>
        <v>0</v>
      </c>
      <c r="K301" s="7">
        <f t="shared" si="71"/>
        <v>0</v>
      </c>
      <c r="L301" s="7">
        <f t="shared" si="71"/>
        <v>0</v>
      </c>
      <c r="M301" s="7">
        <f t="shared" si="71"/>
        <v>0</v>
      </c>
      <c r="N301" s="7">
        <f t="shared" si="71"/>
        <v>0</v>
      </c>
      <c r="O301" s="7">
        <f t="shared" si="71"/>
        <v>0</v>
      </c>
      <c r="P301" s="7">
        <f t="shared" si="71"/>
        <v>0</v>
      </c>
      <c r="Q301" s="7">
        <f t="shared" si="71"/>
        <v>0</v>
      </c>
      <c r="R301" s="7">
        <f t="shared" si="71"/>
        <v>0</v>
      </c>
      <c r="S301" s="7">
        <f t="shared" si="71"/>
        <v>0</v>
      </c>
      <c r="T301" s="7">
        <f t="shared" si="71"/>
        <v>0</v>
      </c>
      <c r="U301" s="7">
        <f t="shared" si="71"/>
        <v>0</v>
      </c>
      <c r="V301" s="7">
        <f t="shared" si="71"/>
        <v>0</v>
      </c>
      <c r="W301" s="45" t="s">
        <v>352</v>
      </c>
      <c r="X301" s="45"/>
    </row>
    <row r="302" spans="1:24" ht="68.25" customHeight="1" x14ac:dyDescent="0.25">
      <c r="A302" s="58"/>
      <c r="B302" s="63"/>
      <c r="C302" s="37" t="s">
        <v>79</v>
      </c>
      <c r="D302" s="7">
        <f>D286+D292</f>
        <v>7594.2</v>
      </c>
      <c r="E302" s="7">
        <f t="shared" ref="E302:G302" si="72">E286+E292</f>
        <v>7594.2</v>
      </c>
      <c r="F302" s="7">
        <f t="shared" si="72"/>
        <v>7594.2</v>
      </c>
      <c r="G302" s="7">
        <f t="shared" si="72"/>
        <v>7594.2</v>
      </c>
      <c r="H302" s="7">
        <f t="shared" ref="H302:V302" si="73">H286++H290+H292</f>
        <v>0</v>
      </c>
      <c r="I302" s="7">
        <f t="shared" si="73"/>
        <v>0</v>
      </c>
      <c r="J302" s="7">
        <f t="shared" si="73"/>
        <v>0</v>
      </c>
      <c r="K302" s="7">
        <f t="shared" si="73"/>
        <v>0</v>
      </c>
      <c r="L302" s="7">
        <f t="shared" si="73"/>
        <v>0</v>
      </c>
      <c r="M302" s="7">
        <f t="shared" si="73"/>
        <v>0</v>
      </c>
      <c r="N302" s="7">
        <f t="shared" si="73"/>
        <v>0</v>
      </c>
      <c r="O302" s="7">
        <f t="shared" si="73"/>
        <v>0</v>
      </c>
      <c r="P302" s="7">
        <f t="shared" si="73"/>
        <v>0</v>
      </c>
      <c r="Q302" s="7">
        <f t="shared" si="73"/>
        <v>0</v>
      </c>
      <c r="R302" s="7">
        <f t="shared" si="73"/>
        <v>0</v>
      </c>
      <c r="S302" s="7">
        <f t="shared" si="73"/>
        <v>0</v>
      </c>
      <c r="T302" s="7">
        <f t="shared" si="73"/>
        <v>0</v>
      </c>
      <c r="U302" s="7">
        <f t="shared" si="73"/>
        <v>0</v>
      </c>
      <c r="V302" s="7">
        <f t="shared" si="73"/>
        <v>0</v>
      </c>
      <c r="W302" s="56" t="s">
        <v>179</v>
      </c>
      <c r="X302" s="57"/>
    </row>
    <row r="303" spans="1:24" ht="47.25" x14ac:dyDescent="0.25">
      <c r="A303" s="58"/>
      <c r="B303" s="63"/>
      <c r="C303" s="37" t="s">
        <v>17</v>
      </c>
      <c r="D303" s="7">
        <f>D289+D293+D294+D295</f>
        <v>741.30000000000007</v>
      </c>
      <c r="E303" s="7">
        <f>E289+E293+E294+E295</f>
        <v>741.30000000000007</v>
      </c>
      <c r="F303" s="7">
        <f>F289+F293+F294+F295</f>
        <v>716.2</v>
      </c>
      <c r="G303" s="7">
        <f>G289+G293+G294+G295</f>
        <v>716.2</v>
      </c>
      <c r="H303" s="41"/>
      <c r="I303" s="41"/>
      <c r="J303" s="41"/>
      <c r="K303" s="41"/>
      <c r="L303" s="41"/>
      <c r="M303" s="41"/>
      <c r="N303" s="41"/>
      <c r="O303" s="41"/>
      <c r="P303" s="41"/>
      <c r="Q303" s="41"/>
      <c r="R303" s="41"/>
      <c r="S303" s="41"/>
      <c r="T303" s="41"/>
      <c r="U303" s="41"/>
      <c r="V303" s="41"/>
      <c r="W303" s="45" t="s">
        <v>264</v>
      </c>
      <c r="X303" s="45"/>
    </row>
    <row r="304" spans="1:24" ht="31.5" customHeight="1" x14ac:dyDescent="0.25">
      <c r="A304" s="42"/>
      <c r="B304" s="43" t="s">
        <v>137</v>
      </c>
      <c r="C304" s="43"/>
      <c r="D304" s="43"/>
      <c r="E304" s="43"/>
      <c r="F304" s="43"/>
      <c r="G304" s="43"/>
      <c r="H304" s="44"/>
      <c r="I304" s="44"/>
      <c r="J304" s="44"/>
      <c r="K304" s="44"/>
      <c r="L304" s="44"/>
      <c r="M304" s="44"/>
      <c r="N304" s="44"/>
      <c r="O304" s="44"/>
      <c r="P304" s="44"/>
      <c r="Q304" s="44"/>
      <c r="R304" s="44"/>
      <c r="S304" s="44"/>
      <c r="T304" s="44"/>
      <c r="U304" s="44"/>
      <c r="V304" s="44"/>
      <c r="W304" s="44"/>
      <c r="X304" s="44"/>
    </row>
    <row r="305" spans="1:24" ht="49.5" customHeight="1" x14ac:dyDescent="0.25">
      <c r="A305" s="42"/>
      <c r="B305" s="37" t="s">
        <v>136</v>
      </c>
      <c r="C305" s="37" t="s">
        <v>15</v>
      </c>
      <c r="D305" s="7">
        <v>135</v>
      </c>
      <c r="E305" s="7">
        <v>135</v>
      </c>
      <c r="F305" s="7">
        <v>58.5</v>
      </c>
      <c r="G305" s="7">
        <v>58.5</v>
      </c>
      <c r="H305" s="32"/>
      <c r="I305" s="32"/>
      <c r="J305" s="32"/>
      <c r="K305" s="32"/>
      <c r="L305" s="32"/>
      <c r="M305" s="32"/>
      <c r="N305" s="32"/>
      <c r="O305" s="32"/>
      <c r="P305" s="32"/>
      <c r="Q305" s="32"/>
      <c r="R305" s="32"/>
      <c r="S305" s="32"/>
      <c r="T305" s="32"/>
      <c r="U305" s="32"/>
      <c r="V305" s="32"/>
      <c r="W305" s="56" t="s">
        <v>251</v>
      </c>
      <c r="X305" s="57"/>
    </row>
    <row r="306" spans="1:24" ht="41.25" customHeight="1" x14ac:dyDescent="0.25">
      <c r="A306" s="58"/>
      <c r="B306" s="48" t="s">
        <v>19</v>
      </c>
      <c r="C306" s="31" t="s">
        <v>18</v>
      </c>
      <c r="D306" s="10">
        <f>D305</f>
        <v>135</v>
      </c>
      <c r="E306" s="10">
        <f t="shared" ref="E306:G306" si="74">E307</f>
        <v>135</v>
      </c>
      <c r="F306" s="10">
        <f t="shared" si="74"/>
        <v>58.5</v>
      </c>
      <c r="G306" s="10">
        <f t="shared" si="74"/>
        <v>58.5</v>
      </c>
      <c r="H306" s="41"/>
      <c r="I306" s="41"/>
      <c r="J306" s="41"/>
      <c r="K306" s="41"/>
      <c r="L306" s="41"/>
      <c r="M306" s="41"/>
      <c r="N306" s="41"/>
      <c r="O306" s="41"/>
      <c r="P306" s="41"/>
      <c r="Q306" s="41"/>
      <c r="R306" s="41"/>
      <c r="S306" s="41"/>
      <c r="T306" s="41"/>
      <c r="U306" s="41"/>
      <c r="V306" s="41"/>
      <c r="W306" s="60" t="s">
        <v>252</v>
      </c>
      <c r="X306" s="45"/>
    </row>
    <row r="307" spans="1:24" ht="57.75" customHeight="1" x14ac:dyDescent="0.25">
      <c r="A307" s="58"/>
      <c r="B307" s="63"/>
      <c r="C307" s="37" t="s">
        <v>15</v>
      </c>
      <c r="D307" s="7">
        <f>D305</f>
        <v>135</v>
      </c>
      <c r="E307" s="7">
        <f>E305</f>
        <v>135</v>
      </c>
      <c r="F307" s="7">
        <f>F305</f>
        <v>58.5</v>
      </c>
      <c r="G307" s="7">
        <f>G305</f>
        <v>58.5</v>
      </c>
      <c r="H307" s="41"/>
      <c r="I307" s="41"/>
      <c r="J307" s="41"/>
      <c r="K307" s="41"/>
      <c r="L307" s="41"/>
      <c r="M307" s="41"/>
      <c r="N307" s="41"/>
      <c r="O307" s="41"/>
      <c r="P307" s="41"/>
      <c r="Q307" s="41"/>
      <c r="R307" s="41"/>
      <c r="S307" s="41"/>
      <c r="T307" s="41"/>
      <c r="U307" s="41"/>
      <c r="V307" s="41"/>
      <c r="W307" s="45" t="s">
        <v>252</v>
      </c>
      <c r="X307" s="45"/>
    </row>
    <row r="308" spans="1:24" s="13" customFormat="1" ht="43.5" customHeight="1" x14ac:dyDescent="0.25">
      <c r="A308" s="58"/>
      <c r="B308" s="48" t="s">
        <v>16</v>
      </c>
      <c r="C308" s="18" t="s">
        <v>18</v>
      </c>
      <c r="D308" s="19">
        <f>D309+D310+D311</f>
        <v>254351.6</v>
      </c>
      <c r="E308" s="19">
        <f t="shared" ref="E308:G308" si="75">E309+E310+E311</f>
        <v>254351.6</v>
      </c>
      <c r="F308" s="19">
        <f>F309+F310+F311</f>
        <v>244866.30000000002</v>
      </c>
      <c r="G308" s="19">
        <f t="shared" si="75"/>
        <v>244865.90000000002</v>
      </c>
      <c r="H308" s="14"/>
      <c r="I308" s="14"/>
      <c r="J308" s="14"/>
      <c r="K308" s="14"/>
      <c r="L308" s="14"/>
      <c r="M308" s="14"/>
      <c r="N308" s="14"/>
      <c r="O308" s="14"/>
      <c r="P308" s="14"/>
      <c r="Q308" s="14"/>
      <c r="R308" s="14"/>
      <c r="S308" s="14"/>
      <c r="T308" s="14"/>
      <c r="U308" s="14"/>
      <c r="V308" s="14"/>
      <c r="W308" s="60" t="s">
        <v>353</v>
      </c>
      <c r="X308" s="60"/>
    </row>
    <row r="309" spans="1:24" s="13" customFormat="1" ht="31.5" x14ac:dyDescent="0.25">
      <c r="A309" s="63"/>
      <c r="B309" s="63"/>
      <c r="C309" s="37" t="s">
        <v>15</v>
      </c>
      <c r="D309" s="7">
        <f>D276+D301+D305+0.1</f>
        <v>231590.80000000002</v>
      </c>
      <c r="E309" s="7">
        <f>E276+E301+E305+0.1</f>
        <v>231590.80000000002</v>
      </c>
      <c r="F309" s="7">
        <f>F276+F301+F305</f>
        <v>222130.6</v>
      </c>
      <c r="G309" s="7">
        <f>G276+G301+G305</f>
        <v>222130.2</v>
      </c>
      <c r="H309" s="14"/>
      <c r="I309" s="14"/>
      <c r="J309" s="14"/>
      <c r="K309" s="14"/>
      <c r="L309" s="14"/>
      <c r="M309" s="14"/>
      <c r="N309" s="14"/>
      <c r="O309" s="14"/>
      <c r="P309" s="14"/>
      <c r="Q309" s="14"/>
      <c r="R309" s="14"/>
      <c r="S309" s="14"/>
      <c r="T309" s="14"/>
      <c r="U309" s="14"/>
      <c r="V309" s="14"/>
      <c r="W309" s="55" t="s">
        <v>354</v>
      </c>
      <c r="X309" s="55"/>
    </row>
    <row r="310" spans="1:24" s="13" customFormat="1" ht="47.25" x14ac:dyDescent="0.25">
      <c r="A310" s="63"/>
      <c r="B310" s="63"/>
      <c r="C310" s="37" t="s">
        <v>17</v>
      </c>
      <c r="D310" s="7">
        <f>D278+D303</f>
        <v>12880.8</v>
      </c>
      <c r="E310" s="7">
        <f>E278+E303</f>
        <v>12880.8</v>
      </c>
      <c r="F310" s="7">
        <f>F278+F303</f>
        <v>12855.7</v>
      </c>
      <c r="G310" s="7">
        <f>G278+G303</f>
        <v>12855.7</v>
      </c>
      <c r="H310" s="14"/>
      <c r="I310" s="14"/>
      <c r="J310" s="14"/>
      <c r="K310" s="14"/>
      <c r="L310" s="14"/>
      <c r="M310" s="14"/>
      <c r="N310" s="14"/>
      <c r="O310" s="14"/>
      <c r="P310" s="14"/>
      <c r="Q310" s="14"/>
      <c r="R310" s="14"/>
      <c r="S310" s="14"/>
      <c r="T310" s="14"/>
      <c r="U310" s="14"/>
      <c r="V310" s="14"/>
      <c r="W310" s="55" t="s">
        <v>284</v>
      </c>
      <c r="X310" s="55"/>
    </row>
    <row r="311" spans="1:24" s="13" customFormat="1" ht="47.25" x14ac:dyDescent="0.25">
      <c r="A311" s="64"/>
      <c r="B311" s="64"/>
      <c r="C311" s="37" t="s">
        <v>79</v>
      </c>
      <c r="D311" s="15">
        <f>D302+D277</f>
        <v>9880</v>
      </c>
      <c r="E311" s="15">
        <f t="shared" ref="E311:G311" si="76">E302+E277</f>
        <v>9880</v>
      </c>
      <c r="F311" s="15">
        <f t="shared" si="76"/>
        <v>9880</v>
      </c>
      <c r="G311" s="15">
        <f t="shared" si="76"/>
        <v>9880</v>
      </c>
      <c r="H311" s="14"/>
      <c r="I311" s="14"/>
      <c r="J311" s="14"/>
      <c r="K311" s="14"/>
      <c r="L311" s="14"/>
      <c r="M311" s="14"/>
      <c r="N311" s="14"/>
      <c r="O311" s="14"/>
      <c r="P311" s="14"/>
      <c r="Q311" s="14"/>
      <c r="R311" s="14"/>
      <c r="S311" s="14"/>
      <c r="T311" s="14"/>
      <c r="U311" s="14"/>
      <c r="V311" s="14"/>
      <c r="W311" s="55" t="s">
        <v>179</v>
      </c>
      <c r="X311" s="55"/>
    </row>
    <row r="312" spans="1:24" ht="33" customHeight="1" x14ac:dyDescent="0.25">
      <c r="A312" s="31">
        <v>14</v>
      </c>
      <c r="B312" s="48" t="s">
        <v>166</v>
      </c>
      <c r="C312" s="48"/>
      <c r="D312" s="48"/>
      <c r="E312" s="48"/>
      <c r="F312" s="48"/>
      <c r="G312" s="48"/>
      <c r="H312" s="59"/>
      <c r="I312" s="59"/>
      <c r="J312" s="59"/>
      <c r="K312" s="59"/>
      <c r="L312" s="59"/>
      <c r="M312" s="59"/>
      <c r="N312" s="59"/>
      <c r="O312" s="59"/>
      <c r="P312" s="59"/>
      <c r="Q312" s="59"/>
      <c r="R312" s="59"/>
      <c r="S312" s="59"/>
      <c r="T312" s="59"/>
      <c r="U312" s="59"/>
      <c r="V312" s="59"/>
      <c r="W312" s="59"/>
      <c r="X312" s="59"/>
    </row>
    <row r="313" spans="1:24" ht="63" x14ac:dyDescent="0.25">
      <c r="A313" s="89"/>
      <c r="B313" s="90" t="s">
        <v>28</v>
      </c>
      <c r="C313" s="37" t="s">
        <v>15</v>
      </c>
      <c r="D313" s="7">
        <f>192.2+351.3</f>
        <v>543.5</v>
      </c>
      <c r="E313" s="7">
        <f>192.2+351.3</f>
        <v>543.5</v>
      </c>
      <c r="F313" s="7">
        <f>186.5+351.3</f>
        <v>537.79999999999995</v>
      </c>
      <c r="G313" s="7">
        <f>186.5+351.3</f>
        <v>537.79999999999995</v>
      </c>
      <c r="H313" s="41"/>
      <c r="I313" s="41"/>
      <c r="J313" s="41"/>
      <c r="K313" s="41"/>
      <c r="L313" s="41"/>
      <c r="M313" s="41"/>
      <c r="N313" s="41"/>
      <c r="O313" s="41"/>
      <c r="P313" s="41"/>
      <c r="Q313" s="41"/>
      <c r="R313" s="41"/>
      <c r="S313" s="41"/>
      <c r="T313" s="41"/>
      <c r="U313" s="41"/>
      <c r="V313" s="41"/>
      <c r="W313" s="56" t="s">
        <v>260</v>
      </c>
      <c r="X313" s="57"/>
    </row>
    <row r="314" spans="1:24" ht="47.25" x14ac:dyDescent="0.25">
      <c r="A314" s="89"/>
      <c r="B314" s="90" t="s">
        <v>29</v>
      </c>
      <c r="C314" s="37" t="s">
        <v>15</v>
      </c>
      <c r="D314" s="7">
        <f>13.5+1332.6+42.4</f>
        <v>1388.5</v>
      </c>
      <c r="E314" s="7">
        <f>13.5+1332.6+42.4</f>
        <v>1388.5</v>
      </c>
      <c r="F314" s="7">
        <f>13.5+1332.5+42.4</f>
        <v>1388.4</v>
      </c>
      <c r="G314" s="7">
        <f>13.5+1329+42.4</f>
        <v>1384.9</v>
      </c>
      <c r="H314" s="41"/>
      <c r="I314" s="41"/>
      <c r="J314" s="41"/>
      <c r="K314" s="41"/>
      <c r="L314" s="41"/>
      <c r="M314" s="41"/>
      <c r="N314" s="41"/>
      <c r="O314" s="41"/>
      <c r="P314" s="41"/>
      <c r="Q314" s="41"/>
      <c r="R314" s="41"/>
      <c r="S314" s="41"/>
      <c r="T314" s="41"/>
      <c r="U314" s="41"/>
      <c r="V314" s="41"/>
      <c r="W314" s="56" t="s">
        <v>314</v>
      </c>
      <c r="X314" s="57"/>
    </row>
    <row r="315" spans="1:24" ht="50.25" customHeight="1" x14ac:dyDescent="0.25">
      <c r="A315" s="89"/>
      <c r="B315" s="90" t="s">
        <v>253</v>
      </c>
      <c r="C315" s="37" t="s">
        <v>15</v>
      </c>
      <c r="D315" s="7">
        <v>60</v>
      </c>
      <c r="E315" s="7">
        <v>60</v>
      </c>
      <c r="F315" s="7">
        <v>60</v>
      </c>
      <c r="G315" s="7">
        <v>60</v>
      </c>
      <c r="H315" s="41"/>
      <c r="I315" s="41"/>
      <c r="J315" s="41"/>
      <c r="K315" s="41"/>
      <c r="L315" s="41"/>
      <c r="M315" s="41"/>
      <c r="N315" s="41"/>
      <c r="O315" s="41"/>
      <c r="P315" s="41"/>
      <c r="Q315" s="41"/>
      <c r="R315" s="41"/>
      <c r="S315" s="41"/>
      <c r="T315" s="41"/>
      <c r="U315" s="41"/>
      <c r="V315" s="41"/>
      <c r="W315" s="56" t="s">
        <v>243</v>
      </c>
      <c r="X315" s="57"/>
    </row>
    <row r="316" spans="1:24" ht="69" customHeight="1" x14ac:dyDescent="0.25">
      <c r="A316" s="109"/>
      <c r="B316" s="110" t="s">
        <v>138</v>
      </c>
      <c r="C316" s="37" t="s">
        <v>15</v>
      </c>
      <c r="D316" s="7">
        <f>88.2+266+867.7</f>
        <v>1221.9000000000001</v>
      </c>
      <c r="E316" s="7">
        <f>88.2+266+867.7</f>
        <v>1221.9000000000001</v>
      </c>
      <c r="F316" s="7">
        <f>88.2+266+867.7</f>
        <v>1221.9000000000001</v>
      </c>
      <c r="G316" s="7">
        <f>88.2+258.5+867.7</f>
        <v>1214.4000000000001</v>
      </c>
      <c r="H316" s="41"/>
      <c r="I316" s="41"/>
      <c r="J316" s="41"/>
      <c r="K316" s="41"/>
      <c r="L316" s="41"/>
      <c r="M316" s="41"/>
      <c r="N316" s="41"/>
      <c r="O316" s="41"/>
      <c r="P316" s="41"/>
      <c r="Q316" s="41"/>
      <c r="R316" s="41"/>
      <c r="S316" s="41"/>
      <c r="T316" s="41"/>
      <c r="U316" s="41"/>
      <c r="V316" s="41"/>
      <c r="W316" s="56" t="s">
        <v>355</v>
      </c>
      <c r="X316" s="57"/>
    </row>
    <row r="317" spans="1:24" ht="79.5" customHeight="1" x14ac:dyDescent="0.25">
      <c r="A317" s="109"/>
      <c r="B317" s="110" t="s">
        <v>139</v>
      </c>
      <c r="C317" s="37" t="s">
        <v>15</v>
      </c>
      <c r="D317" s="7">
        <f>13.5+12</f>
        <v>25.5</v>
      </c>
      <c r="E317" s="7">
        <f>13.5+12</f>
        <v>25.5</v>
      </c>
      <c r="F317" s="7">
        <f>13.5+12</f>
        <v>25.5</v>
      </c>
      <c r="G317" s="7">
        <f>13.5+12</f>
        <v>25.5</v>
      </c>
      <c r="H317" s="41"/>
      <c r="I317" s="41"/>
      <c r="J317" s="41"/>
      <c r="K317" s="41"/>
      <c r="L317" s="41"/>
      <c r="M317" s="41"/>
      <c r="N317" s="41"/>
      <c r="O317" s="41"/>
      <c r="P317" s="41"/>
      <c r="Q317" s="41"/>
      <c r="R317" s="41"/>
      <c r="S317" s="41"/>
      <c r="T317" s="41"/>
      <c r="U317" s="41"/>
      <c r="V317" s="41"/>
      <c r="W317" s="56" t="s">
        <v>243</v>
      </c>
      <c r="X317" s="57"/>
    </row>
    <row r="318" spans="1:24" ht="67.5" customHeight="1" x14ac:dyDescent="0.25">
      <c r="A318" s="109"/>
      <c r="B318" s="110" t="s">
        <v>254</v>
      </c>
      <c r="C318" s="37" t="s">
        <v>15</v>
      </c>
      <c r="D318" s="7">
        <v>150</v>
      </c>
      <c r="E318" s="7">
        <v>150</v>
      </c>
      <c r="F318" s="7">
        <v>150</v>
      </c>
      <c r="G318" s="7">
        <v>150</v>
      </c>
      <c r="H318" s="41"/>
      <c r="I318" s="41"/>
      <c r="J318" s="41"/>
      <c r="K318" s="41"/>
      <c r="L318" s="41"/>
      <c r="M318" s="41"/>
      <c r="N318" s="41"/>
      <c r="O318" s="41"/>
      <c r="P318" s="41"/>
      <c r="Q318" s="41"/>
      <c r="R318" s="41"/>
      <c r="S318" s="41"/>
      <c r="T318" s="41"/>
      <c r="U318" s="41"/>
      <c r="V318" s="41"/>
      <c r="W318" s="56" t="s">
        <v>243</v>
      </c>
      <c r="X318" s="57"/>
    </row>
    <row r="319" spans="1:24" ht="98.25" customHeight="1" x14ac:dyDescent="0.25">
      <c r="A319" s="109"/>
      <c r="B319" s="110" t="s">
        <v>255</v>
      </c>
      <c r="C319" s="37" t="s">
        <v>15</v>
      </c>
      <c r="D319" s="7">
        <f>300+150</f>
        <v>450</v>
      </c>
      <c r="E319" s="7">
        <f>300+150</f>
        <v>450</v>
      </c>
      <c r="F319" s="7">
        <f>300+150</f>
        <v>450</v>
      </c>
      <c r="G319" s="7">
        <f>300+150</f>
        <v>450</v>
      </c>
      <c r="H319" s="41"/>
      <c r="I319" s="41"/>
      <c r="J319" s="41"/>
      <c r="K319" s="41"/>
      <c r="L319" s="41"/>
      <c r="M319" s="41"/>
      <c r="N319" s="41"/>
      <c r="O319" s="41"/>
      <c r="P319" s="41"/>
      <c r="Q319" s="41"/>
      <c r="R319" s="41"/>
      <c r="S319" s="41"/>
      <c r="T319" s="41"/>
      <c r="U319" s="41"/>
      <c r="V319" s="41"/>
      <c r="W319" s="56" t="s">
        <v>243</v>
      </c>
      <c r="X319" s="57"/>
    </row>
    <row r="320" spans="1:24" ht="98.25" customHeight="1" x14ac:dyDescent="0.25">
      <c r="A320" s="109"/>
      <c r="B320" s="110" t="s">
        <v>256</v>
      </c>
      <c r="C320" s="37" t="s">
        <v>15</v>
      </c>
      <c r="D320" s="7">
        <v>388</v>
      </c>
      <c r="E320" s="7">
        <v>388</v>
      </c>
      <c r="F320" s="7">
        <v>388</v>
      </c>
      <c r="G320" s="7">
        <v>388</v>
      </c>
      <c r="H320" s="41"/>
      <c r="I320" s="41"/>
      <c r="J320" s="41"/>
      <c r="K320" s="41"/>
      <c r="L320" s="41"/>
      <c r="M320" s="41"/>
      <c r="N320" s="41"/>
      <c r="O320" s="41"/>
      <c r="P320" s="41"/>
      <c r="Q320" s="41"/>
      <c r="R320" s="41"/>
      <c r="S320" s="41"/>
      <c r="T320" s="41"/>
      <c r="U320" s="41"/>
      <c r="V320" s="41"/>
      <c r="W320" s="56" t="s">
        <v>243</v>
      </c>
      <c r="X320" s="57"/>
    </row>
    <row r="321" spans="1:24" ht="35.25" customHeight="1" x14ac:dyDescent="0.25">
      <c r="A321" s="111"/>
      <c r="B321" s="53" t="s">
        <v>16</v>
      </c>
      <c r="C321" s="31" t="s">
        <v>18</v>
      </c>
      <c r="D321" s="10">
        <f>D322</f>
        <v>4227.3999999999996</v>
      </c>
      <c r="E321" s="10">
        <f t="shared" ref="E321:G321" si="77">E322</f>
        <v>4227.3999999999996</v>
      </c>
      <c r="F321" s="10">
        <f t="shared" si="77"/>
        <v>4221.6000000000004</v>
      </c>
      <c r="G321" s="10">
        <f t="shared" si="77"/>
        <v>4210.6000000000004</v>
      </c>
      <c r="H321" s="18"/>
      <c r="I321" s="18"/>
      <c r="J321" s="18"/>
      <c r="K321" s="18"/>
      <c r="L321" s="18"/>
      <c r="M321" s="18"/>
      <c r="N321" s="18"/>
      <c r="O321" s="18"/>
      <c r="P321" s="18"/>
      <c r="Q321" s="18"/>
      <c r="R321" s="18"/>
      <c r="S321" s="18"/>
      <c r="T321" s="18"/>
      <c r="U321" s="18"/>
      <c r="V321" s="18"/>
      <c r="W321" s="87" t="s">
        <v>356</v>
      </c>
      <c r="X321" s="88"/>
    </row>
    <row r="322" spans="1:24" ht="51.75" customHeight="1" x14ac:dyDescent="0.25">
      <c r="A322" s="119"/>
      <c r="B322" s="120"/>
      <c r="C322" s="37" t="s">
        <v>15</v>
      </c>
      <c r="D322" s="7">
        <f>D313+D314+D315+D316+D317+D319+D318+D320</f>
        <v>4227.3999999999996</v>
      </c>
      <c r="E322" s="7">
        <f t="shared" ref="E322:G322" si="78">E313+E314+E315+E316+E317+E319+E318+E320</f>
        <v>4227.3999999999996</v>
      </c>
      <c r="F322" s="7">
        <f t="shared" si="78"/>
        <v>4221.6000000000004</v>
      </c>
      <c r="G322" s="7">
        <f t="shared" si="78"/>
        <v>4210.6000000000004</v>
      </c>
      <c r="H322" s="32"/>
      <c r="I322" s="32"/>
      <c r="J322" s="32"/>
      <c r="K322" s="32"/>
      <c r="L322" s="32"/>
      <c r="M322" s="32"/>
      <c r="N322" s="32"/>
      <c r="O322" s="32"/>
      <c r="P322" s="32"/>
      <c r="Q322" s="32"/>
      <c r="R322" s="32"/>
      <c r="S322" s="32"/>
      <c r="T322" s="32"/>
      <c r="U322" s="32"/>
      <c r="V322" s="32"/>
      <c r="W322" s="55" t="s">
        <v>263</v>
      </c>
      <c r="X322" s="55"/>
    </row>
    <row r="323" spans="1:24" ht="33" customHeight="1" x14ac:dyDescent="0.25">
      <c r="A323" s="31">
        <v>15</v>
      </c>
      <c r="B323" s="121" t="s">
        <v>140</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3"/>
    </row>
    <row r="324" spans="1:24" ht="83.25" customHeight="1" x14ac:dyDescent="0.25">
      <c r="A324" s="109"/>
      <c r="B324" s="110" t="s">
        <v>233</v>
      </c>
      <c r="C324" s="37" t="s">
        <v>79</v>
      </c>
      <c r="D324" s="7">
        <v>400</v>
      </c>
      <c r="E324" s="7">
        <v>400</v>
      </c>
      <c r="F324" s="7">
        <v>0</v>
      </c>
      <c r="G324" s="7">
        <v>0</v>
      </c>
      <c r="H324" s="41"/>
      <c r="I324" s="41"/>
      <c r="J324" s="41"/>
      <c r="K324" s="41"/>
      <c r="L324" s="41"/>
      <c r="M324" s="41"/>
      <c r="N324" s="41"/>
      <c r="O324" s="41"/>
      <c r="P324" s="41"/>
      <c r="Q324" s="41"/>
      <c r="R324" s="41"/>
      <c r="S324" s="41"/>
      <c r="T324" s="41"/>
      <c r="U324" s="41"/>
      <c r="V324" s="41"/>
      <c r="W324" s="56" t="s">
        <v>96</v>
      </c>
      <c r="X324" s="57"/>
    </row>
    <row r="325" spans="1:24" ht="96" customHeight="1" x14ac:dyDescent="0.25">
      <c r="A325" s="109"/>
      <c r="B325" s="110" t="s">
        <v>234</v>
      </c>
      <c r="C325" s="37" t="s">
        <v>79</v>
      </c>
      <c r="D325" s="7">
        <v>1800</v>
      </c>
      <c r="E325" s="7">
        <v>1800</v>
      </c>
      <c r="F325" s="7">
        <v>0</v>
      </c>
      <c r="G325" s="7">
        <v>0</v>
      </c>
      <c r="H325" s="124" t="s">
        <v>195</v>
      </c>
      <c r="I325" s="125"/>
      <c r="J325" s="41"/>
      <c r="K325" s="41"/>
      <c r="L325" s="41"/>
      <c r="M325" s="41"/>
      <c r="N325" s="41"/>
      <c r="O325" s="41"/>
      <c r="P325" s="41"/>
      <c r="Q325" s="41"/>
      <c r="R325" s="41"/>
      <c r="S325" s="41"/>
      <c r="T325" s="41"/>
      <c r="U325" s="41"/>
      <c r="V325" s="41"/>
      <c r="W325" s="56" t="s">
        <v>96</v>
      </c>
      <c r="X325" s="57"/>
    </row>
    <row r="326" spans="1:24" ht="86.25" customHeight="1" x14ac:dyDescent="0.25">
      <c r="A326" s="109"/>
      <c r="B326" s="110" t="s">
        <v>235</v>
      </c>
      <c r="C326" s="37" t="s">
        <v>79</v>
      </c>
      <c r="D326" s="7">
        <v>1200</v>
      </c>
      <c r="E326" s="7">
        <v>1200</v>
      </c>
      <c r="F326" s="7">
        <v>1200</v>
      </c>
      <c r="G326" s="7">
        <v>1200</v>
      </c>
      <c r="H326" s="124" t="s">
        <v>196</v>
      </c>
      <c r="I326" s="125"/>
      <c r="J326" s="41"/>
      <c r="K326" s="41"/>
      <c r="L326" s="41"/>
      <c r="M326" s="41"/>
      <c r="N326" s="41"/>
      <c r="O326" s="41"/>
      <c r="P326" s="41"/>
      <c r="Q326" s="41"/>
      <c r="R326" s="41"/>
      <c r="S326" s="41"/>
      <c r="T326" s="41"/>
      <c r="U326" s="41"/>
      <c r="V326" s="41"/>
      <c r="W326" s="56" t="s">
        <v>243</v>
      </c>
      <c r="X326" s="57"/>
    </row>
    <row r="327" spans="1:24" ht="45" customHeight="1" x14ac:dyDescent="0.25">
      <c r="A327" s="109"/>
      <c r="B327" s="35" t="s">
        <v>16</v>
      </c>
      <c r="C327" s="31" t="s">
        <v>18</v>
      </c>
      <c r="D327" s="10">
        <f>D324+D325+D326</f>
        <v>3400</v>
      </c>
      <c r="E327" s="10">
        <f t="shared" ref="E327:G327" si="79">E324+E325+E326</f>
        <v>3400</v>
      </c>
      <c r="F327" s="10">
        <f t="shared" si="79"/>
        <v>1200</v>
      </c>
      <c r="G327" s="10">
        <f t="shared" si="79"/>
        <v>1200</v>
      </c>
      <c r="H327" s="18"/>
      <c r="I327" s="18"/>
      <c r="J327" s="18"/>
      <c r="K327" s="18"/>
      <c r="L327" s="18"/>
      <c r="M327" s="18"/>
      <c r="N327" s="18"/>
      <c r="O327" s="18"/>
      <c r="P327" s="18"/>
      <c r="Q327" s="18"/>
      <c r="R327" s="18"/>
      <c r="S327" s="18"/>
      <c r="T327" s="18"/>
      <c r="U327" s="18"/>
      <c r="V327" s="18"/>
      <c r="W327" s="56" t="s">
        <v>277</v>
      </c>
      <c r="X327" s="57"/>
    </row>
    <row r="328" spans="1:24" ht="33" customHeight="1" x14ac:dyDescent="0.25">
      <c r="A328" s="31">
        <v>16</v>
      </c>
      <c r="B328" s="48" t="s">
        <v>141</v>
      </c>
      <c r="C328" s="48"/>
      <c r="D328" s="48"/>
      <c r="E328" s="48"/>
      <c r="F328" s="48"/>
      <c r="G328" s="48"/>
      <c r="H328" s="59"/>
      <c r="I328" s="59"/>
      <c r="J328" s="59"/>
      <c r="K328" s="59"/>
      <c r="L328" s="59"/>
      <c r="M328" s="59"/>
      <c r="N328" s="59"/>
      <c r="O328" s="59"/>
      <c r="P328" s="59"/>
      <c r="Q328" s="59"/>
      <c r="R328" s="59"/>
      <c r="S328" s="59"/>
      <c r="T328" s="59"/>
      <c r="U328" s="59"/>
      <c r="V328" s="59"/>
      <c r="W328" s="59"/>
      <c r="X328" s="59"/>
    </row>
    <row r="329" spans="1:24" ht="30" customHeight="1" x14ac:dyDescent="0.25">
      <c r="A329" s="42"/>
      <c r="B329" s="92" t="s">
        <v>142</v>
      </c>
      <c r="C329" s="93"/>
      <c r="D329" s="93"/>
      <c r="E329" s="93"/>
      <c r="F329" s="93"/>
      <c r="G329" s="93"/>
      <c r="H329" s="93"/>
      <c r="I329" s="93"/>
      <c r="J329" s="93"/>
      <c r="K329" s="93"/>
      <c r="L329" s="93"/>
      <c r="M329" s="93"/>
      <c r="N329" s="93"/>
      <c r="O329" s="93"/>
      <c r="P329" s="93"/>
      <c r="Q329" s="93"/>
      <c r="R329" s="93"/>
      <c r="S329" s="93"/>
      <c r="T329" s="93"/>
      <c r="U329" s="93"/>
      <c r="V329" s="93"/>
      <c r="W329" s="93"/>
      <c r="X329" s="94"/>
    </row>
    <row r="330" spans="1:24" ht="87" customHeight="1" x14ac:dyDescent="0.25">
      <c r="A330" s="29"/>
      <c r="B330" s="97" t="s">
        <v>143</v>
      </c>
      <c r="C330" s="37" t="s">
        <v>15</v>
      </c>
      <c r="D330" s="95">
        <v>1520</v>
      </c>
      <c r="E330" s="98">
        <v>1520</v>
      </c>
      <c r="F330" s="95">
        <v>1358.9</v>
      </c>
      <c r="G330" s="95">
        <v>1358.9</v>
      </c>
      <c r="H330" s="99"/>
      <c r="I330" s="99"/>
      <c r="J330" s="99"/>
      <c r="K330" s="99"/>
      <c r="L330" s="99"/>
      <c r="M330" s="99"/>
      <c r="N330" s="99"/>
      <c r="O330" s="99"/>
      <c r="P330" s="99"/>
      <c r="Q330" s="99"/>
      <c r="R330" s="99"/>
      <c r="S330" s="99"/>
      <c r="T330" s="99"/>
      <c r="U330" s="99"/>
      <c r="V330" s="99"/>
      <c r="W330" s="45" t="s">
        <v>363</v>
      </c>
      <c r="X330" s="45"/>
    </row>
    <row r="331" spans="1:24" ht="86.25" customHeight="1" x14ac:dyDescent="0.25">
      <c r="A331" s="29"/>
      <c r="B331" s="97" t="s">
        <v>144</v>
      </c>
      <c r="C331" s="37" t="s">
        <v>15</v>
      </c>
      <c r="D331" s="95">
        <v>4423.3</v>
      </c>
      <c r="E331" s="98">
        <v>4423.3</v>
      </c>
      <c r="F331" s="95">
        <v>3869.1</v>
      </c>
      <c r="G331" s="95">
        <v>3869.1</v>
      </c>
      <c r="H331" s="99"/>
      <c r="I331" s="99"/>
      <c r="J331" s="99"/>
      <c r="K331" s="99"/>
      <c r="L331" s="99"/>
      <c r="M331" s="99"/>
      <c r="N331" s="99"/>
      <c r="O331" s="99"/>
      <c r="P331" s="99"/>
      <c r="Q331" s="99"/>
      <c r="R331" s="99"/>
      <c r="S331" s="99"/>
      <c r="T331" s="99"/>
      <c r="U331" s="99"/>
      <c r="V331" s="99"/>
      <c r="W331" s="45" t="s">
        <v>364</v>
      </c>
      <c r="X331" s="45"/>
    </row>
    <row r="332" spans="1:24" ht="72" customHeight="1" x14ac:dyDescent="0.25">
      <c r="A332" s="29"/>
      <c r="B332" s="97" t="s">
        <v>157</v>
      </c>
      <c r="C332" s="37" t="s">
        <v>15</v>
      </c>
      <c r="D332" s="95">
        <v>272.3</v>
      </c>
      <c r="E332" s="98">
        <v>272.3</v>
      </c>
      <c r="F332" s="95">
        <v>266.2</v>
      </c>
      <c r="G332" s="95">
        <v>266.2</v>
      </c>
      <c r="H332" s="99"/>
      <c r="I332" s="99"/>
      <c r="J332" s="99"/>
      <c r="K332" s="99"/>
      <c r="L332" s="99"/>
      <c r="M332" s="99"/>
      <c r="N332" s="99"/>
      <c r="O332" s="99"/>
      <c r="P332" s="99"/>
      <c r="Q332" s="99"/>
      <c r="R332" s="99"/>
      <c r="S332" s="99"/>
      <c r="T332" s="99"/>
      <c r="U332" s="99"/>
      <c r="V332" s="99"/>
      <c r="W332" s="45" t="s">
        <v>365</v>
      </c>
      <c r="X332" s="45"/>
    </row>
    <row r="333" spans="1:24" ht="72" customHeight="1" x14ac:dyDescent="0.25">
      <c r="A333" s="29"/>
      <c r="B333" s="97" t="s">
        <v>156</v>
      </c>
      <c r="C333" s="37" t="s">
        <v>15</v>
      </c>
      <c r="D333" s="95">
        <v>99</v>
      </c>
      <c r="E333" s="98">
        <v>99</v>
      </c>
      <c r="F333" s="95">
        <v>99</v>
      </c>
      <c r="G333" s="95">
        <v>99</v>
      </c>
      <c r="H333" s="99"/>
      <c r="I333" s="99"/>
      <c r="J333" s="99"/>
      <c r="K333" s="99"/>
      <c r="L333" s="99"/>
      <c r="M333" s="99"/>
      <c r="N333" s="99"/>
      <c r="O333" s="99"/>
      <c r="P333" s="99"/>
      <c r="Q333" s="99"/>
      <c r="R333" s="99"/>
      <c r="S333" s="99"/>
      <c r="T333" s="99"/>
      <c r="U333" s="99"/>
      <c r="V333" s="99"/>
      <c r="W333" s="45" t="s">
        <v>243</v>
      </c>
      <c r="X333" s="45"/>
    </row>
    <row r="334" spans="1:24" ht="72" customHeight="1" x14ac:dyDescent="0.25">
      <c r="A334" s="29"/>
      <c r="B334" s="97" t="s">
        <v>164</v>
      </c>
      <c r="C334" s="37" t="s">
        <v>15</v>
      </c>
      <c r="D334" s="95">
        <v>1780.9</v>
      </c>
      <c r="E334" s="98">
        <v>1780.9</v>
      </c>
      <c r="F334" s="95">
        <v>1695.7</v>
      </c>
      <c r="G334" s="95">
        <v>1695.7</v>
      </c>
      <c r="H334" s="99"/>
      <c r="I334" s="99"/>
      <c r="J334" s="99"/>
      <c r="K334" s="99"/>
      <c r="L334" s="99"/>
      <c r="M334" s="99"/>
      <c r="N334" s="99"/>
      <c r="O334" s="99"/>
      <c r="P334" s="99"/>
      <c r="Q334" s="99"/>
      <c r="R334" s="99"/>
      <c r="S334" s="99"/>
      <c r="T334" s="99"/>
      <c r="U334" s="99"/>
      <c r="V334" s="99"/>
      <c r="W334" s="45" t="s">
        <v>366</v>
      </c>
      <c r="X334" s="45"/>
    </row>
    <row r="335" spans="1:24" ht="72" customHeight="1" x14ac:dyDescent="0.25">
      <c r="A335" s="29"/>
      <c r="B335" s="97" t="s">
        <v>155</v>
      </c>
      <c r="C335" s="37" t="s">
        <v>17</v>
      </c>
      <c r="D335" s="95">
        <v>1083.5999999999999</v>
      </c>
      <c r="E335" s="98">
        <v>1083.5999999999999</v>
      </c>
      <c r="F335" s="95">
        <v>1020.5</v>
      </c>
      <c r="G335" s="95">
        <v>1020.5</v>
      </c>
      <c r="H335" s="99"/>
      <c r="I335" s="99"/>
      <c r="J335" s="99"/>
      <c r="K335" s="99"/>
      <c r="L335" s="99"/>
      <c r="M335" s="99"/>
      <c r="N335" s="99"/>
      <c r="O335" s="99"/>
      <c r="P335" s="99"/>
      <c r="Q335" s="99"/>
      <c r="R335" s="99"/>
      <c r="S335" s="99"/>
      <c r="T335" s="99"/>
      <c r="U335" s="99"/>
      <c r="V335" s="99"/>
      <c r="W335" s="45" t="s">
        <v>367</v>
      </c>
      <c r="X335" s="45"/>
    </row>
    <row r="336" spans="1:24" ht="72" customHeight="1" x14ac:dyDescent="0.25">
      <c r="A336" s="29"/>
      <c r="B336" s="97" t="s">
        <v>360</v>
      </c>
      <c r="C336" s="37" t="s">
        <v>15</v>
      </c>
      <c r="D336" s="95">
        <v>1828.2</v>
      </c>
      <c r="E336" s="98">
        <v>1828.2</v>
      </c>
      <c r="F336" s="95">
        <v>1828.1</v>
      </c>
      <c r="G336" s="95">
        <v>1828.1</v>
      </c>
      <c r="H336" s="99"/>
      <c r="I336" s="99"/>
      <c r="J336" s="99"/>
      <c r="K336" s="99"/>
      <c r="L336" s="99"/>
      <c r="M336" s="99"/>
      <c r="N336" s="99"/>
      <c r="O336" s="99"/>
      <c r="P336" s="99"/>
      <c r="Q336" s="99"/>
      <c r="R336" s="99"/>
      <c r="S336" s="99"/>
      <c r="T336" s="99"/>
      <c r="U336" s="99"/>
      <c r="V336" s="99"/>
      <c r="W336" s="45" t="s">
        <v>243</v>
      </c>
      <c r="X336" s="45"/>
    </row>
    <row r="337" spans="1:24" ht="72" customHeight="1" x14ac:dyDescent="0.25">
      <c r="A337" s="42"/>
      <c r="B337" s="126" t="s">
        <v>188</v>
      </c>
      <c r="C337" s="37" t="s">
        <v>15</v>
      </c>
      <c r="D337" s="95">
        <v>56.9</v>
      </c>
      <c r="E337" s="98">
        <v>56.9</v>
      </c>
      <c r="F337" s="95">
        <v>38.6</v>
      </c>
      <c r="G337" s="95">
        <v>38.6</v>
      </c>
      <c r="H337" s="99"/>
      <c r="I337" s="99"/>
      <c r="J337" s="99"/>
      <c r="K337" s="99"/>
      <c r="L337" s="99"/>
      <c r="M337" s="99"/>
      <c r="N337" s="99"/>
      <c r="O337" s="99"/>
      <c r="P337" s="99"/>
      <c r="Q337" s="99"/>
      <c r="R337" s="99"/>
      <c r="S337" s="99"/>
      <c r="T337" s="99"/>
      <c r="U337" s="99"/>
      <c r="V337" s="99"/>
      <c r="W337" s="45" t="s">
        <v>368</v>
      </c>
      <c r="X337" s="45"/>
    </row>
    <row r="338" spans="1:24" ht="72" customHeight="1" x14ac:dyDescent="0.25">
      <c r="A338" s="42"/>
      <c r="B338" s="30" t="s">
        <v>189</v>
      </c>
      <c r="C338" s="37" t="s">
        <v>15</v>
      </c>
      <c r="D338" s="95">
        <v>460</v>
      </c>
      <c r="E338" s="98">
        <v>460</v>
      </c>
      <c r="F338" s="95">
        <v>428</v>
      </c>
      <c r="G338" s="95">
        <v>428</v>
      </c>
      <c r="H338" s="99"/>
      <c r="I338" s="99"/>
      <c r="J338" s="99"/>
      <c r="K338" s="99"/>
      <c r="L338" s="99"/>
      <c r="M338" s="99"/>
      <c r="N338" s="99"/>
      <c r="O338" s="99"/>
      <c r="P338" s="99"/>
      <c r="Q338" s="99"/>
      <c r="R338" s="99"/>
      <c r="S338" s="99"/>
      <c r="T338" s="99"/>
      <c r="U338" s="99"/>
      <c r="V338" s="99"/>
      <c r="W338" s="45" t="s">
        <v>322</v>
      </c>
      <c r="X338" s="45"/>
    </row>
    <row r="339" spans="1:24" ht="98.25" customHeight="1" x14ac:dyDescent="0.25">
      <c r="A339" s="127"/>
      <c r="B339" s="128" t="s">
        <v>197</v>
      </c>
      <c r="C339" s="37" t="s">
        <v>15</v>
      </c>
      <c r="D339" s="95">
        <v>9.8000000000000007</v>
      </c>
      <c r="E339" s="98">
        <v>9.8000000000000007</v>
      </c>
      <c r="F339" s="95">
        <v>9.8000000000000007</v>
      </c>
      <c r="G339" s="95">
        <v>9.8000000000000007</v>
      </c>
      <c r="H339" s="99"/>
      <c r="I339" s="99"/>
      <c r="J339" s="99"/>
      <c r="K339" s="99"/>
      <c r="L339" s="99"/>
      <c r="M339" s="99"/>
      <c r="N339" s="99"/>
      <c r="O339" s="99"/>
      <c r="P339" s="99"/>
      <c r="Q339" s="99"/>
      <c r="R339" s="99"/>
      <c r="S339" s="99"/>
      <c r="T339" s="99"/>
      <c r="U339" s="99"/>
      <c r="V339" s="99"/>
      <c r="W339" s="45" t="s">
        <v>243</v>
      </c>
      <c r="X339" s="45"/>
    </row>
    <row r="340" spans="1:24" ht="98.25" customHeight="1" x14ac:dyDescent="0.25">
      <c r="A340" s="127"/>
      <c r="B340" s="128" t="s">
        <v>198</v>
      </c>
      <c r="C340" s="37" t="s">
        <v>15</v>
      </c>
      <c r="D340" s="95">
        <v>2.7</v>
      </c>
      <c r="E340" s="98">
        <v>2.7</v>
      </c>
      <c r="F340" s="95">
        <v>2.7</v>
      </c>
      <c r="G340" s="95">
        <v>2.7</v>
      </c>
      <c r="H340" s="99"/>
      <c r="I340" s="99"/>
      <c r="J340" s="99"/>
      <c r="K340" s="99"/>
      <c r="L340" s="99"/>
      <c r="M340" s="99"/>
      <c r="N340" s="99"/>
      <c r="O340" s="99"/>
      <c r="P340" s="99"/>
      <c r="Q340" s="99"/>
      <c r="R340" s="99"/>
      <c r="S340" s="99"/>
      <c r="T340" s="99"/>
      <c r="U340" s="99"/>
      <c r="V340" s="99"/>
      <c r="W340" s="45" t="s">
        <v>243</v>
      </c>
      <c r="X340" s="45"/>
    </row>
    <row r="341" spans="1:24" ht="64.5" customHeight="1" x14ac:dyDescent="0.25">
      <c r="A341" s="127"/>
      <c r="B341" s="128" t="s">
        <v>223</v>
      </c>
      <c r="C341" s="37" t="s">
        <v>15</v>
      </c>
      <c r="D341" s="95">
        <v>248.3</v>
      </c>
      <c r="E341" s="98">
        <v>248.3</v>
      </c>
      <c r="F341" s="95">
        <v>248.3</v>
      </c>
      <c r="G341" s="95">
        <v>248.3</v>
      </c>
      <c r="H341" s="99"/>
      <c r="I341" s="99"/>
      <c r="J341" s="99"/>
      <c r="K341" s="99"/>
      <c r="L341" s="99"/>
      <c r="M341" s="99"/>
      <c r="N341" s="99"/>
      <c r="O341" s="99"/>
      <c r="P341" s="99"/>
      <c r="Q341" s="99"/>
      <c r="R341" s="99"/>
      <c r="S341" s="99"/>
      <c r="T341" s="99"/>
      <c r="U341" s="99"/>
      <c r="V341" s="99"/>
      <c r="W341" s="45" t="s">
        <v>243</v>
      </c>
      <c r="X341" s="45"/>
    </row>
    <row r="342" spans="1:24" ht="105" customHeight="1" x14ac:dyDescent="0.25">
      <c r="A342" s="127"/>
      <c r="B342" s="128" t="s">
        <v>222</v>
      </c>
      <c r="C342" s="37" t="s">
        <v>15</v>
      </c>
      <c r="D342" s="95">
        <v>1000</v>
      </c>
      <c r="E342" s="98">
        <v>1000</v>
      </c>
      <c r="F342" s="95">
        <v>736.8</v>
      </c>
      <c r="G342" s="95">
        <v>736.8</v>
      </c>
      <c r="H342" s="99"/>
      <c r="I342" s="99"/>
      <c r="J342" s="99"/>
      <c r="K342" s="99"/>
      <c r="L342" s="99"/>
      <c r="M342" s="99"/>
      <c r="N342" s="99"/>
      <c r="O342" s="99"/>
      <c r="P342" s="99"/>
      <c r="Q342" s="99"/>
      <c r="R342" s="99"/>
      <c r="S342" s="99"/>
      <c r="T342" s="99"/>
      <c r="U342" s="99"/>
      <c r="V342" s="99"/>
      <c r="W342" s="45" t="s">
        <v>278</v>
      </c>
      <c r="X342" s="45"/>
    </row>
    <row r="343" spans="1:24" ht="66" customHeight="1" x14ac:dyDescent="0.25">
      <c r="A343" s="127"/>
      <c r="B343" s="128" t="s">
        <v>259</v>
      </c>
      <c r="C343" s="37" t="s">
        <v>15</v>
      </c>
      <c r="D343" s="95">
        <v>800</v>
      </c>
      <c r="E343" s="98">
        <v>800</v>
      </c>
      <c r="F343" s="95">
        <v>800</v>
      </c>
      <c r="G343" s="95">
        <v>800</v>
      </c>
      <c r="H343" s="99"/>
      <c r="I343" s="99"/>
      <c r="J343" s="99"/>
      <c r="K343" s="99"/>
      <c r="L343" s="99"/>
      <c r="M343" s="99"/>
      <c r="N343" s="99"/>
      <c r="O343" s="99"/>
      <c r="P343" s="99"/>
      <c r="Q343" s="99"/>
      <c r="R343" s="99"/>
      <c r="S343" s="99"/>
      <c r="T343" s="99"/>
      <c r="U343" s="99"/>
      <c r="V343" s="99"/>
      <c r="W343" s="45" t="s">
        <v>243</v>
      </c>
      <c r="X343" s="45"/>
    </row>
    <row r="344" spans="1:24" ht="66" customHeight="1" x14ac:dyDescent="0.25">
      <c r="A344" s="127"/>
      <c r="B344" s="128" t="s">
        <v>358</v>
      </c>
      <c r="C344" s="37" t="s">
        <v>15</v>
      </c>
      <c r="D344" s="95">
        <v>1000</v>
      </c>
      <c r="E344" s="98">
        <v>1000</v>
      </c>
      <c r="F344" s="95">
        <v>872.9</v>
      </c>
      <c r="G344" s="95">
        <v>872.9</v>
      </c>
      <c r="H344" s="99"/>
      <c r="I344" s="99"/>
      <c r="J344" s="99"/>
      <c r="K344" s="99"/>
      <c r="L344" s="99"/>
      <c r="M344" s="99"/>
      <c r="N344" s="99"/>
      <c r="O344" s="99"/>
      <c r="P344" s="99"/>
      <c r="Q344" s="99"/>
      <c r="R344" s="99"/>
      <c r="S344" s="99"/>
      <c r="T344" s="99"/>
      <c r="U344" s="99"/>
      <c r="V344" s="99"/>
      <c r="W344" s="45" t="s">
        <v>369</v>
      </c>
      <c r="X344" s="45"/>
    </row>
    <row r="345" spans="1:24" ht="66" customHeight="1" x14ac:dyDescent="0.25">
      <c r="A345" s="127"/>
      <c r="B345" s="128" t="s">
        <v>357</v>
      </c>
      <c r="C345" s="37" t="s">
        <v>15</v>
      </c>
      <c r="D345" s="95">
        <v>897.3</v>
      </c>
      <c r="E345" s="98">
        <v>897.3</v>
      </c>
      <c r="F345" s="95">
        <v>897.3</v>
      </c>
      <c r="G345" s="95">
        <v>897.3</v>
      </c>
      <c r="H345" s="99"/>
      <c r="I345" s="99"/>
      <c r="J345" s="99"/>
      <c r="K345" s="99"/>
      <c r="L345" s="99"/>
      <c r="M345" s="99"/>
      <c r="N345" s="99"/>
      <c r="O345" s="99"/>
      <c r="P345" s="99"/>
      <c r="Q345" s="99"/>
      <c r="R345" s="99"/>
      <c r="S345" s="99"/>
      <c r="T345" s="99"/>
      <c r="U345" s="99"/>
      <c r="V345" s="99"/>
      <c r="W345" s="45" t="s">
        <v>243</v>
      </c>
      <c r="X345" s="45"/>
    </row>
    <row r="346" spans="1:24" ht="66" customHeight="1" x14ac:dyDescent="0.25">
      <c r="A346" s="127"/>
      <c r="B346" s="128" t="s">
        <v>359</v>
      </c>
      <c r="C346" s="37" t="s">
        <v>15</v>
      </c>
      <c r="D346" s="95">
        <v>5000</v>
      </c>
      <c r="E346" s="98">
        <v>5000</v>
      </c>
      <c r="F346" s="95">
        <v>0</v>
      </c>
      <c r="G346" s="95">
        <v>0</v>
      </c>
      <c r="H346" s="99"/>
      <c r="I346" s="99"/>
      <c r="J346" s="99"/>
      <c r="K346" s="99"/>
      <c r="L346" s="99"/>
      <c r="M346" s="99"/>
      <c r="N346" s="99"/>
      <c r="O346" s="99"/>
      <c r="P346" s="99"/>
      <c r="Q346" s="99"/>
      <c r="R346" s="99"/>
      <c r="S346" s="99"/>
      <c r="T346" s="99"/>
      <c r="U346" s="99"/>
      <c r="V346" s="99"/>
      <c r="W346" s="45" t="s">
        <v>370</v>
      </c>
      <c r="X346" s="45"/>
    </row>
    <row r="347" spans="1:24" ht="66" customHeight="1" x14ac:dyDescent="0.25">
      <c r="A347" s="127"/>
      <c r="B347" s="128" t="s">
        <v>361</v>
      </c>
      <c r="C347" s="37" t="s">
        <v>15</v>
      </c>
      <c r="D347" s="95">
        <v>717.1</v>
      </c>
      <c r="E347" s="98">
        <v>717.1</v>
      </c>
      <c r="F347" s="95">
        <v>715.7</v>
      </c>
      <c r="G347" s="95">
        <v>715.7</v>
      </c>
      <c r="H347" s="99"/>
      <c r="I347" s="99"/>
      <c r="J347" s="99"/>
      <c r="K347" s="99"/>
      <c r="L347" s="99"/>
      <c r="M347" s="99"/>
      <c r="N347" s="99"/>
      <c r="O347" s="99"/>
      <c r="P347" s="99"/>
      <c r="Q347" s="99"/>
      <c r="R347" s="99"/>
      <c r="S347" s="99"/>
      <c r="T347" s="99"/>
      <c r="U347" s="99"/>
      <c r="V347" s="99"/>
      <c r="W347" s="45" t="s">
        <v>316</v>
      </c>
      <c r="X347" s="45"/>
    </row>
    <row r="348" spans="1:24" ht="66" customHeight="1" x14ac:dyDescent="0.25">
      <c r="A348" s="127"/>
      <c r="B348" s="30" t="s">
        <v>362</v>
      </c>
      <c r="C348" s="37" t="s">
        <v>15</v>
      </c>
      <c r="D348" s="95">
        <v>1492</v>
      </c>
      <c r="E348" s="98">
        <v>1492</v>
      </c>
      <c r="F348" s="95">
        <v>1405.2</v>
      </c>
      <c r="G348" s="95">
        <v>1405.2</v>
      </c>
      <c r="H348" s="99"/>
      <c r="I348" s="99"/>
      <c r="J348" s="99"/>
      <c r="K348" s="99"/>
      <c r="L348" s="99"/>
      <c r="M348" s="99"/>
      <c r="N348" s="99"/>
      <c r="O348" s="99"/>
      <c r="P348" s="99"/>
      <c r="Q348" s="99"/>
      <c r="R348" s="99"/>
      <c r="S348" s="99"/>
      <c r="T348" s="99"/>
      <c r="U348" s="99"/>
      <c r="V348" s="99"/>
      <c r="W348" s="45" t="s">
        <v>367</v>
      </c>
      <c r="X348" s="45"/>
    </row>
    <row r="349" spans="1:24" ht="49.5" customHeight="1" x14ac:dyDescent="0.25">
      <c r="A349" s="50"/>
      <c r="B349" s="129" t="s">
        <v>19</v>
      </c>
      <c r="C349" s="38" t="s">
        <v>18</v>
      </c>
      <c r="D349" s="130">
        <f>D350+D351</f>
        <v>22691.399999999994</v>
      </c>
      <c r="E349" s="130">
        <f t="shared" ref="E349:G349" si="80">E350+E351</f>
        <v>22691.399999999994</v>
      </c>
      <c r="F349" s="130">
        <f t="shared" si="80"/>
        <v>16292.8</v>
      </c>
      <c r="G349" s="130">
        <f t="shared" si="80"/>
        <v>16292.8</v>
      </c>
      <c r="H349" s="130">
        <f t="shared" ref="H349:V349" si="81">H332+H331+H330+H334+H335+H336</f>
        <v>0</v>
      </c>
      <c r="I349" s="130">
        <f t="shared" si="81"/>
        <v>0</v>
      </c>
      <c r="J349" s="130">
        <f t="shared" si="81"/>
        <v>0</v>
      </c>
      <c r="K349" s="130">
        <f t="shared" si="81"/>
        <v>0</v>
      </c>
      <c r="L349" s="130">
        <f t="shared" si="81"/>
        <v>0</v>
      </c>
      <c r="M349" s="130">
        <f t="shared" si="81"/>
        <v>0</v>
      </c>
      <c r="N349" s="130">
        <f t="shared" si="81"/>
        <v>0</v>
      </c>
      <c r="O349" s="130">
        <f t="shared" si="81"/>
        <v>0</v>
      </c>
      <c r="P349" s="130">
        <f t="shared" si="81"/>
        <v>0</v>
      </c>
      <c r="Q349" s="130">
        <f t="shared" si="81"/>
        <v>0</v>
      </c>
      <c r="R349" s="130">
        <f t="shared" si="81"/>
        <v>0</v>
      </c>
      <c r="S349" s="130">
        <f t="shared" si="81"/>
        <v>0</v>
      </c>
      <c r="T349" s="130">
        <f t="shared" si="81"/>
        <v>0</v>
      </c>
      <c r="U349" s="130">
        <f t="shared" si="81"/>
        <v>0</v>
      </c>
      <c r="V349" s="130">
        <f t="shared" si="81"/>
        <v>0</v>
      </c>
      <c r="W349" s="131" t="s">
        <v>371</v>
      </c>
      <c r="X349" s="71"/>
    </row>
    <row r="350" spans="1:24" ht="57" customHeight="1" x14ac:dyDescent="0.25">
      <c r="A350" s="51"/>
      <c r="B350" s="132"/>
      <c r="C350" s="37" t="s">
        <v>15</v>
      </c>
      <c r="D350" s="7">
        <f>D330+D331+D332+D333+D334+D336+D337+D338+D339+D340+D341+D343+D344+D345+D346+D347+D348+D342</f>
        <v>21607.799999999996</v>
      </c>
      <c r="E350" s="7">
        <f t="shared" ref="E350:G350" si="82">E330+E331+E332+E333+E334+E336+E337+E338+E339+E340+E341+E343+E344+E345+E346+E347+E348+E342</f>
        <v>21607.799999999996</v>
      </c>
      <c r="F350" s="7">
        <f t="shared" si="82"/>
        <v>15272.3</v>
      </c>
      <c r="G350" s="7">
        <f t="shared" si="82"/>
        <v>15272.3</v>
      </c>
      <c r="H350" s="41"/>
      <c r="I350" s="41"/>
      <c r="J350" s="41"/>
      <c r="K350" s="41"/>
      <c r="L350" s="41"/>
      <c r="M350" s="41"/>
      <c r="N350" s="41"/>
      <c r="O350" s="41"/>
      <c r="P350" s="41"/>
      <c r="Q350" s="41"/>
      <c r="R350" s="41"/>
      <c r="S350" s="41"/>
      <c r="T350" s="41"/>
      <c r="U350" s="41"/>
      <c r="V350" s="41"/>
      <c r="W350" s="45" t="s">
        <v>393</v>
      </c>
      <c r="X350" s="45"/>
    </row>
    <row r="351" spans="1:24" ht="57.75" customHeight="1" x14ac:dyDescent="0.25">
      <c r="A351" s="52"/>
      <c r="B351" s="133"/>
      <c r="C351" s="37" t="s">
        <v>17</v>
      </c>
      <c r="D351" s="7">
        <f>D335</f>
        <v>1083.5999999999999</v>
      </c>
      <c r="E351" s="7">
        <f t="shared" ref="E351:G351" si="83">E335</f>
        <v>1083.5999999999999</v>
      </c>
      <c r="F351" s="7">
        <f t="shared" si="83"/>
        <v>1020.5</v>
      </c>
      <c r="G351" s="7">
        <f t="shared" si="83"/>
        <v>1020.5</v>
      </c>
      <c r="H351" s="41"/>
      <c r="I351" s="41"/>
      <c r="J351" s="41"/>
      <c r="K351" s="41"/>
      <c r="L351" s="41"/>
      <c r="M351" s="41"/>
      <c r="N351" s="41"/>
      <c r="O351" s="41"/>
      <c r="P351" s="41"/>
      <c r="Q351" s="41"/>
      <c r="R351" s="41"/>
      <c r="S351" s="41"/>
      <c r="T351" s="41"/>
      <c r="U351" s="41"/>
      <c r="V351" s="41"/>
      <c r="W351" s="45" t="s">
        <v>372</v>
      </c>
      <c r="X351" s="45"/>
    </row>
    <row r="352" spans="1:24" ht="30" customHeight="1" x14ac:dyDescent="0.25">
      <c r="A352" s="42"/>
      <c r="B352" s="92" t="s">
        <v>145</v>
      </c>
      <c r="C352" s="93"/>
      <c r="D352" s="93"/>
      <c r="E352" s="93"/>
      <c r="F352" s="93"/>
      <c r="G352" s="93"/>
      <c r="H352" s="93"/>
      <c r="I352" s="93"/>
      <c r="J352" s="93"/>
      <c r="K352" s="93"/>
      <c r="L352" s="93"/>
      <c r="M352" s="93"/>
      <c r="N352" s="93"/>
      <c r="O352" s="93"/>
      <c r="P352" s="93"/>
      <c r="Q352" s="93"/>
      <c r="R352" s="93"/>
      <c r="S352" s="93"/>
      <c r="T352" s="93"/>
      <c r="U352" s="93"/>
      <c r="V352" s="93"/>
      <c r="W352" s="93"/>
      <c r="X352" s="94"/>
    </row>
    <row r="353" spans="1:24" ht="132" customHeight="1" x14ac:dyDescent="0.25">
      <c r="A353" s="29"/>
      <c r="B353" s="97" t="s">
        <v>190</v>
      </c>
      <c r="C353" s="37" t="s">
        <v>15</v>
      </c>
      <c r="D353" s="95">
        <v>20000</v>
      </c>
      <c r="E353" s="98">
        <v>20000</v>
      </c>
      <c r="F353" s="95">
        <v>20000</v>
      </c>
      <c r="G353" s="95">
        <v>20000</v>
      </c>
      <c r="H353" s="99"/>
      <c r="I353" s="99"/>
      <c r="J353" s="99"/>
      <c r="K353" s="99"/>
      <c r="L353" s="99"/>
      <c r="M353" s="99"/>
      <c r="N353" s="99"/>
      <c r="O353" s="99"/>
      <c r="P353" s="99"/>
      <c r="Q353" s="99"/>
      <c r="R353" s="99"/>
      <c r="S353" s="99"/>
      <c r="T353" s="99"/>
      <c r="U353" s="99"/>
      <c r="V353" s="99"/>
      <c r="W353" s="45" t="s">
        <v>243</v>
      </c>
      <c r="X353" s="45"/>
    </row>
    <row r="354" spans="1:24" ht="41.25" customHeight="1" x14ac:dyDescent="0.25">
      <c r="A354" s="58"/>
      <c r="B354" s="48" t="s">
        <v>19</v>
      </c>
      <c r="C354" s="31" t="s">
        <v>18</v>
      </c>
      <c r="D354" s="10">
        <f>D355</f>
        <v>20000</v>
      </c>
      <c r="E354" s="10">
        <f t="shared" ref="E354:G354" si="84">E355</f>
        <v>20000</v>
      </c>
      <c r="F354" s="10">
        <f t="shared" si="84"/>
        <v>20000</v>
      </c>
      <c r="G354" s="10">
        <f t="shared" si="84"/>
        <v>20000</v>
      </c>
      <c r="H354" s="41"/>
      <c r="I354" s="41"/>
      <c r="J354" s="41"/>
      <c r="K354" s="41"/>
      <c r="L354" s="41"/>
      <c r="M354" s="41"/>
      <c r="N354" s="41"/>
      <c r="O354" s="41"/>
      <c r="P354" s="41"/>
      <c r="Q354" s="41"/>
      <c r="R354" s="41"/>
      <c r="S354" s="41"/>
      <c r="T354" s="41"/>
      <c r="U354" s="41"/>
      <c r="V354" s="41"/>
      <c r="W354" s="60" t="s">
        <v>179</v>
      </c>
      <c r="X354" s="45"/>
    </row>
    <row r="355" spans="1:24" ht="49.5" customHeight="1" x14ac:dyDescent="0.25">
      <c r="A355" s="58"/>
      <c r="B355" s="63"/>
      <c r="C355" s="37" t="s">
        <v>15</v>
      </c>
      <c r="D355" s="7">
        <f>D353</f>
        <v>20000</v>
      </c>
      <c r="E355" s="7">
        <f t="shared" ref="E355:G355" si="85">E353</f>
        <v>20000</v>
      </c>
      <c r="F355" s="7">
        <f t="shared" si="85"/>
        <v>20000</v>
      </c>
      <c r="G355" s="7">
        <f t="shared" si="85"/>
        <v>20000</v>
      </c>
      <c r="H355" s="41"/>
      <c r="I355" s="41"/>
      <c r="J355" s="41"/>
      <c r="K355" s="41"/>
      <c r="L355" s="41"/>
      <c r="M355" s="41"/>
      <c r="N355" s="41"/>
      <c r="O355" s="41"/>
      <c r="P355" s="41"/>
      <c r="Q355" s="41"/>
      <c r="R355" s="41"/>
      <c r="S355" s="41"/>
      <c r="T355" s="41"/>
      <c r="U355" s="41"/>
      <c r="V355" s="41"/>
      <c r="W355" s="45" t="s">
        <v>243</v>
      </c>
      <c r="X355" s="45"/>
    </row>
    <row r="356" spans="1:24" ht="30" customHeight="1" x14ac:dyDescent="0.25">
      <c r="A356" s="42"/>
      <c r="B356" s="92" t="s">
        <v>146</v>
      </c>
      <c r="C356" s="93"/>
      <c r="D356" s="93"/>
      <c r="E356" s="93"/>
      <c r="F356" s="93"/>
      <c r="G356" s="93"/>
      <c r="H356" s="93"/>
      <c r="I356" s="93"/>
      <c r="J356" s="93"/>
      <c r="K356" s="93"/>
      <c r="L356" s="93"/>
      <c r="M356" s="93"/>
      <c r="N356" s="93"/>
      <c r="O356" s="93"/>
      <c r="P356" s="93"/>
      <c r="Q356" s="93"/>
      <c r="R356" s="93"/>
      <c r="S356" s="93"/>
      <c r="T356" s="93"/>
      <c r="U356" s="93"/>
      <c r="V356" s="93"/>
      <c r="W356" s="93"/>
      <c r="X356" s="94"/>
    </row>
    <row r="357" spans="1:24" ht="93" customHeight="1" x14ac:dyDescent="0.25">
      <c r="A357" s="89"/>
      <c r="B357" s="36" t="s">
        <v>373</v>
      </c>
      <c r="C357" s="37" t="s">
        <v>15</v>
      </c>
      <c r="D357" s="7">
        <v>2040</v>
      </c>
      <c r="E357" s="7">
        <v>2040</v>
      </c>
      <c r="F357" s="7">
        <v>1752.7</v>
      </c>
      <c r="G357" s="7">
        <v>1752.7</v>
      </c>
      <c r="H357" s="32"/>
      <c r="I357" s="32"/>
      <c r="J357" s="32"/>
      <c r="K357" s="32"/>
      <c r="L357" s="32"/>
      <c r="M357" s="32"/>
      <c r="N357" s="32"/>
      <c r="O357" s="32"/>
      <c r="P357" s="32"/>
      <c r="Q357" s="32"/>
      <c r="R357" s="32"/>
      <c r="S357" s="32"/>
      <c r="T357" s="32"/>
      <c r="U357" s="32"/>
      <c r="V357" s="32"/>
      <c r="W357" s="56" t="s">
        <v>395</v>
      </c>
      <c r="X357" s="57"/>
    </row>
    <row r="358" spans="1:24" ht="93" customHeight="1" x14ac:dyDescent="0.25">
      <c r="A358" s="89"/>
      <c r="B358" s="37" t="s">
        <v>191</v>
      </c>
      <c r="C358" s="37" t="s">
        <v>15</v>
      </c>
      <c r="D358" s="7">
        <v>1425</v>
      </c>
      <c r="E358" s="7">
        <v>1425</v>
      </c>
      <c r="F358" s="7">
        <v>275</v>
      </c>
      <c r="G358" s="7">
        <v>275</v>
      </c>
      <c r="H358" s="32"/>
      <c r="I358" s="32"/>
      <c r="J358" s="32"/>
      <c r="K358" s="32"/>
      <c r="L358" s="32"/>
      <c r="M358" s="32"/>
      <c r="N358" s="32"/>
      <c r="O358" s="32"/>
      <c r="P358" s="32"/>
      <c r="Q358" s="32"/>
      <c r="R358" s="32"/>
      <c r="S358" s="32"/>
      <c r="T358" s="32"/>
      <c r="U358" s="32"/>
      <c r="V358" s="32"/>
      <c r="W358" s="56" t="s">
        <v>228</v>
      </c>
      <c r="X358" s="57"/>
    </row>
    <row r="359" spans="1:24" ht="93" customHeight="1" x14ac:dyDescent="0.25">
      <c r="A359" s="109"/>
      <c r="B359" s="134" t="s">
        <v>224</v>
      </c>
      <c r="C359" s="37" t="s">
        <v>15</v>
      </c>
      <c r="D359" s="7">
        <v>4950</v>
      </c>
      <c r="E359" s="7">
        <v>4950</v>
      </c>
      <c r="F359" s="7">
        <v>900</v>
      </c>
      <c r="G359" s="7">
        <v>900</v>
      </c>
      <c r="H359" s="32"/>
      <c r="I359" s="32"/>
      <c r="J359" s="32"/>
      <c r="K359" s="32"/>
      <c r="L359" s="32"/>
      <c r="M359" s="32"/>
      <c r="N359" s="32"/>
      <c r="O359" s="32"/>
      <c r="P359" s="32"/>
      <c r="Q359" s="32"/>
      <c r="R359" s="32"/>
      <c r="S359" s="32"/>
      <c r="T359" s="32"/>
      <c r="U359" s="32"/>
      <c r="V359" s="32"/>
      <c r="W359" s="56" t="s">
        <v>396</v>
      </c>
      <c r="X359" s="57"/>
    </row>
    <row r="360" spans="1:24" ht="69" customHeight="1" x14ac:dyDescent="0.25">
      <c r="A360" s="109"/>
      <c r="B360" s="134" t="s">
        <v>225</v>
      </c>
      <c r="C360" s="37" t="s">
        <v>15</v>
      </c>
      <c r="D360" s="7">
        <v>1200</v>
      </c>
      <c r="E360" s="7">
        <v>1200</v>
      </c>
      <c r="F360" s="7">
        <v>1180.2</v>
      </c>
      <c r="G360" s="7">
        <v>1180.2</v>
      </c>
      <c r="H360" s="32"/>
      <c r="I360" s="32"/>
      <c r="J360" s="32"/>
      <c r="K360" s="32"/>
      <c r="L360" s="32"/>
      <c r="M360" s="32"/>
      <c r="N360" s="32"/>
      <c r="O360" s="32"/>
      <c r="P360" s="32"/>
      <c r="Q360" s="32"/>
      <c r="R360" s="32"/>
      <c r="S360" s="32"/>
      <c r="T360" s="32"/>
      <c r="U360" s="32"/>
      <c r="V360" s="32"/>
      <c r="W360" s="56" t="s">
        <v>397</v>
      </c>
      <c r="X360" s="57"/>
    </row>
    <row r="361" spans="1:24" ht="84.75" customHeight="1" x14ac:dyDescent="0.25">
      <c r="A361" s="109"/>
      <c r="B361" s="134" t="s">
        <v>394</v>
      </c>
      <c r="C361" s="37" t="s">
        <v>248</v>
      </c>
      <c r="D361" s="7">
        <v>9924.6</v>
      </c>
      <c r="E361" s="7">
        <v>9924.6</v>
      </c>
      <c r="F361" s="7">
        <v>9924.6</v>
      </c>
      <c r="G361" s="7">
        <v>9924.6</v>
      </c>
      <c r="H361" s="32"/>
      <c r="I361" s="32"/>
      <c r="J361" s="32"/>
      <c r="K361" s="32"/>
      <c r="L361" s="32"/>
      <c r="M361" s="32"/>
      <c r="N361" s="32"/>
      <c r="O361" s="32"/>
      <c r="P361" s="32"/>
      <c r="Q361" s="32"/>
      <c r="R361" s="32"/>
      <c r="S361" s="32"/>
      <c r="T361" s="32"/>
      <c r="U361" s="32"/>
      <c r="V361" s="32"/>
      <c r="W361" s="56" t="s">
        <v>243</v>
      </c>
      <c r="X361" s="57"/>
    </row>
    <row r="362" spans="1:24" ht="78.75" customHeight="1" x14ac:dyDescent="0.25">
      <c r="A362" s="109"/>
      <c r="B362" s="134" t="s">
        <v>394</v>
      </c>
      <c r="C362" s="37" t="s">
        <v>17</v>
      </c>
      <c r="D362" s="7">
        <v>633.5</v>
      </c>
      <c r="E362" s="7">
        <v>633.5</v>
      </c>
      <c r="F362" s="7">
        <v>633.5</v>
      </c>
      <c r="G362" s="7">
        <v>633.5</v>
      </c>
      <c r="H362" s="32"/>
      <c r="I362" s="32"/>
      <c r="J362" s="32"/>
      <c r="K362" s="32"/>
      <c r="L362" s="32"/>
      <c r="M362" s="32"/>
      <c r="N362" s="32"/>
      <c r="O362" s="32"/>
      <c r="P362" s="32"/>
      <c r="Q362" s="32"/>
      <c r="R362" s="32"/>
      <c r="S362" s="32"/>
      <c r="T362" s="32"/>
      <c r="U362" s="32"/>
      <c r="V362" s="32"/>
      <c r="W362" s="56" t="s">
        <v>243</v>
      </c>
      <c r="X362" s="57"/>
    </row>
    <row r="363" spans="1:24" ht="86.25" customHeight="1" x14ac:dyDescent="0.25">
      <c r="A363" s="109"/>
      <c r="B363" s="134" t="s">
        <v>394</v>
      </c>
      <c r="C363" s="37" t="s">
        <v>15</v>
      </c>
      <c r="D363" s="7">
        <v>33.299999999999997</v>
      </c>
      <c r="E363" s="7">
        <v>33.299999999999997</v>
      </c>
      <c r="F363" s="7">
        <v>33.299999999999997</v>
      </c>
      <c r="G363" s="7">
        <v>33.299999999999997</v>
      </c>
      <c r="H363" s="32"/>
      <c r="I363" s="32"/>
      <c r="J363" s="32"/>
      <c r="K363" s="32"/>
      <c r="L363" s="32"/>
      <c r="M363" s="32"/>
      <c r="N363" s="32"/>
      <c r="O363" s="32"/>
      <c r="P363" s="32"/>
      <c r="Q363" s="32"/>
      <c r="R363" s="32"/>
      <c r="S363" s="32"/>
      <c r="T363" s="32"/>
      <c r="U363" s="32"/>
      <c r="V363" s="32"/>
      <c r="W363" s="56" t="s">
        <v>243</v>
      </c>
      <c r="X363" s="57"/>
    </row>
    <row r="364" spans="1:24" ht="69" customHeight="1" x14ac:dyDescent="0.25">
      <c r="A364" s="109"/>
      <c r="B364" s="134" t="s">
        <v>226</v>
      </c>
      <c r="C364" s="37" t="s">
        <v>17</v>
      </c>
      <c r="D364" s="7">
        <v>17963.099999999999</v>
      </c>
      <c r="E364" s="7">
        <v>17963.099999999999</v>
      </c>
      <c r="F364" s="7">
        <v>17963.099999999999</v>
      </c>
      <c r="G364" s="7">
        <v>17963.099999999999</v>
      </c>
      <c r="H364" s="32"/>
      <c r="I364" s="32"/>
      <c r="J364" s="32"/>
      <c r="K364" s="32"/>
      <c r="L364" s="32"/>
      <c r="M364" s="32"/>
      <c r="N364" s="32"/>
      <c r="O364" s="32"/>
      <c r="P364" s="32"/>
      <c r="Q364" s="32"/>
      <c r="R364" s="32"/>
      <c r="S364" s="32"/>
      <c r="T364" s="32"/>
      <c r="U364" s="32"/>
      <c r="V364" s="32"/>
      <c r="W364" s="56" t="s">
        <v>243</v>
      </c>
      <c r="X364" s="57"/>
    </row>
    <row r="365" spans="1:24" ht="69" customHeight="1" x14ac:dyDescent="0.25">
      <c r="A365" s="109"/>
      <c r="B365" s="134" t="s">
        <v>227</v>
      </c>
      <c r="C365" s="37" t="s">
        <v>15</v>
      </c>
      <c r="D365" s="7">
        <v>2170.5</v>
      </c>
      <c r="E365" s="7">
        <v>2170.5</v>
      </c>
      <c r="F365" s="7">
        <v>1170.4000000000001</v>
      </c>
      <c r="G365" s="7">
        <v>1170.4000000000001</v>
      </c>
      <c r="H365" s="32"/>
      <c r="I365" s="32"/>
      <c r="J365" s="32"/>
      <c r="K365" s="32"/>
      <c r="L365" s="32"/>
      <c r="M365" s="32"/>
      <c r="N365" s="32"/>
      <c r="O365" s="32"/>
      <c r="P365" s="32"/>
      <c r="Q365" s="32"/>
      <c r="R365" s="32"/>
      <c r="S365" s="32"/>
      <c r="T365" s="32"/>
      <c r="U365" s="32"/>
      <c r="V365" s="32"/>
      <c r="W365" s="56" t="s">
        <v>398</v>
      </c>
      <c r="X365" s="57"/>
    </row>
    <row r="366" spans="1:24" ht="69" customHeight="1" x14ac:dyDescent="0.25">
      <c r="A366" s="109"/>
      <c r="B366" s="134" t="s">
        <v>374</v>
      </c>
      <c r="C366" s="37" t="s">
        <v>15</v>
      </c>
      <c r="D366" s="7">
        <v>100</v>
      </c>
      <c r="E366" s="7">
        <v>100</v>
      </c>
      <c r="F366" s="7">
        <v>92.5</v>
      </c>
      <c r="G366" s="7">
        <v>92.5</v>
      </c>
      <c r="H366" s="32"/>
      <c r="I366" s="32"/>
      <c r="J366" s="32"/>
      <c r="K366" s="32"/>
      <c r="L366" s="32"/>
      <c r="M366" s="32"/>
      <c r="N366" s="32"/>
      <c r="O366" s="32"/>
      <c r="P366" s="32"/>
      <c r="Q366" s="32"/>
      <c r="R366" s="32"/>
      <c r="S366" s="32"/>
      <c r="T366" s="32"/>
      <c r="U366" s="32"/>
      <c r="V366" s="32"/>
      <c r="W366" s="56" t="s">
        <v>399</v>
      </c>
      <c r="X366" s="57"/>
    </row>
    <row r="367" spans="1:24" ht="28.5" customHeight="1" x14ac:dyDescent="0.25">
      <c r="A367" s="102"/>
      <c r="B367" s="129" t="s">
        <v>19</v>
      </c>
      <c r="C367" s="31" t="s">
        <v>18</v>
      </c>
      <c r="D367" s="10">
        <f>D370+D368+D369</f>
        <v>40440</v>
      </c>
      <c r="E367" s="10">
        <f t="shared" ref="E367:G367" si="86">E370+E368+E369</f>
        <v>40440</v>
      </c>
      <c r="F367" s="10">
        <f t="shared" si="86"/>
        <v>33925.299999999996</v>
      </c>
      <c r="G367" s="10">
        <f t="shared" si="86"/>
        <v>33925.299999999996</v>
      </c>
      <c r="H367" s="41"/>
      <c r="I367" s="41"/>
      <c r="J367" s="41"/>
      <c r="K367" s="41"/>
      <c r="L367" s="41"/>
      <c r="M367" s="41"/>
      <c r="N367" s="41"/>
      <c r="O367" s="41"/>
      <c r="P367" s="41"/>
      <c r="Q367" s="41"/>
      <c r="R367" s="41"/>
      <c r="S367" s="41"/>
      <c r="T367" s="41"/>
      <c r="U367" s="41"/>
      <c r="V367" s="41"/>
      <c r="W367" s="60" t="s">
        <v>375</v>
      </c>
      <c r="X367" s="45"/>
    </row>
    <row r="368" spans="1:24" ht="52.5" customHeight="1" x14ac:dyDescent="0.25">
      <c r="A368" s="106"/>
      <c r="B368" s="135"/>
      <c r="C368" s="37" t="s">
        <v>17</v>
      </c>
      <c r="D368" s="7">
        <f>+D362+D364</f>
        <v>18596.599999999999</v>
      </c>
      <c r="E368" s="7">
        <f t="shared" ref="E368:G368" si="87">+E362+E364</f>
        <v>18596.599999999999</v>
      </c>
      <c r="F368" s="7">
        <f t="shared" si="87"/>
        <v>18596.599999999999</v>
      </c>
      <c r="G368" s="7">
        <f t="shared" si="87"/>
        <v>18596.599999999999</v>
      </c>
      <c r="H368" s="41"/>
      <c r="I368" s="41"/>
      <c r="J368" s="41"/>
      <c r="K368" s="41"/>
      <c r="L368" s="41"/>
      <c r="M368" s="41"/>
      <c r="N368" s="41"/>
      <c r="O368" s="41"/>
      <c r="P368" s="41"/>
      <c r="Q368" s="41"/>
      <c r="R368" s="41"/>
      <c r="S368" s="41"/>
      <c r="T368" s="41"/>
      <c r="U368" s="41"/>
      <c r="V368" s="41"/>
      <c r="W368" s="56" t="s">
        <v>243</v>
      </c>
      <c r="X368" s="57"/>
    </row>
    <row r="369" spans="1:24" ht="52.5" customHeight="1" x14ac:dyDescent="0.25">
      <c r="A369" s="106"/>
      <c r="B369" s="135"/>
      <c r="C369" s="37" t="s">
        <v>248</v>
      </c>
      <c r="D369" s="7">
        <f>D361</f>
        <v>9924.6</v>
      </c>
      <c r="E369" s="7">
        <f t="shared" ref="E369:G369" si="88">E361</f>
        <v>9924.6</v>
      </c>
      <c r="F369" s="7">
        <f t="shared" si="88"/>
        <v>9924.6</v>
      </c>
      <c r="G369" s="7">
        <f t="shared" si="88"/>
        <v>9924.6</v>
      </c>
      <c r="H369" s="41"/>
      <c r="I369" s="41"/>
      <c r="J369" s="41"/>
      <c r="K369" s="41"/>
      <c r="L369" s="41"/>
      <c r="M369" s="41"/>
      <c r="N369" s="41"/>
      <c r="O369" s="41"/>
      <c r="P369" s="41"/>
      <c r="Q369" s="41"/>
      <c r="R369" s="41"/>
      <c r="S369" s="41"/>
      <c r="T369" s="41"/>
      <c r="U369" s="41"/>
      <c r="V369" s="41"/>
      <c r="W369" s="56" t="s">
        <v>243</v>
      </c>
      <c r="X369" s="57"/>
    </row>
    <row r="370" spans="1:24" ht="57.75" customHeight="1" x14ac:dyDescent="0.25">
      <c r="A370" s="136"/>
      <c r="B370" s="137"/>
      <c r="C370" s="37" t="s">
        <v>15</v>
      </c>
      <c r="D370" s="7">
        <f>D357+D358+D359+D360+D363+D365+D366</f>
        <v>11918.8</v>
      </c>
      <c r="E370" s="7">
        <f>E357+E358+E359+E360+E363+E365+E366</f>
        <v>11918.8</v>
      </c>
      <c r="F370" s="7">
        <f>F357+F358+F359+F360+F363+F365+F366</f>
        <v>5404.1</v>
      </c>
      <c r="G370" s="7">
        <f>G357+G358+G359+G360+G363+G365+G366</f>
        <v>5404.1</v>
      </c>
      <c r="H370" s="41"/>
      <c r="I370" s="41"/>
      <c r="J370" s="41"/>
      <c r="K370" s="41"/>
      <c r="L370" s="41"/>
      <c r="M370" s="41"/>
      <c r="N370" s="41"/>
      <c r="O370" s="41"/>
      <c r="P370" s="41"/>
      <c r="Q370" s="41"/>
      <c r="R370" s="41"/>
      <c r="S370" s="41"/>
      <c r="T370" s="41"/>
      <c r="U370" s="41"/>
      <c r="V370" s="41"/>
      <c r="W370" s="56" t="s">
        <v>400</v>
      </c>
      <c r="X370" s="57"/>
    </row>
    <row r="371" spans="1:24" ht="30" customHeight="1" x14ac:dyDescent="0.25">
      <c r="A371" s="42"/>
      <c r="B371" s="92" t="s">
        <v>147</v>
      </c>
      <c r="C371" s="93"/>
      <c r="D371" s="93"/>
      <c r="E371" s="93"/>
      <c r="F371" s="93"/>
      <c r="G371" s="93"/>
      <c r="H371" s="93"/>
      <c r="I371" s="93"/>
      <c r="J371" s="93"/>
      <c r="K371" s="93"/>
      <c r="L371" s="93"/>
      <c r="M371" s="93"/>
      <c r="N371" s="93"/>
      <c r="O371" s="93"/>
      <c r="P371" s="93"/>
      <c r="Q371" s="93"/>
      <c r="R371" s="93"/>
      <c r="S371" s="93"/>
      <c r="T371" s="93"/>
      <c r="U371" s="93"/>
      <c r="V371" s="93"/>
      <c r="W371" s="93"/>
      <c r="X371" s="94"/>
    </row>
    <row r="372" spans="1:24" ht="85.5" customHeight="1" x14ac:dyDescent="0.25">
      <c r="A372" s="138"/>
      <c r="B372" s="139" t="s">
        <v>148</v>
      </c>
      <c r="C372" s="37" t="s">
        <v>15</v>
      </c>
      <c r="D372" s="7">
        <v>19681.099999999999</v>
      </c>
      <c r="E372" s="7">
        <v>19681.099999999999</v>
      </c>
      <c r="F372" s="7">
        <v>14069</v>
      </c>
      <c r="G372" s="7">
        <v>14069</v>
      </c>
      <c r="H372" s="32"/>
      <c r="I372" s="32"/>
      <c r="J372" s="32"/>
      <c r="K372" s="32"/>
      <c r="L372" s="32"/>
      <c r="M372" s="32"/>
      <c r="N372" s="32"/>
      <c r="O372" s="32"/>
      <c r="P372" s="32"/>
      <c r="Q372" s="32"/>
      <c r="R372" s="32"/>
      <c r="S372" s="32"/>
      <c r="T372" s="32"/>
      <c r="U372" s="32"/>
      <c r="V372" s="32"/>
      <c r="W372" s="56" t="s">
        <v>376</v>
      </c>
      <c r="X372" s="57"/>
    </row>
    <row r="373" spans="1:24" ht="93" customHeight="1" x14ac:dyDescent="0.25">
      <c r="A373" s="138"/>
      <c r="B373" s="139" t="s">
        <v>149</v>
      </c>
      <c r="C373" s="37" t="s">
        <v>15</v>
      </c>
      <c r="D373" s="7">
        <v>2693.9</v>
      </c>
      <c r="E373" s="7">
        <v>2693.9</v>
      </c>
      <c r="F373" s="7">
        <v>1240.9000000000001</v>
      </c>
      <c r="G373" s="7">
        <v>1240.9000000000001</v>
      </c>
      <c r="H373" s="32"/>
      <c r="I373" s="32"/>
      <c r="J373" s="32"/>
      <c r="K373" s="32"/>
      <c r="L373" s="32"/>
      <c r="M373" s="32"/>
      <c r="N373" s="32"/>
      <c r="O373" s="32"/>
      <c r="P373" s="32"/>
      <c r="Q373" s="32"/>
      <c r="R373" s="32"/>
      <c r="S373" s="32"/>
      <c r="T373" s="32"/>
      <c r="U373" s="32"/>
      <c r="V373" s="32"/>
      <c r="W373" s="56" t="s">
        <v>377</v>
      </c>
      <c r="X373" s="57"/>
    </row>
    <row r="374" spans="1:24" ht="93" customHeight="1" x14ac:dyDescent="0.25">
      <c r="A374" s="140"/>
      <c r="B374" s="36" t="s">
        <v>154</v>
      </c>
      <c r="C374" s="37" t="s">
        <v>17</v>
      </c>
      <c r="D374" s="7">
        <v>6594.6</v>
      </c>
      <c r="E374" s="7">
        <v>6594.6</v>
      </c>
      <c r="F374" s="7">
        <v>4707.3</v>
      </c>
      <c r="G374" s="7">
        <v>4707.3</v>
      </c>
      <c r="H374" s="32"/>
      <c r="I374" s="32"/>
      <c r="J374" s="32"/>
      <c r="K374" s="32"/>
      <c r="L374" s="32"/>
      <c r="M374" s="32"/>
      <c r="N374" s="32"/>
      <c r="O374" s="32"/>
      <c r="P374" s="32"/>
      <c r="Q374" s="32"/>
      <c r="R374" s="32"/>
      <c r="S374" s="32"/>
      <c r="T374" s="32"/>
      <c r="U374" s="32"/>
      <c r="V374" s="32"/>
      <c r="W374" s="56" t="s">
        <v>258</v>
      </c>
      <c r="X374" s="57"/>
    </row>
    <row r="375" spans="1:24" ht="93" customHeight="1" x14ac:dyDescent="0.25">
      <c r="A375" s="140"/>
      <c r="B375" s="37" t="s">
        <v>158</v>
      </c>
      <c r="C375" s="37" t="s">
        <v>15</v>
      </c>
      <c r="D375" s="7">
        <v>85</v>
      </c>
      <c r="E375" s="7">
        <v>85</v>
      </c>
      <c r="F375" s="7">
        <v>70</v>
      </c>
      <c r="G375" s="7">
        <v>70</v>
      </c>
      <c r="H375" s="32"/>
      <c r="I375" s="32"/>
      <c r="J375" s="32"/>
      <c r="K375" s="32"/>
      <c r="L375" s="32"/>
      <c r="M375" s="32"/>
      <c r="N375" s="32"/>
      <c r="O375" s="32"/>
      <c r="P375" s="32"/>
      <c r="Q375" s="32"/>
      <c r="R375" s="32"/>
      <c r="S375" s="32"/>
      <c r="T375" s="32"/>
      <c r="U375" s="32"/>
      <c r="V375" s="32"/>
      <c r="W375" s="56" t="s">
        <v>378</v>
      </c>
      <c r="X375" s="57"/>
    </row>
    <row r="376" spans="1:24" ht="33.75" customHeight="1" x14ac:dyDescent="0.25">
      <c r="A376" s="102"/>
      <c r="B376" s="129" t="s">
        <v>19</v>
      </c>
      <c r="C376" s="31" t="s">
        <v>18</v>
      </c>
      <c r="D376" s="10">
        <f>D377+D378</f>
        <v>29054.6</v>
      </c>
      <c r="E376" s="10">
        <f t="shared" ref="E376:G376" si="89">E377+E378</f>
        <v>29054.6</v>
      </c>
      <c r="F376" s="10">
        <f t="shared" si="89"/>
        <v>20087.2</v>
      </c>
      <c r="G376" s="10">
        <f t="shared" si="89"/>
        <v>20087.2</v>
      </c>
      <c r="H376" s="41"/>
      <c r="I376" s="41"/>
      <c r="J376" s="41"/>
      <c r="K376" s="41"/>
      <c r="L376" s="41"/>
      <c r="M376" s="41"/>
      <c r="N376" s="41"/>
      <c r="O376" s="41"/>
      <c r="P376" s="41"/>
      <c r="Q376" s="41"/>
      <c r="R376" s="41"/>
      <c r="S376" s="41"/>
      <c r="T376" s="41"/>
      <c r="U376" s="41"/>
      <c r="V376" s="41"/>
      <c r="W376" s="60" t="s">
        <v>379</v>
      </c>
      <c r="X376" s="45"/>
    </row>
    <row r="377" spans="1:24" ht="57.75" customHeight="1" x14ac:dyDescent="0.25">
      <c r="A377" s="136"/>
      <c r="B377" s="137"/>
      <c r="C377" s="37" t="s">
        <v>15</v>
      </c>
      <c r="D377" s="7">
        <f>D372+D373+D375</f>
        <v>22460</v>
      </c>
      <c r="E377" s="7">
        <f t="shared" ref="E377:G377" si="90">E372+E373+E375</f>
        <v>22460</v>
      </c>
      <c r="F377" s="7">
        <f t="shared" si="90"/>
        <v>15379.9</v>
      </c>
      <c r="G377" s="7">
        <f t="shared" si="90"/>
        <v>15379.9</v>
      </c>
      <c r="H377" s="41"/>
      <c r="I377" s="41"/>
      <c r="J377" s="41"/>
      <c r="K377" s="41"/>
      <c r="L377" s="41"/>
      <c r="M377" s="41"/>
      <c r="N377" s="41"/>
      <c r="O377" s="41"/>
      <c r="P377" s="41"/>
      <c r="Q377" s="41"/>
      <c r="R377" s="41"/>
      <c r="S377" s="41"/>
      <c r="T377" s="41"/>
      <c r="U377" s="41"/>
      <c r="V377" s="41"/>
      <c r="W377" s="45" t="s">
        <v>380</v>
      </c>
      <c r="X377" s="45"/>
    </row>
    <row r="378" spans="1:24" ht="57.75" customHeight="1" x14ac:dyDescent="0.25">
      <c r="A378" s="141"/>
      <c r="B378" s="133"/>
      <c r="C378" s="37" t="s">
        <v>17</v>
      </c>
      <c r="D378" s="7">
        <f>D374</f>
        <v>6594.6</v>
      </c>
      <c r="E378" s="7">
        <f t="shared" ref="E378:G378" si="91">E374</f>
        <v>6594.6</v>
      </c>
      <c r="F378" s="7">
        <f t="shared" si="91"/>
        <v>4707.3</v>
      </c>
      <c r="G378" s="7">
        <f t="shared" si="91"/>
        <v>4707.3</v>
      </c>
      <c r="H378" s="41"/>
      <c r="I378" s="41"/>
      <c r="J378" s="41"/>
      <c r="K378" s="41"/>
      <c r="L378" s="41"/>
      <c r="M378" s="41"/>
      <c r="N378" s="41"/>
      <c r="O378" s="41"/>
      <c r="P378" s="41"/>
      <c r="Q378" s="41"/>
      <c r="R378" s="41"/>
      <c r="S378" s="41"/>
      <c r="T378" s="41"/>
      <c r="U378" s="41"/>
      <c r="V378" s="41"/>
      <c r="W378" s="56" t="s">
        <v>258</v>
      </c>
      <c r="X378" s="57"/>
    </row>
    <row r="379" spans="1:24" ht="30" customHeight="1" x14ac:dyDescent="0.25">
      <c r="A379" s="42"/>
      <c r="B379" s="92" t="s">
        <v>150</v>
      </c>
      <c r="C379" s="93"/>
      <c r="D379" s="93"/>
      <c r="E379" s="93"/>
      <c r="F379" s="93"/>
      <c r="G379" s="93"/>
      <c r="H379" s="93"/>
      <c r="I379" s="93"/>
      <c r="J379" s="93"/>
      <c r="K379" s="93"/>
      <c r="L379" s="93"/>
      <c r="M379" s="93"/>
      <c r="N379" s="93"/>
      <c r="O379" s="93"/>
      <c r="P379" s="93"/>
      <c r="Q379" s="93"/>
      <c r="R379" s="93"/>
      <c r="S379" s="93"/>
      <c r="T379" s="93"/>
      <c r="U379" s="93"/>
      <c r="V379" s="93"/>
      <c r="W379" s="93"/>
      <c r="X379" s="94"/>
    </row>
    <row r="380" spans="1:24" ht="77.25" customHeight="1" x14ac:dyDescent="0.25">
      <c r="A380" s="142"/>
      <c r="B380" s="37" t="s">
        <v>261</v>
      </c>
      <c r="C380" s="37" t="s">
        <v>15</v>
      </c>
      <c r="D380" s="7">
        <v>1987.5</v>
      </c>
      <c r="E380" s="7">
        <v>1987.5</v>
      </c>
      <c r="F380" s="7">
        <v>1987.5</v>
      </c>
      <c r="G380" s="7">
        <v>1987.5</v>
      </c>
      <c r="H380" s="41"/>
      <c r="I380" s="41"/>
      <c r="J380" s="41"/>
      <c r="K380" s="41"/>
      <c r="L380" s="41"/>
      <c r="M380" s="41"/>
      <c r="N380" s="41"/>
      <c r="O380" s="41"/>
      <c r="P380" s="41"/>
      <c r="Q380" s="41"/>
      <c r="R380" s="41"/>
      <c r="S380" s="41"/>
      <c r="T380" s="41"/>
      <c r="U380" s="41"/>
      <c r="V380" s="41"/>
      <c r="W380" s="56" t="s">
        <v>243</v>
      </c>
      <c r="X380" s="57"/>
    </row>
    <row r="381" spans="1:24" ht="81.75" customHeight="1" x14ac:dyDescent="0.25">
      <c r="A381" s="143"/>
      <c r="B381" s="9" t="s">
        <v>159</v>
      </c>
      <c r="C381" s="37" t="s">
        <v>15</v>
      </c>
      <c r="D381" s="7">
        <v>1000</v>
      </c>
      <c r="E381" s="7">
        <v>1000</v>
      </c>
      <c r="F381" s="7">
        <v>1000</v>
      </c>
      <c r="G381" s="7">
        <v>1000</v>
      </c>
      <c r="H381" s="41"/>
      <c r="I381" s="41"/>
      <c r="J381" s="41"/>
      <c r="K381" s="41"/>
      <c r="L381" s="41"/>
      <c r="M381" s="41"/>
      <c r="N381" s="41"/>
      <c r="O381" s="41"/>
      <c r="P381" s="41"/>
      <c r="Q381" s="41"/>
      <c r="R381" s="41"/>
      <c r="S381" s="41"/>
      <c r="T381" s="41"/>
      <c r="U381" s="41"/>
      <c r="V381" s="41"/>
      <c r="W381" s="56" t="s">
        <v>179</v>
      </c>
      <c r="X381" s="144"/>
    </row>
    <row r="382" spans="1:24" ht="81.75" customHeight="1" x14ac:dyDescent="0.25">
      <c r="A382" s="143"/>
      <c r="B382" s="9" t="s">
        <v>279</v>
      </c>
      <c r="C382" s="37" t="s">
        <v>15</v>
      </c>
      <c r="D382" s="7">
        <v>1200</v>
      </c>
      <c r="E382" s="7">
        <v>1200</v>
      </c>
      <c r="F382" s="7">
        <v>1199</v>
      </c>
      <c r="G382" s="7">
        <v>1199</v>
      </c>
      <c r="H382" s="41"/>
      <c r="I382" s="41"/>
      <c r="J382" s="41"/>
      <c r="K382" s="41"/>
      <c r="L382" s="41"/>
      <c r="M382" s="41"/>
      <c r="N382" s="41"/>
      <c r="O382" s="41"/>
      <c r="P382" s="41"/>
      <c r="Q382" s="41"/>
      <c r="R382" s="41"/>
      <c r="S382" s="41"/>
      <c r="T382" s="41"/>
      <c r="U382" s="41"/>
      <c r="V382" s="41"/>
      <c r="W382" s="56" t="s">
        <v>337</v>
      </c>
      <c r="X382" s="57"/>
    </row>
    <row r="383" spans="1:24" ht="15" customHeight="1" x14ac:dyDescent="0.25">
      <c r="A383" s="102"/>
      <c r="B383" s="53" t="s">
        <v>19</v>
      </c>
      <c r="C383" s="31" t="s">
        <v>18</v>
      </c>
      <c r="D383" s="10">
        <f>D384</f>
        <v>4187.5</v>
      </c>
      <c r="E383" s="10">
        <f t="shared" ref="E383:G383" si="92">E384</f>
        <v>4187.5</v>
      </c>
      <c r="F383" s="10">
        <f t="shared" si="92"/>
        <v>4186.5</v>
      </c>
      <c r="G383" s="10">
        <f t="shared" si="92"/>
        <v>4186.5</v>
      </c>
      <c r="H383" s="41"/>
      <c r="I383" s="41"/>
      <c r="J383" s="41"/>
      <c r="K383" s="41"/>
      <c r="L383" s="41"/>
      <c r="M383" s="41"/>
      <c r="N383" s="41"/>
      <c r="O383" s="41"/>
      <c r="P383" s="41"/>
      <c r="Q383" s="41"/>
      <c r="R383" s="41"/>
      <c r="S383" s="41"/>
      <c r="T383" s="41"/>
      <c r="U383" s="41"/>
      <c r="V383" s="41"/>
      <c r="W383" s="60" t="s">
        <v>179</v>
      </c>
      <c r="X383" s="45"/>
    </row>
    <row r="384" spans="1:24" ht="57.75" customHeight="1" x14ac:dyDescent="0.25">
      <c r="A384" s="141"/>
      <c r="B384" s="52"/>
      <c r="C384" s="37" t="s">
        <v>15</v>
      </c>
      <c r="D384" s="7">
        <f>D380+D381+D382</f>
        <v>4187.5</v>
      </c>
      <c r="E384" s="7">
        <f t="shared" ref="E384:G384" si="93">E380+E381+E382</f>
        <v>4187.5</v>
      </c>
      <c r="F384" s="7">
        <f t="shared" si="93"/>
        <v>4186.5</v>
      </c>
      <c r="G384" s="7">
        <f t="shared" si="93"/>
        <v>4186.5</v>
      </c>
      <c r="H384" s="7">
        <f t="shared" ref="H384:V384" si="94">H380+H381</f>
        <v>0</v>
      </c>
      <c r="I384" s="7">
        <f t="shared" si="94"/>
        <v>0</v>
      </c>
      <c r="J384" s="7">
        <f t="shared" si="94"/>
        <v>0</v>
      </c>
      <c r="K384" s="7">
        <f t="shared" si="94"/>
        <v>0</v>
      </c>
      <c r="L384" s="7">
        <f t="shared" si="94"/>
        <v>0</v>
      </c>
      <c r="M384" s="7">
        <f t="shared" si="94"/>
        <v>0</v>
      </c>
      <c r="N384" s="7">
        <f t="shared" si="94"/>
        <v>0</v>
      </c>
      <c r="O384" s="7">
        <f t="shared" si="94"/>
        <v>0</v>
      </c>
      <c r="P384" s="7">
        <f t="shared" si="94"/>
        <v>0</v>
      </c>
      <c r="Q384" s="7">
        <f t="shared" si="94"/>
        <v>0</v>
      </c>
      <c r="R384" s="7">
        <f t="shared" si="94"/>
        <v>0</v>
      </c>
      <c r="S384" s="7">
        <f t="shared" si="94"/>
        <v>0</v>
      </c>
      <c r="T384" s="7">
        <f t="shared" si="94"/>
        <v>0</v>
      </c>
      <c r="U384" s="7">
        <f t="shared" si="94"/>
        <v>0</v>
      </c>
      <c r="V384" s="7">
        <f t="shared" si="94"/>
        <v>0</v>
      </c>
      <c r="W384" s="45" t="s">
        <v>179</v>
      </c>
      <c r="X384" s="45"/>
    </row>
    <row r="385" spans="1:24" ht="30" customHeight="1" x14ac:dyDescent="0.25">
      <c r="A385" s="42"/>
      <c r="B385" s="92" t="s">
        <v>402</v>
      </c>
      <c r="C385" s="93"/>
      <c r="D385" s="93"/>
      <c r="E385" s="93"/>
      <c r="F385" s="93"/>
      <c r="G385" s="93"/>
      <c r="H385" s="93"/>
      <c r="I385" s="93"/>
      <c r="J385" s="93"/>
      <c r="K385" s="93"/>
      <c r="L385" s="93"/>
      <c r="M385" s="93"/>
      <c r="N385" s="93"/>
      <c r="O385" s="93"/>
      <c r="P385" s="93"/>
      <c r="Q385" s="93"/>
      <c r="R385" s="93"/>
      <c r="S385" s="93"/>
      <c r="T385" s="93"/>
      <c r="U385" s="93"/>
      <c r="V385" s="93"/>
      <c r="W385" s="93"/>
      <c r="X385" s="94"/>
    </row>
    <row r="386" spans="1:24" ht="81.75" customHeight="1" x14ac:dyDescent="0.25">
      <c r="A386" s="143"/>
      <c r="B386" s="9" t="s">
        <v>171</v>
      </c>
      <c r="C386" s="37" t="s">
        <v>15</v>
      </c>
      <c r="D386" s="7">
        <v>1000</v>
      </c>
      <c r="E386" s="7">
        <v>1000</v>
      </c>
      <c r="F386" s="7">
        <v>300</v>
      </c>
      <c r="G386" s="7">
        <v>300</v>
      </c>
      <c r="H386" s="41"/>
      <c r="I386" s="41"/>
      <c r="J386" s="41"/>
      <c r="K386" s="41"/>
      <c r="L386" s="41"/>
      <c r="M386" s="41"/>
      <c r="N386" s="41"/>
      <c r="O386" s="41"/>
      <c r="P386" s="41"/>
      <c r="Q386" s="41"/>
      <c r="R386" s="41"/>
      <c r="S386" s="41"/>
      <c r="T386" s="41"/>
      <c r="U386" s="41"/>
      <c r="V386" s="41"/>
      <c r="W386" s="56" t="s">
        <v>381</v>
      </c>
      <c r="X386" s="144"/>
    </row>
    <row r="387" spans="1:24" ht="15" customHeight="1" x14ac:dyDescent="0.25">
      <c r="A387" s="102"/>
      <c r="B387" s="53" t="s">
        <v>19</v>
      </c>
      <c r="C387" s="31" t="s">
        <v>18</v>
      </c>
      <c r="D387" s="10">
        <f>D388</f>
        <v>1000</v>
      </c>
      <c r="E387" s="10">
        <f t="shared" ref="E387:G387" si="95">E388</f>
        <v>1000</v>
      </c>
      <c r="F387" s="10">
        <f t="shared" si="95"/>
        <v>300</v>
      </c>
      <c r="G387" s="10">
        <f t="shared" si="95"/>
        <v>300</v>
      </c>
      <c r="H387" s="41"/>
      <c r="I387" s="41"/>
      <c r="J387" s="41"/>
      <c r="K387" s="41"/>
      <c r="L387" s="41"/>
      <c r="M387" s="41"/>
      <c r="N387" s="41"/>
      <c r="O387" s="41"/>
      <c r="P387" s="41"/>
      <c r="Q387" s="41"/>
      <c r="R387" s="41"/>
      <c r="S387" s="41"/>
      <c r="T387" s="41"/>
      <c r="U387" s="41"/>
      <c r="V387" s="41"/>
      <c r="W387" s="60" t="s">
        <v>381</v>
      </c>
      <c r="X387" s="45"/>
    </row>
    <row r="388" spans="1:24" ht="57.75" customHeight="1" x14ac:dyDescent="0.25">
      <c r="A388" s="141"/>
      <c r="B388" s="52"/>
      <c r="C388" s="37" t="s">
        <v>15</v>
      </c>
      <c r="D388" s="7">
        <f>D386</f>
        <v>1000</v>
      </c>
      <c r="E388" s="7">
        <f>E386</f>
        <v>1000</v>
      </c>
      <c r="F388" s="7">
        <f>F386</f>
        <v>300</v>
      </c>
      <c r="G388" s="7">
        <f>G386</f>
        <v>300</v>
      </c>
      <c r="H388" s="7" t="e">
        <f>#REF!+H386</f>
        <v>#REF!</v>
      </c>
      <c r="I388" s="7" t="e">
        <f>#REF!+I386</f>
        <v>#REF!</v>
      </c>
      <c r="J388" s="7" t="e">
        <f>#REF!+J386</f>
        <v>#REF!</v>
      </c>
      <c r="K388" s="7" t="e">
        <f>#REF!+K386</f>
        <v>#REF!</v>
      </c>
      <c r="L388" s="7" t="e">
        <f>#REF!+L386</f>
        <v>#REF!</v>
      </c>
      <c r="M388" s="7" t="e">
        <f>#REF!+M386</f>
        <v>#REF!</v>
      </c>
      <c r="N388" s="7" t="e">
        <f>#REF!+N386</f>
        <v>#REF!</v>
      </c>
      <c r="O388" s="7" t="e">
        <f>#REF!+O386</f>
        <v>#REF!</v>
      </c>
      <c r="P388" s="7" t="e">
        <f>#REF!+P386</f>
        <v>#REF!</v>
      </c>
      <c r="Q388" s="7" t="e">
        <f>#REF!+Q386</f>
        <v>#REF!</v>
      </c>
      <c r="R388" s="7" t="e">
        <f>#REF!+R386</f>
        <v>#REF!</v>
      </c>
      <c r="S388" s="7" t="e">
        <f>#REF!+S386</f>
        <v>#REF!</v>
      </c>
      <c r="T388" s="7" t="e">
        <f>#REF!+T386</f>
        <v>#REF!</v>
      </c>
      <c r="U388" s="7" t="e">
        <f>#REF!+U386</f>
        <v>#REF!</v>
      </c>
      <c r="V388" s="7" t="e">
        <f>#REF!+V386</f>
        <v>#REF!</v>
      </c>
      <c r="W388" s="45" t="s">
        <v>381</v>
      </c>
      <c r="X388" s="45"/>
    </row>
    <row r="389" spans="1:24" ht="30" customHeight="1" x14ac:dyDescent="0.25">
      <c r="A389" s="42"/>
      <c r="B389" s="92" t="s">
        <v>199</v>
      </c>
      <c r="C389" s="93"/>
      <c r="D389" s="93"/>
      <c r="E389" s="93"/>
      <c r="F389" s="93"/>
      <c r="G389" s="93"/>
      <c r="H389" s="93"/>
      <c r="I389" s="93"/>
      <c r="J389" s="93"/>
      <c r="K389" s="93"/>
      <c r="L389" s="93"/>
      <c r="M389" s="93"/>
      <c r="N389" s="93"/>
      <c r="O389" s="93"/>
      <c r="P389" s="93"/>
      <c r="Q389" s="93"/>
      <c r="R389" s="93"/>
      <c r="S389" s="93"/>
      <c r="T389" s="93"/>
      <c r="U389" s="93"/>
      <c r="V389" s="93"/>
      <c r="W389" s="93"/>
      <c r="X389" s="94"/>
    </row>
    <row r="390" spans="1:24" ht="196.5" customHeight="1" x14ac:dyDescent="0.25">
      <c r="A390" s="142"/>
      <c r="B390" s="37" t="s">
        <v>229</v>
      </c>
      <c r="C390" s="37" t="s">
        <v>15</v>
      </c>
      <c r="D390" s="7">
        <v>7700</v>
      </c>
      <c r="E390" s="7">
        <v>7700</v>
      </c>
      <c r="F390" s="7">
        <v>7620.3</v>
      </c>
      <c r="G390" s="7">
        <v>7620.3</v>
      </c>
      <c r="H390" s="41"/>
      <c r="I390" s="41"/>
      <c r="J390" s="41"/>
      <c r="K390" s="41"/>
      <c r="L390" s="41"/>
      <c r="M390" s="41"/>
      <c r="N390" s="41"/>
      <c r="O390" s="41"/>
      <c r="P390" s="41"/>
      <c r="Q390" s="41"/>
      <c r="R390" s="41"/>
      <c r="S390" s="41"/>
      <c r="T390" s="41"/>
      <c r="U390" s="41"/>
      <c r="V390" s="41"/>
      <c r="W390" s="56" t="s">
        <v>260</v>
      </c>
      <c r="X390" s="57"/>
    </row>
    <row r="391" spans="1:24" ht="60.75" customHeight="1" x14ac:dyDescent="0.25">
      <c r="A391" s="142"/>
      <c r="B391" s="31" t="s">
        <v>19</v>
      </c>
      <c r="C391" s="37" t="s">
        <v>15</v>
      </c>
      <c r="D391" s="7">
        <f>D390</f>
        <v>7700</v>
      </c>
      <c r="E391" s="7">
        <f t="shared" ref="E391:V391" si="96">E390</f>
        <v>7700</v>
      </c>
      <c r="F391" s="7">
        <f t="shared" si="96"/>
        <v>7620.3</v>
      </c>
      <c r="G391" s="7">
        <f t="shared" si="96"/>
        <v>7620.3</v>
      </c>
      <c r="H391" s="7">
        <f t="shared" si="96"/>
        <v>0</v>
      </c>
      <c r="I391" s="7">
        <f t="shared" si="96"/>
        <v>0</v>
      </c>
      <c r="J391" s="7">
        <f t="shared" si="96"/>
        <v>0</v>
      </c>
      <c r="K391" s="7">
        <f t="shared" si="96"/>
        <v>0</v>
      </c>
      <c r="L391" s="7">
        <f t="shared" si="96"/>
        <v>0</v>
      </c>
      <c r="M391" s="7">
        <f t="shared" si="96"/>
        <v>0</v>
      </c>
      <c r="N391" s="7">
        <f t="shared" si="96"/>
        <v>0</v>
      </c>
      <c r="O391" s="7">
        <f t="shared" si="96"/>
        <v>0</v>
      </c>
      <c r="P391" s="7">
        <f t="shared" si="96"/>
        <v>0</v>
      </c>
      <c r="Q391" s="7">
        <f t="shared" si="96"/>
        <v>0</v>
      </c>
      <c r="R391" s="7">
        <f t="shared" si="96"/>
        <v>0</v>
      </c>
      <c r="S391" s="7">
        <f t="shared" si="96"/>
        <v>0</v>
      </c>
      <c r="T391" s="7">
        <f t="shared" si="96"/>
        <v>0</v>
      </c>
      <c r="U391" s="7">
        <f t="shared" si="96"/>
        <v>0</v>
      </c>
      <c r="V391" s="7">
        <f t="shared" si="96"/>
        <v>0</v>
      </c>
      <c r="W391" s="56" t="s">
        <v>280</v>
      </c>
      <c r="X391" s="144"/>
    </row>
    <row r="392" spans="1:24" ht="33.75" customHeight="1" x14ac:dyDescent="0.25">
      <c r="A392" s="42"/>
      <c r="B392" s="92" t="s">
        <v>230</v>
      </c>
      <c r="C392" s="93"/>
      <c r="D392" s="93"/>
      <c r="E392" s="93"/>
      <c r="F392" s="93"/>
      <c r="G392" s="93"/>
      <c r="H392" s="93"/>
      <c r="I392" s="93"/>
      <c r="J392" s="93"/>
      <c r="K392" s="93"/>
      <c r="L392" s="93"/>
      <c r="M392" s="93"/>
      <c r="N392" s="93"/>
      <c r="O392" s="93"/>
      <c r="P392" s="93"/>
      <c r="Q392" s="93"/>
      <c r="R392" s="93"/>
      <c r="S392" s="93"/>
      <c r="T392" s="93"/>
      <c r="U392" s="93"/>
      <c r="V392" s="93"/>
      <c r="W392" s="93"/>
      <c r="X392" s="94"/>
    </row>
    <row r="393" spans="1:24" ht="120" customHeight="1" x14ac:dyDescent="0.25">
      <c r="A393" s="142"/>
      <c r="B393" s="37" t="s">
        <v>231</v>
      </c>
      <c r="C393" s="37" t="s">
        <v>15</v>
      </c>
      <c r="D393" s="7">
        <v>514</v>
      </c>
      <c r="E393" s="7">
        <v>514</v>
      </c>
      <c r="F393" s="7">
        <v>514</v>
      </c>
      <c r="G393" s="7">
        <v>514</v>
      </c>
      <c r="H393" s="41"/>
      <c r="I393" s="41"/>
      <c r="J393" s="41"/>
      <c r="K393" s="41"/>
      <c r="L393" s="41"/>
      <c r="M393" s="41"/>
      <c r="N393" s="41"/>
      <c r="O393" s="41"/>
      <c r="P393" s="41"/>
      <c r="Q393" s="41"/>
      <c r="R393" s="41"/>
      <c r="S393" s="41"/>
      <c r="T393" s="41"/>
      <c r="U393" s="41"/>
      <c r="V393" s="41"/>
      <c r="W393" s="56" t="s">
        <v>243</v>
      </c>
      <c r="X393" s="57"/>
    </row>
    <row r="394" spans="1:24" ht="66" customHeight="1" x14ac:dyDescent="0.25">
      <c r="A394" s="142"/>
      <c r="B394" s="37" t="s">
        <v>232</v>
      </c>
      <c r="C394" s="37" t="s">
        <v>15</v>
      </c>
      <c r="D394" s="7">
        <v>76</v>
      </c>
      <c r="E394" s="7">
        <v>76</v>
      </c>
      <c r="F394" s="7">
        <v>75.900000000000006</v>
      </c>
      <c r="G394" s="7">
        <v>75.900000000000006</v>
      </c>
      <c r="H394" s="41"/>
      <c r="I394" s="41"/>
      <c r="J394" s="41"/>
      <c r="K394" s="41"/>
      <c r="L394" s="41"/>
      <c r="M394" s="41"/>
      <c r="N394" s="41"/>
      <c r="O394" s="41"/>
      <c r="P394" s="41"/>
      <c r="Q394" s="41"/>
      <c r="R394" s="41"/>
      <c r="S394" s="41"/>
      <c r="T394" s="41"/>
      <c r="U394" s="41"/>
      <c r="V394" s="41"/>
      <c r="W394" s="56" t="s">
        <v>337</v>
      </c>
      <c r="X394" s="57"/>
    </row>
    <row r="395" spans="1:24" ht="60.75" customHeight="1" x14ac:dyDescent="0.25">
      <c r="A395" s="142"/>
      <c r="B395" s="31" t="s">
        <v>19</v>
      </c>
      <c r="C395" s="31" t="s">
        <v>15</v>
      </c>
      <c r="D395" s="10">
        <f>D393+D394</f>
        <v>590</v>
      </c>
      <c r="E395" s="10">
        <f t="shared" ref="E395:G395" si="97">E393+E394</f>
        <v>590</v>
      </c>
      <c r="F395" s="10">
        <f t="shared" si="97"/>
        <v>589.9</v>
      </c>
      <c r="G395" s="10">
        <f t="shared" si="97"/>
        <v>589.9</v>
      </c>
      <c r="H395" s="18"/>
      <c r="I395" s="18"/>
      <c r="J395" s="18"/>
      <c r="K395" s="18"/>
      <c r="L395" s="18"/>
      <c r="M395" s="18"/>
      <c r="N395" s="18"/>
      <c r="O395" s="18"/>
      <c r="P395" s="18"/>
      <c r="Q395" s="18"/>
      <c r="R395" s="18"/>
      <c r="S395" s="18"/>
      <c r="T395" s="18"/>
      <c r="U395" s="18"/>
      <c r="V395" s="18"/>
      <c r="W395" s="87" t="s">
        <v>179</v>
      </c>
      <c r="X395" s="145"/>
    </row>
    <row r="396" spans="1:24" ht="33.75" customHeight="1" x14ac:dyDescent="0.25">
      <c r="A396" s="42"/>
      <c r="B396" s="92" t="s">
        <v>382</v>
      </c>
      <c r="C396" s="93"/>
      <c r="D396" s="93"/>
      <c r="E396" s="93"/>
      <c r="F396" s="93"/>
      <c r="G396" s="93"/>
      <c r="H396" s="93"/>
      <c r="I396" s="93"/>
      <c r="J396" s="93"/>
      <c r="K396" s="93"/>
      <c r="L396" s="93"/>
      <c r="M396" s="93"/>
      <c r="N396" s="93"/>
      <c r="O396" s="93"/>
      <c r="P396" s="93"/>
      <c r="Q396" s="93"/>
      <c r="R396" s="93"/>
      <c r="S396" s="93"/>
      <c r="T396" s="93"/>
      <c r="U396" s="93"/>
      <c r="V396" s="93"/>
      <c r="W396" s="93"/>
      <c r="X396" s="94"/>
    </row>
    <row r="397" spans="1:24" ht="120" customHeight="1" x14ac:dyDescent="0.25">
      <c r="A397" s="142"/>
      <c r="B397" s="37" t="s">
        <v>383</v>
      </c>
      <c r="C397" s="37" t="s">
        <v>15</v>
      </c>
      <c r="D397" s="7">
        <v>3019</v>
      </c>
      <c r="E397" s="7">
        <v>3019</v>
      </c>
      <c r="F397" s="7">
        <v>2768</v>
      </c>
      <c r="G397" s="7">
        <v>2768</v>
      </c>
      <c r="H397" s="41"/>
      <c r="I397" s="41"/>
      <c r="J397" s="41"/>
      <c r="K397" s="41"/>
      <c r="L397" s="41"/>
      <c r="M397" s="41"/>
      <c r="N397" s="41"/>
      <c r="O397" s="41"/>
      <c r="P397" s="41"/>
      <c r="Q397" s="41"/>
      <c r="R397" s="41"/>
      <c r="S397" s="41"/>
      <c r="T397" s="41"/>
      <c r="U397" s="41"/>
      <c r="V397" s="41"/>
      <c r="W397" s="56" t="s">
        <v>384</v>
      </c>
      <c r="X397" s="57"/>
    </row>
    <row r="398" spans="1:24" ht="60.75" customHeight="1" x14ac:dyDescent="0.25">
      <c r="A398" s="142"/>
      <c r="B398" s="31" t="s">
        <v>19</v>
      </c>
      <c r="C398" s="31" t="s">
        <v>15</v>
      </c>
      <c r="D398" s="10">
        <f>D397</f>
        <v>3019</v>
      </c>
      <c r="E398" s="10">
        <f t="shared" ref="E398:G398" si="98">E397</f>
        <v>3019</v>
      </c>
      <c r="F398" s="10">
        <f t="shared" si="98"/>
        <v>2768</v>
      </c>
      <c r="G398" s="10">
        <f t="shared" si="98"/>
        <v>2768</v>
      </c>
      <c r="H398" s="18"/>
      <c r="I398" s="18"/>
      <c r="J398" s="18"/>
      <c r="K398" s="18"/>
      <c r="L398" s="18"/>
      <c r="M398" s="18"/>
      <c r="N398" s="18"/>
      <c r="O398" s="18"/>
      <c r="P398" s="18"/>
      <c r="Q398" s="18"/>
      <c r="R398" s="18"/>
      <c r="S398" s="18"/>
      <c r="T398" s="18"/>
      <c r="U398" s="18"/>
      <c r="V398" s="18"/>
      <c r="W398" s="87" t="s">
        <v>304</v>
      </c>
      <c r="X398" s="145"/>
    </row>
    <row r="399" spans="1:24" ht="29.25" customHeight="1" x14ac:dyDescent="0.25">
      <c r="A399" s="146"/>
      <c r="B399" s="43" t="s">
        <v>16</v>
      </c>
      <c r="C399" s="38" t="s">
        <v>18</v>
      </c>
      <c r="D399" s="130">
        <f>D400+D402+D401</f>
        <v>128682.5</v>
      </c>
      <c r="E399" s="130">
        <f t="shared" ref="E399:G399" si="99">E400+E402+E401</f>
        <v>128682.5</v>
      </c>
      <c r="F399" s="130">
        <f t="shared" si="99"/>
        <v>105770.1</v>
      </c>
      <c r="G399" s="130">
        <f t="shared" si="99"/>
        <v>105770.1</v>
      </c>
      <c r="H399" s="147"/>
      <c r="I399" s="147"/>
      <c r="J399" s="147"/>
      <c r="K399" s="147"/>
      <c r="L399" s="147"/>
      <c r="M399" s="147"/>
      <c r="N399" s="147"/>
      <c r="O399" s="147"/>
      <c r="P399" s="147"/>
      <c r="Q399" s="147"/>
      <c r="R399" s="147"/>
      <c r="S399" s="147"/>
      <c r="T399" s="147"/>
      <c r="U399" s="147"/>
      <c r="V399" s="147"/>
      <c r="W399" s="131" t="s">
        <v>385</v>
      </c>
      <c r="X399" s="71"/>
    </row>
    <row r="400" spans="1:24" ht="60" customHeight="1" x14ac:dyDescent="0.25">
      <c r="A400" s="146"/>
      <c r="B400" s="43"/>
      <c r="C400" s="30" t="s">
        <v>17</v>
      </c>
      <c r="D400" s="21">
        <f>D351+D368+D378</f>
        <v>26274.799999999996</v>
      </c>
      <c r="E400" s="21">
        <f t="shared" ref="E400:G400" si="100">E351+E368+E378</f>
        <v>26274.799999999996</v>
      </c>
      <c r="F400" s="21">
        <f t="shared" si="100"/>
        <v>24324.399999999998</v>
      </c>
      <c r="G400" s="21">
        <f t="shared" si="100"/>
        <v>24324.399999999998</v>
      </c>
      <c r="H400" s="21">
        <f t="shared" ref="H400:V400" si="101">H351+H368+H378</f>
        <v>0</v>
      </c>
      <c r="I400" s="21">
        <f t="shared" si="101"/>
        <v>0</v>
      </c>
      <c r="J400" s="21">
        <f t="shared" si="101"/>
        <v>0</v>
      </c>
      <c r="K400" s="21">
        <f t="shared" si="101"/>
        <v>0</v>
      </c>
      <c r="L400" s="21">
        <f t="shared" si="101"/>
        <v>0</v>
      </c>
      <c r="M400" s="21">
        <f t="shared" si="101"/>
        <v>0</v>
      </c>
      <c r="N400" s="21">
        <f t="shared" si="101"/>
        <v>0</v>
      </c>
      <c r="O400" s="21">
        <f t="shared" si="101"/>
        <v>0</v>
      </c>
      <c r="P400" s="21">
        <f t="shared" si="101"/>
        <v>0</v>
      </c>
      <c r="Q400" s="21">
        <f t="shared" si="101"/>
        <v>0</v>
      </c>
      <c r="R400" s="21">
        <f t="shared" si="101"/>
        <v>0</v>
      </c>
      <c r="S400" s="21">
        <f t="shared" si="101"/>
        <v>0</v>
      </c>
      <c r="T400" s="21">
        <f t="shared" si="101"/>
        <v>0</v>
      </c>
      <c r="U400" s="21">
        <f t="shared" si="101"/>
        <v>0</v>
      </c>
      <c r="V400" s="21">
        <f t="shared" si="101"/>
        <v>0</v>
      </c>
      <c r="W400" s="71" t="s">
        <v>330</v>
      </c>
      <c r="X400" s="71"/>
    </row>
    <row r="401" spans="1:28" ht="60" customHeight="1" x14ac:dyDescent="0.25">
      <c r="A401" s="146"/>
      <c r="B401" s="43"/>
      <c r="C401" s="30" t="s">
        <v>248</v>
      </c>
      <c r="D401" s="21">
        <f>D369</f>
        <v>9924.6</v>
      </c>
      <c r="E401" s="21">
        <f t="shared" ref="E401:G401" si="102">E369</f>
        <v>9924.6</v>
      </c>
      <c r="F401" s="21">
        <f t="shared" si="102"/>
        <v>9924.6</v>
      </c>
      <c r="G401" s="21">
        <f t="shared" si="102"/>
        <v>9924.6</v>
      </c>
      <c r="H401" s="21"/>
      <c r="I401" s="21"/>
      <c r="J401" s="21"/>
      <c r="K401" s="21"/>
      <c r="L401" s="21"/>
      <c r="M401" s="21"/>
      <c r="N401" s="21"/>
      <c r="O401" s="21"/>
      <c r="P401" s="21"/>
      <c r="Q401" s="21"/>
      <c r="R401" s="21"/>
      <c r="S401" s="21"/>
      <c r="T401" s="21"/>
      <c r="U401" s="21"/>
      <c r="V401" s="21"/>
      <c r="W401" s="71" t="s">
        <v>179</v>
      </c>
      <c r="X401" s="71"/>
    </row>
    <row r="402" spans="1:28" ht="57.75" customHeight="1" x14ac:dyDescent="0.25">
      <c r="A402" s="146"/>
      <c r="B402" s="148"/>
      <c r="C402" s="30" t="s">
        <v>15</v>
      </c>
      <c r="D402" s="21">
        <f>D350+D355+D370+D377+D384+D388+D391+D395+D398</f>
        <v>92483.099999999991</v>
      </c>
      <c r="E402" s="21">
        <f t="shared" ref="E402" si="103">E350+E355+E370+E377+E384+E388+E391+E395+E398</f>
        <v>92483.099999999991</v>
      </c>
      <c r="F402" s="21">
        <f>F350+F355+F370+F377+F384+F388+F391+F395+F398+0.1</f>
        <v>71521.100000000006</v>
      </c>
      <c r="G402" s="21">
        <f>G350+G355+G370+G377+G384+G388+G391+G395+G398+0.1</f>
        <v>71521.100000000006</v>
      </c>
      <c r="H402" s="21" t="e">
        <f t="shared" ref="H402:V402" si="104">H350+H355+H370+H377+H384+H388+H391+H395</f>
        <v>#REF!</v>
      </c>
      <c r="I402" s="21" t="e">
        <f t="shared" si="104"/>
        <v>#REF!</v>
      </c>
      <c r="J402" s="21" t="e">
        <f t="shared" si="104"/>
        <v>#REF!</v>
      </c>
      <c r="K402" s="21" t="e">
        <f t="shared" si="104"/>
        <v>#REF!</v>
      </c>
      <c r="L402" s="21" t="e">
        <f t="shared" si="104"/>
        <v>#REF!</v>
      </c>
      <c r="M402" s="21" t="e">
        <f t="shared" si="104"/>
        <v>#REF!</v>
      </c>
      <c r="N402" s="21" t="e">
        <f t="shared" si="104"/>
        <v>#REF!</v>
      </c>
      <c r="O402" s="21" t="e">
        <f t="shared" si="104"/>
        <v>#REF!</v>
      </c>
      <c r="P402" s="21" t="e">
        <f t="shared" si="104"/>
        <v>#REF!</v>
      </c>
      <c r="Q402" s="21" t="e">
        <f t="shared" si="104"/>
        <v>#REF!</v>
      </c>
      <c r="R402" s="21" t="e">
        <f t="shared" si="104"/>
        <v>#REF!</v>
      </c>
      <c r="S402" s="21" t="e">
        <f t="shared" si="104"/>
        <v>#REF!</v>
      </c>
      <c r="T402" s="21" t="e">
        <f t="shared" si="104"/>
        <v>#REF!</v>
      </c>
      <c r="U402" s="21" t="e">
        <f t="shared" si="104"/>
        <v>#REF!</v>
      </c>
      <c r="V402" s="21" t="e">
        <f t="shared" si="104"/>
        <v>#REF!</v>
      </c>
      <c r="W402" s="149" t="s">
        <v>401</v>
      </c>
      <c r="X402" s="150"/>
    </row>
    <row r="403" spans="1:28" s="13" customFormat="1" ht="43.5" customHeight="1" x14ac:dyDescent="0.25">
      <c r="A403" s="50"/>
      <c r="B403" s="53" t="s">
        <v>77</v>
      </c>
      <c r="C403" s="18" t="s">
        <v>18</v>
      </c>
      <c r="D403" s="19">
        <f>D405+D406+D407+D404</f>
        <v>2643422.7000000002</v>
      </c>
      <c r="E403" s="19">
        <f t="shared" ref="E403:G403" si="105">E405+E406+E407+E404</f>
        <v>2613966.6000000006</v>
      </c>
      <c r="F403" s="19">
        <f t="shared" si="105"/>
        <v>2366319.6999999997</v>
      </c>
      <c r="G403" s="19">
        <f t="shared" si="105"/>
        <v>2365908.6</v>
      </c>
      <c r="H403" s="19" t="e">
        <f t="shared" ref="H403:V403" si="106">H405+H406+H407</f>
        <v>#REF!</v>
      </c>
      <c r="I403" s="19" t="e">
        <f t="shared" si="106"/>
        <v>#REF!</v>
      </c>
      <c r="J403" s="19" t="e">
        <f t="shared" si="106"/>
        <v>#REF!</v>
      </c>
      <c r="K403" s="19" t="e">
        <f t="shared" si="106"/>
        <v>#REF!</v>
      </c>
      <c r="L403" s="19" t="e">
        <f t="shared" si="106"/>
        <v>#REF!</v>
      </c>
      <c r="M403" s="19" t="e">
        <f t="shared" si="106"/>
        <v>#REF!</v>
      </c>
      <c r="N403" s="19" t="e">
        <f t="shared" si="106"/>
        <v>#REF!</v>
      </c>
      <c r="O403" s="19" t="e">
        <f t="shared" si="106"/>
        <v>#REF!</v>
      </c>
      <c r="P403" s="19" t="e">
        <f t="shared" si="106"/>
        <v>#REF!</v>
      </c>
      <c r="Q403" s="19" t="e">
        <f t="shared" si="106"/>
        <v>#REF!</v>
      </c>
      <c r="R403" s="19" t="e">
        <f t="shared" si="106"/>
        <v>#REF!</v>
      </c>
      <c r="S403" s="19" t="e">
        <f t="shared" si="106"/>
        <v>#REF!</v>
      </c>
      <c r="T403" s="19" t="e">
        <f t="shared" si="106"/>
        <v>#REF!</v>
      </c>
      <c r="U403" s="19" t="e">
        <f t="shared" si="106"/>
        <v>#REF!</v>
      </c>
      <c r="V403" s="19" t="e">
        <f t="shared" si="106"/>
        <v>#REF!</v>
      </c>
      <c r="W403" s="56" t="s">
        <v>386</v>
      </c>
      <c r="X403" s="57"/>
      <c r="Y403" s="22"/>
      <c r="Z403" s="22"/>
      <c r="AA403" s="22"/>
      <c r="AB403" s="22"/>
    </row>
    <row r="404" spans="1:28" s="13" customFormat="1" ht="43.5" customHeight="1" x14ac:dyDescent="0.25">
      <c r="A404" s="51"/>
      <c r="B404" s="54"/>
      <c r="C404" s="37" t="s">
        <v>248</v>
      </c>
      <c r="D404" s="15">
        <f>D147+D228+D401</f>
        <v>158441</v>
      </c>
      <c r="E404" s="15">
        <f t="shared" ref="E404:G404" si="107">E147+E228+E401</f>
        <v>158441</v>
      </c>
      <c r="F404" s="15">
        <f t="shared" si="107"/>
        <v>10829.1</v>
      </c>
      <c r="G404" s="15">
        <f t="shared" si="107"/>
        <v>10829.1</v>
      </c>
      <c r="H404" s="15">
        <f t="shared" ref="D404:V404" si="108">H228</f>
        <v>0</v>
      </c>
      <c r="I404" s="15">
        <f t="shared" si="108"/>
        <v>0</v>
      </c>
      <c r="J404" s="15">
        <f t="shared" si="108"/>
        <v>0</v>
      </c>
      <c r="K404" s="15">
        <f t="shared" si="108"/>
        <v>0</v>
      </c>
      <c r="L404" s="15">
        <f t="shared" si="108"/>
        <v>0</v>
      </c>
      <c r="M404" s="15">
        <f t="shared" si="108"/>
        <v>0</v>
      </c>
      <c r="N404" s="15">
        <f t="shared" si="108"/>
        <v>0</v>
      </c>
      <c r="O404" s="15">
        <f t="shared" si="108"/>
        <v>0</v>
      </c>
      <c r="P404" s="15">
        <f t="shared" si="108"/>
        <v>0</v>
      </c>
      <c r="Q404" s="15">
        <f t="shared" si="108"/>
        <v>0</v>
      </c>
      <c r="R404" s="15">
        <f t="shared" si="108"/>
        <v>0</v>
      </c>
      <c r="S404" s="15">
        <f t="shared" si="108"/>
        <v>0</v>
      </c>
      <c r="T404" s="15">
        <f t="shared" si="108"/>
        <v>0</v>
      </c>
      <c r="U404" s="15">
        <f t="shared" si="108"/>
        <v>0</v>
      </c>
      <c r="V404" s="15">
        <f t="shared" si="108"/>
        <v>0</v>
      </c>
      <c r="W404" s="56" t="s">
        <v>403</v>
      </c>
      <c r="X404" s="57"/>
      <c r="Y404" s="22"/>
      <c r="Z404" s="22"/>
      <c r="AA404" s="22"/>
      <c r="AB404" s="22"/>
    </row>
    <row r="405" spans="1:28" s="13" customFormat="1" ht="46.5" customHeight="1" x14ac:dyDescent="0.25">
      <c r="A405" s="51"/>
      <c r="B405" s="54"/>
      <c r="C405" s="37" t="s">
        <v>15</v>
      </c>
      <c r="D405" s="7">
        <f>D71+D80+D92+D104+D145+D151+D172+D190+D210+D218+D229+D247+D309+D322+D402</f>
        <v>1186580.9000000001</v>
      </c>
      <c r="E405" s="7">
        <f t="shared" ref="E405:G405" si="109">E71+E80+E92+E104+E145+E151+E172+E190+E210+E218+E229+E247+E309+E322+E402</f>
        <v>1186580.9000000001</v>
      </c>
      <c r="F405" s="7">
        <f t="shared" si="109"/>
        <v>1127869.9000000001</v>
      </c>
      <c r="G405" s="7">
        <f t="shared" si="109"/>
        <v>1127458.8</v>
      </c>
      <c r="H405" s="7" t="e">
        <f>H71+H80+H92+H104+H145+H151+H172+H190+H210+H218+H229+H247+H309+H322+H402+0.1</f>
        <v>#REF!</v>
      </c>
      <c r="I405" s="7" t="e">
        <f>I71+I80+I92+I104+I145+I151+I172+I190+I210+I218+I229+I247+I309+I322+I402+0.1</f>
        <v>#REF!</v>
      </c>
      <c r="J405" s="7" t="e">
        <f>J71+J80+J92+J104+J145+J151+J172+J190+J210+J218+J229+J247+J309+J322+J402+0.1</f>
        <v>#REF!</v>
      </c>
      <c r="K405" s="7" t="e">
        <f>K71+K80+K92+K104+K145+K151+K172+K190+K210+K218+K229+K247+K309+K322+K402+0.1</f>
        <v>#REF!</v>
      </c>
      <c r="L405" s="7" t="e">
        <f>L71+L80+L92+L104+L145+L151+L172+L190+L210+L218+L229+L247+L309+L322+L402+0.1</f>
        <v>#REF!</v>
      </c>
      <c r="M405" s="7" t="e">
        <f>M71+M80+M92+M104+M145+M151+M172+M190+M210+M218+M229+M247+M309+M322+M402+0.1</f>
        <v>#REF!</v>
      </c>
      <c r="N405" s="7" t="e">
        <f>N71+N80+N92+N104+N145+N151+N172+N190+N210+N218+N229+N247+N309+N322+N402+0.1</f>
        <v>#REF!</v>
      </c>
      <c r="O405" s="7" t="e">
        <f>O71+O80+O92+O104+O145+O151+O172+O190+O210+O218+O229+O247+O309+O322+O402+0.1</f>
        <v>#REF!</v>
      </c>
      <c r="P405" s="7" t="e">
        <f>P71+P80+P92+P104+P145+P151+P172+P190+P210+P218+P229+P247+P309+P322+P402+0.1</f>
        <v>#REF!</v>
      </c>
      <c r="Q405" s="7" t="e">
        <f>Q71+Q80+Q92+Q104+Q145+Q151+Q172+Q190+Q210+Q218+Q229+Q247+Q309+Q322+Q402+0.1</f>
        <v>#REF!</v>
      </c>
      <c r="R405" s="7" t="e">
        <f>R71+R80+R92+R104+R145+R151+R172+R190+R210+R218+R229+R247+R309+R322+R402+0.1</f>
        <v>#REF!</v>
      </c>
      <c r="S405" s="7" t="e">
        <f>S71+S80+S92+S104+S145+S151+S172+S190+S210+S218+S229+S247+S309+S322+S402+0.1</f>
        <v>#REF!</v>
      </c>
      <c r="T405" s="7" t="e">
        <f>T71+T80+T92+T104+T145+T151+T172+T190+T210+T218+T229+T247+T309+T322+T402+0.1</f>
        <v>#REF!</v>
      </c>
      <c r="U405" s="7" t="e">
        <f>U71+U80+U92+U104+U145+U151+U172+U190+U210+U218+U229+U247+U309+U322+U402+0.1</f>
        <v>#REF!</v>
      </c>
      <c r="V405" s="7" t="e">
        <f>V71+V80+V92+V104+V145+V151+V172+V190+V210+V218+V229+V247+V309+V322+V402+0.1</f>
        <v>#REF!</v>
      </c>
      <c r="W405" s="46" t="s">
        <v>404</v>
      </c>
      <c r="X405" s="47"/>
    </row>
    <row r="406" spans="1:28" s="13" customFormat="1" ht="66.75" customHeight="1" x14ac:dyDescent="0.25">
      <c r="A406" s="51"/>
      <c r="B406" s="54"/>
      <c r="C406" s="37" t="s">
        <v>79</v>
      </c>
      <c r="D406" s="7">
        <f>D311+D327</f>
        <v>13280</v>
      </c>
      <c r="E406" s="7">
        <f t="shared" ref="E406:G406" si="110">E311+E327</f>
        <v>13280</v>
      </c>
      <c r="F406" s="7">
        <f t="shared" si="110"/>
        <v>11080</v>
      </c>
      <c r="G406" s="7">
        <f t="shared" si="110"/>
        <v>11080</v>
      </c>
      <c r="H406" s="7" t="e">
        <f>#REF!+#REF!+H147+#REF!+H311+#REF!+H327+#REF!</f>
        <v>#REF!</v>
      </c>
      <c r="I406" s="7" t="e">
        <f>#REF!+#REF!+I147+#REF!+I311+#REF!+I327+#REF!</f>
        <v>#REF!</v>
      </c>
      <c r="J406" s="7" t="e">
        <f>#REF!+#REF!+J147+#REF!+J311+#REF!+J327+#REF!</f>
        <v>#REF!</v>
      </c>
      <c r="K406" s="7" t="e">
        <f>#REF!+#REF!+K147+#REF!+K311+#REF!+K327+#REF!</f>
        <v>#REF!</v>
      </c>
      <c r="L406" s="7" t="e">
        <f>#REF!+#REF!+L147+#REF!+L311+#REF!+L327+#REF!</f>
        <v>#REF!</v>
      </c>
      <c r="M406" s="7" t="e">
        <f>#REF!+#REF!+M147+#REF!+M311+#REF!+M327+#REF!</f>
        <v>#REF!</v>
      </c>
      <c r="N406" s="7" t="e">
        <f>#REF!+#REF!+N147+#REF!+N311+#REF!+N327+#REF!</f>
        <v>#REF!</v>
      </c>
      <c r="O406" s="7" t="e">
        <f>#REF!+#REF!+O147+#REF!+O311+#REF!+O327+#REF!</f>
        <v>#REF!</v>
      </c>
      <c r="P406" s="7" t="e">
        <f>#REF!+#REF!+P147+#REF!+P311+#REF!+P327+#REF!</f>
        <v>#REF!</v>
      </c>
      <c r="Q406" s="7" t="e">
        <f>#REF!+#REF!+Q147+#REF!+Q311+#REF!+Q327+#REF!</f>
        <v>#REF!</v>
      </c>
      <c r="R406" s="7" t="e">
        <f>#REF!+#REF!+R147+#REF!+R311+#REF!+R327+#REF!</f>
        <v>#REF!</v>
      </c>
      <c r="S406" s="7" t="e">
        <f>#REF!+#REF!+S147+#REF!+S311+#REF!+S327+#REF!</f>
        <v>#REF!</v>
      </c>
      <c r="T406" s="7" t="e">
        <f>#REF!+#REF!+T147+#REF!+T311+#REF!+T327+#REF!</f>
        <v>#REF!</v>
      </c>
      <c r="U406" s="7" t="e">
        <f>#REF!+#REF!+U147+#REF!+U311+#REF!+U327+#REF!</f>
        <v>#REF!</v>
      </c>
      <c r="V406" s="7" t="e">
        <f>#REF!+#REF!+V147+#REF!+V311+#REF!+V327+#REF!</f>
        <v>#REF!</v>
      </c>
      <c r="W406" s="46" t="s">
        <v>405</v>
      </c>
      <c r="X406" s="47"/>
    </row>
    <row r="407" spans="1:28" s="13" customFormat="1" ht="47.25" x14ac:dyDescent="0.25">
      <c r="A407" s="61"/>
      <c r="B407" s="62"/>
      <c r="C407" s="37" t="s">
        <v>17</v>
      </c>
      <c r="D407" s="7">
        <f>D72+D81+D93+D146+D173+D211+D230+D310+D400</f>
        <v>1285120.8</v>
      </c>
      <c r="E407" s="7">
        <f t="shared" ref="E407:G407" si="111">E72+E81+E93+E146+E173+E211+E230+E310+E400</f>
        <v>1255664.7000000002</v>
      </c>
      <c r="F407" s="7">
        <f t="shared" si="111"/>
        <v>1216540.6999999997</v>
      </c>
      <c r="G407" s="7">
        <f t="shared" si="111"/>
        <v>1216540.6999999997</v>
      </c>
      <c r="H407" s="7" t="e">
        <f>H72+H81+H93+H146+H173+H211+#REF!+H310+H400</f>
        <v>#REF!</v>
      </c>
      <c r="I407" s="7" t="e">
        <f>I72+I81+I93+I146+I173+I211+#REF!+I310+I400</f>
        <v>#REF!</v>
      </c>
      <c r="J407" s="7" t="e">
        <f>J72+J81+J93+J146+J173+J211+#REF!+J310+J400</f>
        <v>#REF!</v>
      </c>
      <c r="K407" s="7" t="e">
        <f>K72+K81+K93+K146+K173+K211+#REF!+K310+K400</f>
        <v>#REF!</v>
      </c>
      <c r="L407" s="7" t="e">
        <f>L72+L81+L93+L146+L173+L211+#REF!+L310+L400</f>
        <v>#REF!</v>
      </c>
      <c r="M407" s="7" t="e">
        <f>M72+M81+M93+M146+M173+M211+#REF!+M310+M400</f>
        <v>#REF!</v>
      </c>
      <c r="N407" s="7" t="e">
        <f>N72+N81+N93+N146+N173+N211+#REF!+N310+N400</f>
        <v>#REF!</v>
      </c>
      <c r="O407" s="7" t="e">
        <f>O72+O81+O93+O146+O173+O211+#REF!+O310+O400</f>
        <v>#REF!</v>
      </c>
      <c r="P407" s="7" t="e">
        <f>P72+P81+P93+P146+P173+P211+#REF!+P310+P400</f>
        <v>#REF!</v>
      </c>
      <c r="Q407" s="7" t="e">
        <f>Q72+Q81+Q93+Q146+Q173+Q211+#REF!+Q310+Q400</f>
        <v>#REF!</v>
      </c>
      <c r="R407" s="7" t="e">
        <f>R72+R81+R93+R146+R173+R211+#REF!+R310+R400</f>
        <v>#REF!</v>
      </c>
      <c r="S407" s="7" t="e">
        <f>S72+S81+S93+S146+S173+S211+#REF!+S310+S400</f>
        <v>#REF!</v>
      </c>
      <c r="T407" s="7" t="e">
        <f>T72+T81+T93+T146+T173+T211+#REF!+T310+T400</f>
        <v>#REF!</v>
      </c>
      <c r="U407" s="7" t="e">
        <f>U72+U81+U93+U146+U173+U211+#REF!+U310+U400</f>
        <v>#REF!</v>
      </c>
      <c r="V407" s="7" t="e">
        <f>V72+V81+V93+V146+V173+V211+#REF!+V310+V400</f>
        <v>#REF!</v>
      </c>
      <c r="W407" s="46" t="s">
        <v>406</v>
      </c>
      <c r="X407" s="47"/>
    </row>
    <row r="408" spans="1:28" s="13" customFormat="1" x14ac:dyDescent="0.25">
      <c r="A408" s="23"/>
      <c r="B408" s="24"/>
      <c r="C408" s="25"/>
      <c r="D408" s="26"/>
      <c r="E408" s="26"/>
      <c r="F408" s="26"/>
      <c r="G408" s="26"/>
      <c r="H408" s="27"/>
      <c r="I408" s="27"/>
      <c r="J408" s="27"/>
      <c r="K408" s="27"/>
      <c r="L408" s="27"/>
      <c r="M408" s="27"/>
      <c r="N408" s="27"/>
      <c r="O408" s="27"/>
      <c r="P408" s="27"/>
      <c r="Q408" s="27"/>
      <c r="R408" s="27"/>
      <c r="S408" s="27"/>
      <c r="T408" s="27"/>
      <c r="U408" s="27"/>
      <c r="V408" s="27"/>
      <c r="W408" s="28"/>
      <c r="X408" s="28"/>
    </row>
    <row r="409" spans="1:28" s="13" customFormat="1" x14ac:dyDescent="0.25">
      <c r="A409" s="23"/>
      <c r="B409" s="24"/>
      <c r="C409" s="25"/>
      <c r="D409" s="26"/>
      <c r="E409" s="26"/>
      <c r="F409" s="26"/>
      <c r="G409" s="26"/>
      <c r="H409" s="27"/>
      <c r="I409" s="27"/>
      <c r="J409" s="27"/>
      <c r="K409" s="27"/>
      <c r="L409" s="27"/>
      <c r="M409" s="27"/>
      <c r="N409" s="27"/>
      <c r="O409" s="27"/>
      <c r="P409" s="27"/>
      <c r="Q409" s="27"/>
      <c r="R409" s="27"/>
      <c r="S409" s="27"/>
      <c r="T409" s="27"/>
      <c r="U409" s="27"/>
      <c r="V409" s="27"/>
      <c r="W409" s="28"/>
      <c r="X409" s="28"/>
    </row>
    <row r="410" spans="1:28" s="13" customFormat="1" x14ac:dyDescent="0.25">
      <c r="A410" s="23"/>
      <c r="B410" s="24"/>
      <c r="C410" s="25"/>
      <c r="D410" s="26"/>
      <c r="E410" s="26"/>
      <c r="F410" s="26"/>
      <c r="G410" s="26"/>
      <c r="H410" s="27"/>
      <c r="I410" s="27"/>
      <c r="J410" s="27"/>
      <c r="K410" s="27"/>
      <c r="L410" s="27"/>
      <c r="M410" s="27"/>
      <c r="N410" s="27"/>
      <c r="O410" s="27"/>
      <c r="P410" s="27"/>
      <c r="Q410" s="27"/>
      <c r="R410" s="27"/>
      <c r="S410" s="27"/>
      <c r="T410" s="27"/>
      <c r="U410" s="27"/>
      <c r="V410" s="27"/>
      <c r="W410" s="28"/>
      <c r="X410" s="28"/>
    </row>
    <row r="411" spans="1:28" x14ac:dyDescent="0.25">
      <c r="D411" s="13"/>
      <c r="E411" s="13"/>
      <c r="F411" s="13"/>
      <c r="G411" s="13"/>
    </row>
  </sheetData>
  <mergeCells count="487">
    <mergeCell ref="W363:X363"/>
    <mergeCell ref="W364:X364"/>
    <mergeCell ref="W365:X365"/>
    <mergeCell ref="W368:X368"/>
    <mergeCell ref="W394:X394"/>
    <mergeCell ref="W18:X18"/>
    <mergeCell ref="W61:X61"/>
    <mergeCell ref="W90:X90"/>
    <mergeCell ref="W99:X99"/>
    <mergeCell ref="W185:X185"/>
    <mergeCell ref="B242:X242"/>
    <mergeCell ref="W243:X243"/>
    <mergeCell ref="W244:X244"/>
    <mergeCell ref="W245:X245"/>
    <mergeCell ref="W124:X124"/>
    <mergeCell ref="W166:X166"/>
    <mergeCell ref="W167:X167"/>
    <mergeCell ref="W393:X393"/>
    <mergeCell ref="A106:X106"/>
    <mergeCell ref="B150:B151"/>
    <mergeCell ref="W150:X150"/>
    <mergeCell ref="W299:X299"/>
    <mergeCell ref="W333:X333"/>
    <mergeCell ref="W336:X336"/>
    <mergeCell ref="A367:A370"/>
    <mergeCell ref="B367:B370"/>
    <mergeCell ref="W355:X355"/>
    <mergeCell ref="B352:X352"/>
    <mergeCell ref="W350:X350"/>
    <mergeCell ref="B349:B351"/>
    <mergeCell ref="B356:X356"/>
    <mergeCell ref="B354:B355"/>
    <mergeCell ref="W357:X357"/>
    <mergeCell ref="W358:X358"/>
    <mergeCell ref="W359:X359"/>
    <mergeCell ref="W351:X351"/>
    <mergeCell ref="W349:X349"/>
    <mergeCell ref="W354:X354"/>
    <mergeCell ref="W367:X367"/>
    <mergeCell ref="W370:X370"/>
    <mergeCell ref="W353:X353"/>
    <mergeCell ref="W360:X360"/>
    <mergeCell ref="W361:X361"/>
    <mergeCell ref="W362:X362"/>
    <mergeCell ref="W369:X369"/>
    <mergeCell ref="W257:X257"/>
    <mergeCell ref="W266:X266"/>
    <mergeCell ref="A112:A114"/>
    <mergeCell ref="B112:B114"/>
    <mergeCell ref="B130:B133"/>
    <mergeCell ref="A130:A133"/>
    <mergeCell ref="W262:X262"/>
    <mergeCell ref="W271:X271"/>
    <mergeCell ref="W292:X292"/>
    <mergeCell ref="W246:X246"/>
    <mergeCell ref="W164:X164"/>
    <mergeCell ref="W169:X169"/>
    <mergeCell ref="W193:X193"/>
    <mergeCell ref="W142:X142"/>
    <mergeCell ref="B148:X148"/>
    <mergeCell ref="A209:A211"/>
    <mergeCell ref="W123:X123"/>
    <mergeCell ref="W287:X287"/>
    <mergeCell ref="W281:X281"/>
    <mergeCell ref="W286:X286"/>
    <mergeCell ref="W288:X288"/>
    <mergeCell ref="W89:X89"/>
    <mergeCell ref="W103:X103"/>
    <mergeCell ref="W96:X96"/>
    <mergeCell ref="W284:X284"/>
    <mergeCell ref="W285:X285"/>
    <mergeCell ref="W282:X282"/>
    <mergeCell ref="W283:X283"/>
    <mergeCell ref="W268:X268"/>
    <mergeCell ref="W269:X269"/>
    <mergeCell ref="W270:X270"/>
    <mergeCell ref="B279:X279"/>
    <mergeCell ref="W272:X272"/>
    <mergeCell ref="W273:X273"/>
    <mergeCell ref="W187:X187"/>
    <mergeCell ref="B212:X212"/>
    <mergeCell ref="W213:X213"/>
    <mergeCell ref="W215:X215"/>
    <mergeCell ref="W217:X217"/>
    <mergeCell ref="W241:X241"/>
    <mergeCell ref="B237:X237"/>
    <mergeCell ref="W236:X236"/>
    <mergeCell ref="W208:X208"/>
    <mergeCell ref="W250:X250"/>
    <mergeCell ref="W276:X276"/>
    <mergeCell ref="W15:X15"/>
    <mergeCell ref="B22:B24"/>
    <mergeCell ref="W53:X53"/>
    <mergeCell ref="W54:X54"/>
    <mergeCell ref="A22:A24"/>
    <mergeCell ref="W108:X108"/>
    <mergeCell ref="B152:X152"/>
    <mergeCell ref="A162:X162"/>
    <mergeCell ref="B187:B188"/>
    <mergeCell ref="W177:X177"/>
    <mergeCell ref="W181:X181"/>
    <mergeCell ref="W182:X182"/>
    <mergeCell ref="W188:X188"/>
    <mergeCell ref="A187:A188"/>
    <mergeCell ref="W16:X16"/>
    <mergeCell ref="W17:X17"/>
    <mergeCell ref="W50:X50"/>
    <mergeCell ref="W51:X51"/>
    <mergeCell ref="W67:X67"/>
    <mergeCell ref="W130:X130"/>
    <mergeCell ref="A115:X115"/>
    <mergeCell ref="B168:B170"/>
    <mergeCell ref="W109:X109"/>
    <mergeCell ref="W122:X122"/>
    <mergeCell ref="A29:A31"/>
    <mergeCell ref="W22:X22"/>
    <mergeCell ref="W23:X23"/>
    <mergeCell ref="W57:X57"/>
    <mergeCell ref="B55:X55"/>
    <mergeCell ref="W24:X24"/>
    <mergeCell ref="A168:A170"/>
    <mergeCell ref="W154:X154"/>
    <mergeCell ref="W144:X144"/>
    <mergeCell ref="W145:X145"/>
    <mergeCell ref="W146:X146"/>
    <mergeCell ref="W111:X111"/>
    <mergeCell ref="W118:X118"/>
    <mergeCell ref="A70:A72"/>
    <mergeCell ref="A40:A42"/>
    <mergeCell ref="A52:A54"/>
    <mergeCell ref="A62:A64"/>
    <mergeCell ref="W69:X69"/>
    <mergeCell ref="W70:X70"/>
    <mergeCell ref="B70:B72"/>
    <mergeCell ref="W40:X40"/>
    <mergeCell ref="W41:X41"/>
    <mergeCell ref="W48:X48"/>
    <mergeCell ref="W42:X42"/>
    <mergeCell ref="W6:X7"/>
    <mergeCell ref="B40:B42"/>
    <mergeCell ref="B43:X43"/>
    <mergeCell ref="W45:X45"/>
    <mergeCell ref="W28:X28"/>
    <mergeCell ref="W38:X38"/>
    <mergeCell ref="W27:X27"/>
    <mergeCell ref="B32:X32"/>
    <mergeCell ref="W33:X33"/>
    <mergeCell ref="W34:X34"/>
    <mergeCell ref="B29:B31"/>
    <mergeCell ref="W29:X29"/>
    <mergeCell ref="W30:X30"/>
    <mergeCell ref="W31:X31"/>
    <mergeCell ref="W36:X36"/>
    <mergeCell ref="B8:X8"/>
    <mergeCell ref="B9:X9"/>
    <mergeCell ref="W10:X10"/>
    <mergeCell ref="W12:X12"/>
    <mergeCell ref="W13:X13"/>
    <mergeCell ref="W14:X14"/>
    <mergeCell ref="B25:X25"/>
    <mergeCell ref="W26:X26"/>
    <mergeCell ref="W37:X37"/>
    <mergeCell ref="A1:G1"/>
    <mergeCell ref="A2:G2"/>
    <mergeCell ref="A3:G3"/>
    <mergeCell ref="A4:G4"/>
    <mergeCell ref="A6:A7"/>
    <mergeCell ref="B6:B7"/>
    <mergeCell ref="C6:C7"/>
    <mergeCell ref="D6:D7"/>
    <mergeCell ref="E6:E7"/>
    <mergeCell ref="F6:G6"/>
    <mergeCell ref="A68:A69"/>
    <mergeCell ref="W71:X71"/>
    <mergeCell ref="W72:X72"/>
    <mergeCell ref="W66:X66"/>
    <mergeCell ref="B68:B69"/>
    <mergeCell ref="W68:X68"/>
    <mergeCell ref="W49:X49"/>
    <mergeCell ref="B52:B54"/>
    <mergeCell ref="W84:X84"/>
    <mergeCell ref="A79:A81"/>
    <mergeCell ref="B62:B64"/>
    <mergeCell ref="W62:X62"/>
    <mergeCell ref="W63:X63"/>
    <mergeCell ref="W58:X58"/>
    <mergeCell ref="W59:X59"/>
    <mergeCell ref="W60:X60"/>
    <mergeCell ref="W52:X52"/>
    <mergeCell ref="W64:X64"/>
    <mergeCell ref="W56:X56"/>
    <mergeCell ref="W83:X83"/>
    <mergeCell ref="W76:X76"/>
    <mergeCell ref="W77:X77"/>
    <mergeCell ref="W78:X78"/>
    <mergeCell ref="B82:X82"/>
    <mergeCell ref="W80:X80"/>
    <mergeCell ref="W81:X81"/>
    <mergeCell ref="A354:A355"/>
    <mergeCell ref="B329:X329"/>
    <mergeCell ref="W377:X377"/>
    <mergeCell ref="B371:X371"/>
    <mergeCell ref="W190:X190"/>
    <mergeCell ref="A217:A218"/>
    <mergeCell ref="B217:B218"/>
    <mergeCell ref="W203:X203"/>
    <mergeCell ref="W201:X201"/>
    <mergeCell ref="W202:X202"/>
    <mergeCell ref="W209:X209"/>
    <mergeCell ref="W210:X210"/>
    <mergeCell ref="A227:A229"/>
    <mergeCell ref="W199:X199"/>
    <mergeCell ref="A306:A307"/>
    <mergeCell ref="B306:B307"/>
    <mergeCell ref="A201:A203"/>
    <mergeCell ref="B192:X192"/>
    <mergeCell ref="W198:X198"/>
    <mergeCell ref="W85:X85"/>
    <mergeCell ref="W86:X86"/>
    <mergeCell ref="A300:A303"/>
    <mergeCell ref="B300:B303"/>
    <mergeCell ref="W300:X300"/>
    <mergeCell ref="W301:X301"/>
    <mergeCell ref="W278:X278"/>
    <mergeCell ref="A308:A311"/>
    <mergeCell ref="B308:B311"/>
    <mergeCell ref="W308:X308"/>
    <mergeCell ref="W309:X309"/>
    <mergeCell ref="W291:X291"/>
    <mergeCell ref="W298:X298"/>
    <mergeCell ref="W303:X303"/>
    <mergeCell ref="W302:X302"/>
    <mergeCell ref="W293:X293"/>
    <mergeCell ref="W295:X295"/>
    <mergeCell ref="W289:X289"/>
    <mergeCell ref="B275:B278"/>
    <mergeCell ref="W275:X275"/>
    <mergeCell ref="W277:X277"/>
    <mergeCell ref="W294:X294"/>
    <mergeCell ref="W296:X296"/>
    <mergeCell ref="W297:X297"/>
    <mergeCell ref="W306:X306"/>
    <mergeCell ref="W307:X307"/>
    <mergeCell ref="A403:A407"/>
    <mergeCell ref="B403:B407"/>
    <mergeCell ref="W403:X403"/>
    <mergeCell ref="W405:X405"/>
    <mergeCell ref="W407:X407"/>
    <mergeCell ref="W406:X406"/>
    <mergeCell ref="W315:X315"/>
    <mergeCell ref="W316:X316"/>
    <mergeCell ref="A321:A322"/>
    <mergeCell ref="B321:B322"/>
    <mergeCell ref="W321:X321"/>
    <mergeCell ref="W322:X322"/>
    <mergeCell ref="W317:X317"/>
    <mergeCell ref="B379:X379"/>
    <mergeCell ref="W372:X372"/>
    <mergeCell ref="W373:X373"/>
    <mergeCell ref="W376:X376"/>
    <mergeCell ref="W330:X330"/>
    <mergeCell ref="A349:A351"/>
    <mergeCell ref="A399:A402"/>
    <mergeCell ref="W341:X341"/>
    <mergeCell ref="W318:X318"/>
    <mergeCell ref="W319:X319"/>
    <mergeCell ref="W320:X320"/>
    <mergeCell ref="W342:X342"/>
    <mergeCell ref="W343:X343"/>
    <mergeCell ref="W305:X305"/>
    <mergeCell ref="B304:X304"/>
    <mergeCell ref="W311:X311"/>
    <mergeCell ref="B328:X328"/>
    <mergeCell ref="B312:X312"/>
    <mergeCell ref="W313:X313"/>
    <mergeCell ref="W314:X314"/>
    <mergeCell ref="W310:X310"/>
    <mergeCell ref="W331:X331"/>
    <mergeCell ref="W332:X332"/>
    <mergeCell ref="W334:X334"/>
    <mergeCell ref="W335:X335"/>
    <mergeCell ref="W337:X337"/>
    <mergeCell ref="W338:X338"/>
    <mergeCell ref="B323:X323"/>
    <mergeCell ref="W326:X326"/>
    <mergeCell ref="W327:X327"/>
    <mergeCell ref="W325:X325"/>
    <mergeCell ref="W324:X324"/>
    <mergeCell ref="W339:X339"/>
    <mergeCell ref="W340:X340"/>
    <mergeCell ref="W388:X388"/>
    <mergeCell ref="B385:X385"/>
    <mergeCell ref="A376:A378"/>
    <mergeCell ref="B376:B378"/>
    <mergeCell ref="A383:A384"/>
    <mergeCell ref="B383:B384"/>
    <mergeCell ref="W383:X383"/>
    <mergeCell ref="W384:X384"/>
    <mergeCell ref="W380:X380"/>
    <mergeCell ref="W382:X382"/>
    <mergeCell ref="A181:A182"/>
    <mergeCell ref="B181:B182"/>
    <mergeCell ref="W180:X180"/>
    <mergeCell ref="W399:X399"/>
    <mergeCell ref="W402:X402"/>
    <mergeCell ref="W400:X400"/>
    <mergeCell ref="W381:X381"/>
    <mergeCell ref="W378:X378"/>
    <mergeCell ref="W374:X374"/>
    <mergeCell ref="W375:X375"/>
    <mergeCell ref="W386:X386"/>
    <mergeCell ref="W391:X391"/>
    <mergeCell ref="B392:X392"/>
    <mergeCell ref="W401:X401"/>
    <mergeCell ref="B399:B402"/>
    <mergeCell ref="W395:X395"/>
    <mergeCell ref="B389:X389"/>
    <mergeCell ref="W390:X390"/>
    <mergeCell ref="B396:X396"/>
    <mergeCell ref="W397:X397"/>
    <mergeCell ref="W398:X398"/>
    <mergeCell ref="A387:A388"/>
    <mergeCell ref="B387:B388"/>
    <mergeCell ref="W387:X387"/>
    <mergeCell ref="A91:A93"/>
    <mergeCell ref="B105:X105"/>
    <mergeCell ref="W102:X102"/>
    <mergeCell ref="A103:A104"/>
    <mergeCell ref="B103:B104"/>
    <mergeCell ref="W126:X126"/>
    <mergeCell ref="W91:X91"/>
    <mergeCell ref="W92:X92"/>
    <mergeCell ref="W93:X93"/>
    <mergeCell ref="W98:X98"/>
    <mergeCell ref="W112:X112"/>
    <mergeCell ref="W121:X121"/>
    <mergeCell ref="W113:X113"/>
    <mergeCell ref="W114:X114"/>
    <mergeCell ref="W117:X117"/>
    <mergeCell ref="W119:X119"/>
    <mergeCell ref="W110:X110"/>
    <mergeCell ref="W100:X100"/>
    <mergeCell ref="W101:X101"/>
    <mergeCell ref="W125:X125"/>
    <mergeCell ref="A205:A206"/>
    <mergeCell ref="W240:X240"/>
    <mergeCell ref="W258:X258"/>
    <mergeCell ref="W265:X265"/>
    <mergeCell ref="W214:X214"/>
    <mergeCell ref="W226:X226"/>
    <mergeCell ref="W254:X254"/>
    <mergeCell ref="W218:X218"/>
    <mergeCell ref="W267:X267"/>
    <mergeCell ref="B227:B229"/>
    <mergeCell ref="W227:X227"/>
    <mergeCell ref="W222:X222"/>
    <mergeCell ref="W233:X233"/>
    <mergeCell ref="B232:X232"/>
    <mergeCell ref="W216:X216"/>
    <mergeCell ref="B209:B211"/>
    <mergeCell ref="W263:X263"/>
    <mergeCell ref="W264:X264"/>
    <mergeCell ref="W260:X260"/>
    <mergeCell ref="W261:X261"/>
    <mergeCell ref="W259:X259"/>
    <mergeCell ref="W255:X255"/>
    <mergeCell ref="W253:X253"/>
    <mergeCell ref="W256:X256"/>
    <mergeCell ref="W404:X404"/>
    <mergeCell ref="W11:X11"/>
    <mergeCell ref="W107:X107"/>
    <mergeCell ref="W252:X252"/>
    <mergeCell ref="W168:X168"/>
    <mergeCell ref="A153:X153"/>
    <mergeCell ref="A156:A157"/>
    <mergeCell ref="A159:X159"/>
    <mergeCell ref="W160:X161"/>
    <mergeCell ref="W39:X39"/>
    <mergeCell ref="B73:X73"/>
    <mergeCell ref="W74:X74"/>
    <mergeCell ref="W75:X75"/>
    <mergeCell ref="W163:X163"/>
    <mergeCell ref="W165:X165"/>
    <mergeCell ref="W170:X170"/>
    <mergeCell ref="W179:X179"/>
    <mergeCell ref="A171:A173"/>
    <mergeCell ref="A275:A278"/>
    <mergeCell ref="W280:X280"/>
    <mergeCell ref="B201:B203"/>
    <mergeCell ref="W234:X234"/>
    <mergeCell ref="W223:X223"/>
    <mergeCell ref="W19:X19"/>
    <mergeCell ref="W20:X20"/>
    <mergeCell ref="W344:X344"/>
    <mergeCell ref="W366:X366"/>
    <mergeCell ref="W137:X137"/>
    <mergeCell ref="W348:X348"/>
    <mergeCell ref="W274:X274"/>
    <mergeCell ref="W138:X138"/>
    <mergeCell ref="W143:X143"/>
    <mergeCell ref="W87:X87"/>
    <mergeCell ref="W95:X95"/>
    <mergeCell ref="W88:X88"/>
    <mergeCell ref="B94:X94"/>
    <mergeCell ref="B156:B157"/>
    <mergeCell ref="W156:X156"/>
    <mergeCell ref="W155:X155"/>
    <mergeCell ref="W157:X157"/>
    <mergeCell ref="B91:B93"/>
    <mergeCell ref="W104:X104"/>
    <mergeCell ref="W97:X97"/>
    <mergeCell ref="W139:X139"/>
    <mergeCell ref="W133:X133"/>
    <mergeCell ref="W120:X120"/>
    <mergeCell ref="W116:X116"/>
    <mergeCell ref="W347:X347"/>
    <mergeCell ref="W131:X131"/>
    <mergeCell ref="A134:X134"/>
    <mergeCell ref="W141:X141"/>
    <mergeCell ref="A150:A151"/>
    <mergeCell ref="A144:A146"/>
    <mergeCell ref="B144:B146"/>
    <mergeCell ref="A141:A143"/>
    <mergeCell ref="B141:B143"/>
    <mergeCell ref="W147:X147"/>
    <mergeCell ref="W132:X132"/>
    <mergeCell ref="B171:B173"/>
    <mergeCell ref="W172:X172"/>
    <mergeCell ref="W178:X178"/>
    <mergeCell ref="W171:X171"/>
    <mergeCell ref="B219:X219"/>
    <mergeCell ref="W197:X197"/>
    <mergeCell ref="B194:X194"/>
    <mergeCell ref="B191:X191"/>
    <mergeCell ref="A189:A190"/>
    <mergeCell ref="B189:B190"/>
    <mergeCell ref="W176:X176"/>
    <mergeCell ref="W184:X184"/>
    <mergeCell ref="W189:X189"/>
    <mergeCell ref="W136:X136"/>
    <mergeCell ref="W290:X290"/>
    <mergeCell ref="W21:X21"/>
    <mergeCell ref="W35:X35"/>
    <mergeCell ref="W129:X129"/>
    <mergeCell ref="W140:X140"/>
    <mergeCell ref="W200:X200"/>
    <mergeCell ref="W186:X186"/>
    <mergeCell ref="W173:X173"/>
    <mergeCell ref="W151:X151"/>
    <mergeCell ref="W149:X149"/>
    <mergeCell ref="W135:X135"/>
    <mergeCell ref="W229:X229"/>
    <mergeCell ref="W205:X205"/>
    <mergeCell ref="W206:X206"/>
    <mergeCell ref="W235:X235"/>
    <mergeCell ref="B231:X231"/>
    <mergeCell ref="B204:X204"/>
    <mergeCell ref="W44:X44"/>
    <mergeCell ref="W46:X46"/>
    <mergeCell ref="W47:X47"/>
    <mergeCell ref="B65:X65"/>
    <mergeCell ref="B79:B81"/>
    <mergeCell ref="W79:X79"/>
    <mergeCell ref="W345:X345"/>
    <mergeCell ref="W346:X346"/>
    <mergeCell ref="W127:X127"/>
    <mergeCell ref="W128:X128"/>
    <mergeCell ref="W195:X195"/>
    <mergeCell ref="W196:X196"/>
    <mergeCell ref="W207:X207"/>
    <mergeCell ref="W211:X211"/>
    <mergeCell ref="W220:X220"/>
    <mergeCell ref="W221:X221"/>
    <mergeCell ref="B248:X248"/>
    <mergeCell ref="B249:X249"/>
    <mergeCell ref="W251:X251"/>
    <mergeCell ref="W247:X247"/>
    <mergeCell ref="W228:X228"/>
    <mergeCell ref="W238:X238"/>
    <mergeCell ref="W239:X239"/>
    <mergeCell ref="W224:X224"/>
    <mergeCell ref="W225:X225"/>
    <mergeCell ref="W230:X230"/>
    <mergeCell ref="W158:X158"/>
    <mergeCell ref="B183:X183"/>
    <mergeCell ref="B174:X174"/>
    <mergeCell ref="A175:X175"/>
  </mergeCells>
  <pageMargins left="0.78740157480314965" right="0.39370078740157483" top="0.59055118110236227" bottom="0.59055118110236227" header="0.31496062992125984" footer="0.31496062992125984"/>
  <pageSetup paperSize="9" scale="52"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2020-03-25T09:31:32Z</dcterms:modified>
</cp:coreProperties>
</file>