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705" windowWidth="15120" windowHeight="7410"/>
  </bookViews>
  <sheets>
    <sheet name="отчёт" sheetId="12" r:id="rId1"/>
  </sheets>
  <calcPr calcId="145621"/>
</workbook>
</file>

<file path=xl/calcChain.xml><?xml version="1.0" encoding="utf-8"?>
<calcChain xmlns="http://schemas.openxmlformats.org/spreadsheetml/2006/main">
  <c r="G398" i="12" l="1"/>
  <c r="F398" i="12"/>
  <c r="E398" i="12"/>
  <c r="D398" i="12"/>
  <c r="E378" i="12"/>
  <c r="F378" i="12"/>
  <c r="G378" i="12"/>
  <c r="D378" i="12"/>
  <c r="E364" i="12" l="1"/>
  <c r="D364" i="12"/>
  <c r="F364" i="12"/>
  <c r="G364" i="12"/>
  <c r="F345" i="12"/>
  <c r="E345" i="12"/>
  <c r="G345" i="12"/>
  <c r="D345" i="12"/>
  <c r="G318" i="12" l="1"/>
  <c r="F318" i="12"/>
  <c r="F320" i="12" s="1"/>
  <c r="E318" i="12"/>
  <c r="D318" i="12"/>
  <c r="G317" i="12"/>
  <c r="F317" i="12"/>
  <c r="E317" i="12"/>
  <c r="D317" i="12"/>
  <c r="G315" i="12"/>
  <c r="F315" i="12"/>
  <c r="E315" i="12"/>
  <c r="D315" i="12"/>
  <c r="G314" i="12"/>
  <c r="F314" i="12"/>
  <c r="E314" i="12"/>
  <c r="D314" i="12"/>
  <c r="G312" i="12"/>
  <c r="F312" i="12"/>
  <c r="E312" i="12"/>
  <c r="D312" i="12"/>
  <c r="G311" i="12"/>
  <c r="G321" i="12" s="1"/>
  <c r="F311" i="12"/>
  <c r="E311" i="12"/>
  <c r="D311" i="12"/>
  <c r="G278" i="12" l="1"/>
  <c r="G299" i="12" s="1"/>
  <c r="F278" i="12"/>
  <c r="F299" i="12" s="1"/>
  <c r="E278" i="12"/>
  <c r="E299" i="12" s="1"/>
  <c r="D278" i="12"/>
  <c r="D299" i="12" s="1"/>
  <c r="G274" i="12"/>
  <c r="G307" i="12" s="1"/>
  <c r="E251" i="12"/>
  <c r="E274" i="12"/>
  <c r="F274" i="12"/>
  <c r="F307" i="12" s="1"/>
  <c r="E275" i="12"/>
  <c r="F275" i="12"/>
  <c r="G275" i="12"/>
  <c r="E276" i="12"/>
  <c r="F276" i="12"/>
  <c r="G276" i="12"/>
  <c r="D251" i="12"/>
  <c r="D274" i="12" s="1"/>
  <c r="E234" i="12"/>
  <c r="D234" i="12"/>
  <c r="G228" i="12"/>
  <c r="F228" i="12"/>
  <c r="E230" i="12"/>
  <c r="D230" i="12"/>
  <c r="G229" i="12"/>
  <c r="F229" i="12"/>
  <c r="E229" i="12"/>
  <c r="D229" i="12"/>
  <c r="E228" i="12"/>
  <c r="D228" i="12"/>
  <c r="E225" i="12"/>
  <c r="F225" i="12"/>
  <c r="G225" i="12"/>
  <c r="D225" i="12"/>
  <c r="G214" i="12"/>
  <c r="F214" i="12"/>
  <c r="E214" i="12"/>
  <c r="D214" i="12"/>
  <c r="G204" i="12"/>
  <c r="F204" i="12"/>
  <c r="D204" i="12"/>
  <c r="E186" i="12"/>
  <c r="F186" i="12"/>
  <c r="G186" i="12"/>
  <c r="D186" i="12"/>
  <c r="G167" i="12"/>
  <c r="G148" i="12"/>
  <c r="F148" i="12"/>
  <c r="G147" i="12"/>
  <c r="F147" i="12"/>
  <c r="D147" i="12"/>
  <c r="G136" i="12"/>
  <c r="G140" i="12" s="1"/>
  <c r="F136" i="12"/>
  <c r="F140" i="12" s="1"/>
  <c r="E136" i="12"/>
  <c r="E140" i="12" s="1"/>
  <c r="D136" i="12"/>
  <c r="D140" i="12" s="1"/>
  <c r="F121" i="12"/>
  <c r="E118" i="12"/>
  <c r="D118" i="12"/>
  <c r="G118" i="12"/>
  <c r="F118" i="12"/>
  <c r="G123" i="12"/>
  <c r="F123" i="12"/>
  <c r="E123" i="12"/>
  <c r="D123" i="12"/>
  <c r="G122" i="12"/>
  <c r="F122" i="12"/>
  <c r="E122" i="12"/>
  <c r="D122" i="12"/>
  <c r="G121" i="12"/>
  <c r="E121" i="12"/>
  <c r="D121" i="12"/>
  <c r="G119" i="12"/>
  <c r="F119" i="12"/>
  <c r="E119" i="12"/>
  <c r="D119" i="12"/>
  <c r="G96" i="12"/>
  <c r="F96" i="12"/>
  <c r="E96" i="12"/>
  <c r="D96" i="12"/>
  <c r="F97" i="12"/>
  <c r="E97" i="12"/>
  <c r="D97" i="12"/>
  <c r="G63" i="12"/>
  <c r="F63" i="12"/>
  <c r="G23" i="12"/>
  <c r="F23" i="12"/>
  <c r="E131" i="12" l="1"/>
  <c r="G131" i="12"/>
  <c r="F131" i="12"/>
  <c r="D131" i="12"/>
  <c r="H395" i="12"/>
  <c r="I395" i="12"/>
  <c r="J395" i="12"/>
  <c r="K395" i="12"/>
  <c r="L395" i="12"/>
  <c r="M395" i="12"/>
  <c r="N395" i="12"/>
  <c r="O395" i="12"/>
  <c r="P395" i="12"/>
  <c r="Q395" i="12"/>
  <c r="R395" i="12"/>
  <c r="S395" i="12"/>
  <c r="T395" i="12"/>
  <c r="U395" i="12"/>
  <c r="V395" i="12"/>
  <c r="H397" i="12"/>
  <c r="I397" i="12"/>
  <c r="J397" i="12"/>
  <c r="K397" i="12"/>
  <c r="L397" i="12"/>
  <c r="M397" i="12"/>
  <c r="N397" i="12"/>
  <c r="O397" i="12"/>
  <c r="P397" i="12"/>
  <c r="Q397" i="12"/>
  <c r="R397" i="12"/>
  <c r="S397" i="12"/>
  <c r="T397" i="12"/>
  <c r="U397" i="12"/>
  <c r="V397" i="12"/>
  <c r="E371" i="12"/>
  <c r="F371" i="12"/>
  <c r="G371" i="12"/>
  <c r="D371" i="12"/>
  <c r="E346" i="12"/>
  <c r="E392" i="12" s="1"/>
  <c r="F346" i="12"/>
  <c r="F392" i="12" s="1"/>
  <c r="G346" i="12"/>
  <c r="G392" i="12" s="1"/>
  <c r="D346" i="12"/>
  <c r="D392" i="12" s="1"/>
  <c r="G320" i="12"/>
  <c r="E320" i="12"/>
  <c r="D320" i="12"/>
  <c r="H299" i="12"/>
  <c r="I299" i="12"/>
  <c r="J299" i="12"/>
  <c r="K299" i="12"/>
  <c r="L299" i="12"/>
  <c r="M299" i="12"/>
  <c r="N299" i="12"/>
  <c r="O299" i="12"/>
  <c r="P299" i="12"/>
  <c r="Q299" i="12"/>
  <c r="R299" i="12"/>
  <c r="S299" i="12"/>
  <c r="T299" i="12"/>
  <c r="U299" i="12"/>
  <c r="V299" i="12"/>
  <c r="F231" i="12"/>
  <c r="D231" i="12"/>
  <c r="E224" i="12"/>
  <c r="F224" i="12"/>
  <c r="G224" i="12"/>
  <c r="D224" i="12"/>
  <c r="D223" i="12" s="1"/>
  <c r="E200" i="12"/>
  <c r="F200" i="12"/>
  <c r="G200" i="12"/>
  <c r="E201" i="12"/>
  <c r="F201" i="12"/>
  <c r="G201" i="12"/>
  <c r="H187" i="12"/>
  <c r="I187" i="12"/>
  <c r="J187" i="12"/>
  <c r="K187" i="12"/>
  <c r="L187" i="12"/>
  <c r="M187" i="12"/>
  <c r="N187" i="12"/>
  <c r="O187" i="12"/>
  <c r="P187" i="12"/>
  <c r="Q187" i="12"/>
  <c r="R187" i="12"/>
  <c r="S187" i="12"/>
  <c r="T187" i="12"/>
  <c r="U187" i="12"/>
  <c r="V187" i="12"/>
  <c r="E180" i="12"/>
  <c r="E189" i="12" s="1"/>
  <c r="F180" i="12"/>
  <c r="F189" i="12" s="1"/>
  <c r="G180" i="12"/>
  <c r="G189" i="12" s="1"/>
  <c r="D180" i="12"/>
  <c r="D189" i="12" s="1"/>
  <c r="E155" i="12"/>
  <c r="F155" i="12"/>
  <c r="G155" i="12"/>
  <c r="D155" i="12"/>
  <c r="E141" i="12"/>
  <c r="F141" i="12"/>
  <c r="G141" i="12"/>
  <c r="D141" i="12"/>
  <c r="E132" i="12"/>
  <c r="F132" i="12"/>
  <c r="G132" i="12"/>
  <c r="D132" i="12"/>
  <c r="D145" i="12" s="1"/>
  <c r="G133" i="12"/>
  <c r="F133" i="12"/>
  <c r="E133" i="12"/>
  <c r="D133" i="12"/>
  <c r="G130" i="12"/>
  <c r="F130" i="12"/>
  <c r="E106" i="12"/>
  <c r="F106" i="12"/>
  <c r="G106" i="12"/>
  <c r="D106" i="12"/>
  <c r="G105" i="12"/>
  <c r="G104" i="12" s="1"/>
  <c r="F105" i="12"/>
  <c r="F104" i="12" s="1"/>
  <c r="E105" i="12"/>
  <c r="E104" i="12" s="1"/>
  <c r="D105" i="12"/>
  <c r="D104" i="12" s="1"/>
  <c r="G93" i="12"/>
  <c r="F93" i="12"/>
  <c r="E23" i="12"/>
  <c r="D23" i="12"/>
  <c r="E24" i="12"/>
  <c r="F24" i="12"/>
  <c r="G24" i="12"/>
  <c r="D24" i="12"/>
  <c r="E22" i="12"/>
  <c r="E73" i="12" s="1"/>
  <c r="F22" i="12"/>
  <c r="F73" i="12" s="1"/>
  <c r="G22" i="12"/>
  <c r="G73" i="12" s="1"/>
  <c r="D22" i="12"/>
  <c r="D73" i="12" s="1"/>
  <c r="F395" i="12" l="1"/>
  <c r="F223" i="12"/>
  <c r="G395" i="12"/>
  <c r="G223" i="12"/>
  <c r="E395" i="12"/>
  <c r="E223" i="12"/>
  <c r="E231" i="12"/>
  <c r="G231" i="12"/>
  <c r="D395" i="12"/>
  <c r="G145" i="12"/>
  <c r="E145" i="12"/>
  <c r="D139" i="12"/>
  <c r="E130" i="12"/>
  <c r="D130" i="12"/>
  <c r="E321" i="12"/>
  <c r="E319" i="12" s="1"/>
  <c r="G319" i="12"/>
  <c r="F321" i="12"/>
  <c r="F319" i="12" s="1"/>
  <c r="D321" i="12"/>
  <c r="D319" i="12" s="1"/>
  <c r="G139" i="12"/>
  <c r="E139" i="12"/>
  <c r="G199" i="12"/>
  <c r="F199" i="12"/>
  <c r="F145" i="12"/>
  <c r="F139" i="12"/>
  <c r="E199" i="12"/>
  <c r="E21" i="12"/>
  <c r="F21" i="12"/>
  <c r="D21" i="12"/>
  <c r="G21" i="12"/>
  <c r="E326" i="12"/>
  <c r="F326" i="12"/>
  <c r="G326" i="12"/>
  <c r="D326" i="12"/>
  <c r="D201" i="12"/>
  <c r="D200" i="12"/>
  <c r="H391" i="12" l="1"/>
  <c r="I391" i="12"/>
  <c r="J391" i="12"/>
  <c r="K391" i="12"/>
  <c r="L391" i="12"/>
  <c r="M391" i="12"/>
  <c r="N391" i="12"/>
  <c r="O391" i="12"/>
  <c r="P391" i="12"/>
  <c r="Q391" i="12"/>
  <c r="R391" i="12"/>
  <c r="S391" i="12"/>
  <c r="T391" i="12"/>
  <c r="U391" i="12"/>
  <c r="V391" i="12"/>
  <c r="E389" i="12"/>
  <c r="F389" i="12"/>
  <c r="G389" i="12"/>
  <c r="D389" i="12"/>
  <c r="E385" i="12"/>
  <c r="F385" i="12"/>
  <c r="G385" i="12"/>
  <c r="H385" i="12"/>
  <c r="I385" i="12"/>
  <c r="J385" i="12"/>
  <c r="K385" i="12"/>
  <c r="L385" i="12"/>
  <c r="M385" i="12"/>
  <c r="N385" i="12"/>
  <c r="O385" i="12"/>
  <c r="P385" i="12"/>
  <c r="Q385" i="12"/>
  <c r="R385" i="12"/>
  <c r="S385" i="12"/>
  <c r="T385" i="12"/>
  <c r="U385" i="12"/>
  <c r="V385" i="12"/>
  <c r="D385" i="12"/>
  <c r="E372" i="12"/>
  <c r="F372" i="12"/>
  <c r="G372" i="12"/>
  <c r="D372" i="12"/>
  <c r="E363" i="12"/>
  <c r="F363" i="12"/>
  <c r="G363" i="12"/>
  <c r="G362" i="12"/>
  <c r="D363" i="12"/>
  <c r="G351" i="12"/>
  <c r="E351" i="12"/>
  <c r="F351" i="12"/>
  <c r="D351" i="12"/>
  <c r="D301" i="12"/>
  <c r="D300" i="12"/>
  <c r="E167" i="12"/>
  <c r="F167" i="12"/>
  <c r="D167" i="12"/>
  <c r="H169" i="12"/>
  <c r="I169" i="12"/>
  <c r="J169" i="12"/>
  <c r="K169" i="12"/>
  <c r="L169" i="12"/>
  <c r="M169" i="12"/>
  <c r="N169" i="12"/>
  <c r="O169" i="12"/>
  <c r="P169" i="12"/>
  <c r="Q169" i="12"/>
  <c r="R169" i="12"/>
  <c r="S169" i="12"/>
  <c r="T169" i="12"/>
  <c r="U169" i="12"/>
  <c r="V169" i="12"/>
  <c r="E241" i="12"/>
  <c r="F241" i="12"/>
  <c r="G241" i="12"/>
  <c r="D241" i="12"/>
  <c r="G236" i="12"/>
  <c r="G242" i="12" s="1"/>
  <c r="F236" i="12"/>
  <c r="E236" i="12"/>
  <c r="G115" i="12"/>
  <c r="G143" i="12" s="1"/>
  <c r="F115" i="12"/>
  <c r="F143" i="12" s="1"/>
  <c r="E115" i="12"/>
  <c r="E143" i="12" s="1"/>
  <c r="D115" i="12"/>
  <c r="D143" i="12" s="1"/>
  <c r="G149" i="12"/>
  <c r="F149" i="12"/>
  <c r="H104" i="12"/>
  <c r="I104" i="12"/>
  <c r="J104" i="12"/>
  <c r="K104" i="12"/>
  <c r="L104" i="12"/>
  <c r="M104" i="12"/>
  <c r="N104" i="12"/>
  <c r="O104" i="12"/>
  <c r="P104" i="12"/>
  <c r="Q104" i="12"/>
  <c r="R104" i="12"/>
  <c r="S104" i="12"/>
  <c r="T104" i="12"/>
  <c r="U104" i="12"/>
  <c r="V104" i="12"/>
  <c r="E94" i="12"/>
  <c r="F94" i="12"/>
  <c r="G94" i="12"/>
  <c r="D94" i="12"/>
  <c r="E63" i="12"/>
  <c r="D63" i="12"/>
  <c r="E53" i="12"/>
  <c r="F53" i="12"/>
  <c r="G53" i="12"/>
  <c r="D53" i="12"/>
  <c r="F242" i="12" l="1"/>
  <c r="E362" i="12"/>
  <c r="D362" i="12"/>
  <c r="F362" i="12"/>
  <c r="E301" i="12" l="1"/>
  <c r="F301" i="12"/>
  <c r="G301" i="12"/>
  <c r="E300" i="12"/>
  <c r="F300" i="12"/>
  <c r="G300" i="12"/>
  <c r="H300" i="12"/>
  <c r="I300" i="12"/>
  <c r="J300" i="12"/>
  <c r="K300" i="12"/>
  <c r="L300" i="12"/>
  <c r="M300" i="12"/>
  <c r="N300" i="12"/>
  <c r="O300" i="12"/>
  <c r="P300" i="12"/>
  <c r="Q300" i="12"/>
  <c r="R300" i="12"/>
  <c r="S300" i="12"/>
  <c r="T300" i="12"/>
  <c r="U300" i="12"/>
  <c r="V300" i="12"/>
  <c r="G298" i="12" l="1"/>
  <c r="E154" i="12"/>
  <c r="F154" i="12"/>
  <c r="G154" i="12"/>
  <c r="D154" i="12"/>
  <c r="E93" i="12" l="1"/>
  <c r="D93" i="12"/>
  <c r="G54" i="12"/>
  <c r="E40" i="12" l="1"/>
  <c r="F40" i="12"/>
  <c r="G40" i="12"/>
  <c r="D40" i="12"/>
  <c r="G203" i="12" l="1"/>
  <c r="G208" i="12" s="1"/>
  <c r="F203" i="12"/>
  <c r="F208" i="12" s="1"/>
  <c r="E203" i="12"/>
  <c r="D203" i="12"/>
  <c r="D275" i="12"/>
  <c r="E116" i="12"/>
  <c r="F116" i="12"/>
  <c r="G116" i="12"/>
  <c r="E347" i="12"/>
  <c r="F347" i="12"/>
  <c r="G347" i="12"/>
  <c r="D276" i="12"/>
  <c r="E216" i="12"/>
  <c r="F216" i="12"/>
  <c r="G216" i="12"/>
  <c r="D216" i="12"/>
  <c r="E166" i="12"/>
  <c r="F166" i="12"/>
  <c r="G166" i="12"/>
  <c r="D166" i="12"/>
  <c r="E170" i="12"/>
  <c r="F170" i="12"/>
  <c r="G170" i="12"/>
  <c r="D170" i="12"/>
  <c r="E54" i="12"/>
  <c r="F54" i="12"/>
  <c r="D54" i="12"/>
  <c r="H54" i="12"/>
  <c r="I54" i="12"/>
  <c r="J54" i="12"/>
  <c r="K54" i="12"/>
  <c r="L54" i="12"/>
  <c r="M54" i="12"/>
  <c r="N54" i="12"/>
  <c r="O54" i="12"/>
  <c r="P54" i="12"/>
  <c r="Q54" i="12"/>
  <c r="R54" i="12"/>
  <c r="S54" i="12"/>
  <c r="T54" i="12"/>
  <c r="U54" i="12"/>
  <c r="V54" i="12"/>
  <c r="F391" i="12" l="1"/>
  <c r="F344" i="12"/>
  <c r="G391" i="12"/>
  <c r="G344" i="12"/>
  <c r="E391" i="12"/>
  <c r="E344" i="12"/>
  <c r="F114" i="12"/>
  <c r="F144" i="12"/>
  <c r="F142" i="12" s="1"/>
  <c r="G114" i="12"/>
  <c r="G144" i="12"/>
  <c r="G142" i="12" s="1"/>
  <c r="E114" i="12"/>
  <c r="E144" i="12"/>
  <c r="E142" i="12" s="1"/>
  <c r="G350" i="12"/>
  <c r="E350" i="12"/>
  <c r="D350" i="12"/>
  <c r="F350" i="12"/>
  <c r="D209" i="12"/>
  <c r="D199" i="12"/>
  <c r="D208" i="12"/>
  <c r="G52" i="12"/>
  <c r="E69" i="12"/>
  <c r="F69" i="12"/>
  <c r="G69" i="12"/>
  <c r="D69" i="12"/>
  <c r="G30" i="12"/>
  <c r="G71" i="12" s="1"/>
  <c r="E208" i="12"/>
  <c r="D207" i="12" l="1"/>
  <c r="E382" i="12"/>
  <c r="E381" i="12" s="1"/>
  <c r="F382" i="12"/>
  <c r="F381" i="12" s="1"/>
  <c r="G382" i="12"/>
  <c r="G381" i="12" s="1"/>
  <c r="D382" i="12"/>
  <c r="D381" i="12" s="1"/>
  <c r="F273" i="12" l="1"/>
  <c r="E273" i="12"/>
  <c r="G273" i="12"/>
  <c r="F309" i="12"/>
  <c r="F397" i="12" s="1"/>
  <c r="G309" i="12"/>
  <c r="G397" i="12" s="1"/>
  <c r="E309" i="12"/>
  <c r="E397" i="12" s="1"/>
  <c r="D309" i="12"/>
  <c r="D397" i="12" s="1"/>
  <c r="E307" i="12"/>
  <c r="D30" i="12" l="1"/>
  <c r="D71" i="12" s="1"/>
  <c r="D31" i="12"/>
  <c r="E30" i="12"/>
  <c r="E71" i="12" s="1"/>
  <c r="F30" i="12"/>
  <c r="F71" i="12" s="1"/>
  <c r="E31" i="12"/>
  <c r="F31" i="12"/>
  <c r="G31" i="12"/>
  <c r="E52" i="12" l="1"/>
  <c r="F52" i="12"/>
  <c r="G305" i="12"/>
  <c r="F305" i="12"/>
  <c r="V382" i="12" l="1"/>
  <c r="U382" i="12"/>
  <c r="T382" i="12"/>
  <c r="S382" i="12"/>
  <c r="R382" i="12"/>
  <c r="Q382" i="12"/>
  <c r="P382" i="12"/>
  <c r="O382" i="12"/>
  <c r="N382" i="12"/>
  <c r="M382" i="12"/>
  <c r="L382" i="12"/>
  <c r="K382" i="12"/>
  <c r="J382" i="12"/>
  <c r="I382" i="12"/>
  <c r="H382" i="12"/>
  <c r="F393" i="12" l="1"/>
  <c r="F390" i="12" s="1"/>
  <c r="D307" i="12" l="1"/>
  <c r="D273" i="12"/>
  <c r="F209" i="12" l="1"/>
  <c r="F207" i="12" s="1"/>
  <c r="E165" i="12" l="1"/>
  <c r="F165" i="12"/>
  <c r="G165" i="12"/>
  <c r="D165" i="12"/>
  <c r="E41" i="12" l="1"/>
  <c r="F41" i="12"/>
  <c r="G41" i="12"/>
  <c r="F39" i="12" l="1"/>
  <c r="G39" i="12"/>
  <c r="E39" i="12"/>
  <c r="E393" i="12" l="1"/>
  <c r="E390" i="12" s="1"/>
  <c r="G393" i="12"/>
  <c r="G390" i="12" s="1"/>
  <c r="H378" i="12"/>
  <c r="H393" i="12" s="1"/>
  <c r="H396" i="12" s="1"/>
  <c r="I378" i="12"/>
  <c r="I393" i="12" s="1"/>
  <c r="I396" i="12" s="1"/>
  <c r="J378" i="12"/>
  <c r="J393" i="12" s="1"/>
  <c r="J396" i="12" s="1"/>
  <c r="K378" i="12"/>
  <c r="K393" i="12" s="1"/>
  <c r="K396" i="12" s="1"/>
  <c r="L378" i="12"/>
  <c r="L393" i="12" s="1"/>
  <c r="L396" i="12" s="1"/>
  <c r="M378" i="12"/>
  <c r="M393" i="12" s="1"/>
  <c r="M396" i="12" s="1"/>
  <c r="N378" i="12"/>
  <c r="N393" i="12" s="1"/>
  <c r="N396" i="12" s="1"/>
  <c r="O378" i="12"/>
  <c r="O393" i="12" s="1"/>
  <c r="O396" i="12" s="1"/>
  <c r="P378" i="12"/>
  <c r="P393" i="12" s="1"/>
  <c r="P396" i="12" s="1"/>
  <c r="Q378" i="12"/>
  <c r="Q393" i="12" s="1"/>
  <c r="Q396" i="12" s="1"/>
  <c r="R378" i="12"/>
  <c r="R393" i="12" s="1"/>
  <c r="R396" i="12" s="1"/>
  <c r="S378" i="12"/>
  <c r="S393" i="12" s="1"/>
  <c r="S396" i="12" s="1"/>
  <c r="T378" i="12"/>
  <c r="T393" i="12" s="1"/>
  <c r="T396" i="12" s="1"/>
  <c r="U378" i="12"/>
  <c r="U393" i="12" s="1"/>
  <c r="U396" i="12" s="1"/>
  <c r="V378" i="12"/>
  <c r="V393" i="12" s="1"/>
  <c r="V396" i="12" s="1"/>
  <c r="D393" i="12"/>
  <c r="H344" i="12"/>
  <c r="I344" i="12"/>
  <c r="J344" i="12"/>
  <c r="K344" i="12"/>
  <c r="L344" i="12"/>
  <c r="M344" i="12"/>
  <c r="N344" i="12"/>
  <c r="O344" i="12"/>
  <c r="P344" i="12"/>
  <c r="Q344" i="12"/>
  <c r="R344" i="12"/>
  <c r="S344" i="12"/>
  <c r="T344" i="12"/>
  <c r="U344" i="12"/>
  <c r="V344" i="12"/>
  <c r="D347" i="12"/>
  <c r="D391" i="12" l="1"/>
  <c r="D390" i="12" s="1"/>
  <c r="D344" i="12"/>
  <c r="D370" i="12"/>
  <c r="F370" i="12"/>
  <c r="G370" i="12"/>
  <c r="E370" i="12"/>
  <c r="G209" i="12"/>
  <c r="G207" i="12" s="1"/>
  <c r="H170" i="12"/>
  <c r="I170" i="12"/>
  <c r="J170" i="12"/>
  <c r="K170" i="12"/>
  <c r="L170" i="12"/>
  <c r="M170" i="12"/>
  <c r="N170" i="12"/>
  <c r="O170" i="12"/>
  <c r="P170" i="12"/>
  <c r="Q170" i="12"/>
  <c r="R170" i="12"/>
  <c r="S170" i="12"/>
  <c r="T170" i="12"/>
  <c r="U170" i="12"/>
  <c r="V170" i="12"/>
  <c r="U398" i="12" l="1"/>
  <c r="U394" i="12" s="1"/>
  <c r="S398" i="12"/>
  <c r="S394" i="12" s="1"/>
  <c r="Q398" i="12"/>
  <c r="Q394" i="12" s="1"/>
  <c r="O398" i="12"/>
  <c r="O394" i="12" s="1"/>
  <c r="M398" i="12"/>
  <c r="M394" i="12" s="1"/>
  <c r="K398" i="12"/>
  <c r="K394" i="12" s="1"/>
  <c r="I398" i="12"/>
  <c r="I394" i="12" s="1"/>
  <c r="V398" i="12"/>
  <c r="V394" i="12" s="1"/>
  <c r="T398" i="12"/>
  <c r="T394" i="12" s="1"/>
  <c r="R398" i="12"/>
  <c r="R394" i="12" s="1"/>
  <c r="P398" i="12"/>
  <c r="P394" i="12" s="1"/>
  <c r="N398" i="12"/>
  <c r="N394" i="12" s="1"/>
  <c r="L398" i="12"/>
  <c r="L394" i="12" s="1"/>
  <c r="J398" i="12"/>
  <c r="J394" i="12" s="1"/>
  <c r="H398" i="12"/>
  <c r="H394" i="12" s="1"/>
  <c r="F298" i="12"/>
  <c r="F377" i="12"/>
  <c r="D377" i="12"/>
  <c r="G377" i="12"/>
  <c r="E377" i="12"/>
  <c r="E209" i="12" l="1"/>
  <c r="E207" i="12" s="1"/>
  <c r="E179" i="12"/>
  <c r="E178" i="12" s="1"/>
  <c r="F179" i="12"/>
  <c r="F178" i="12" s="1"/>
  <c r="G179" i="12"/>
  <c r="G178" i="12" s="1"/>
  <c r="D179" i="12"/>
  <c r="D178" i="12" s="1"/>
  <c r="D116" i="12" l="1"/>
  <c r="E82" i="12"/>
  <c r="F82" i="12"/>
  <c r="G82" i="12"/>
  <c r="D82" i="12"/>
  <c r="E64" i="12"/>
  <c r="E72" i="12" s="1"/>
  <c r="F64" i="12"/>
  <c r="F72" i="12" s="1"/>
  <c r="G64" i="12"/>
  <c r="G72" i="12" s="1"/>
  <c r="D64" i="12"/>
  <c r="D41" i="12"/>
  <c r="G70" i="12" l="1"/>
  <c r="E70" i="12"/>
  <c r="F70" i="12"/>
  <c r="D114" i="12"/>
  <c r="D144" i="12"/>
  <c r="D142" i="12" s="1"/>
  <c r="D236" i="12"/>
  <c r="H215" i="12" l="1"/>
  <c r="I215" i="12"/>
  <c r="J215" i="12"/>
  <c r="K215" i="12"/>
  <c r="L215" i="12"/>
  <c r="M215" i="12"/>
  <c r="N215" i="12"/>
  <c r="O215" i="12"/>
  <c r="P215" i="12"/>
  <c r="Q215" i="12"/>
  <c r="R215" i="12"/>
  <c r="S215" i="12"/>
  <c r="T215" i="12"/>
  <c r="U215" i="12"/>
  <c r="V215" i="12"/>
  <c r="E215" i="12"/>
  <c r="F215" i="12"/>
  <c r="G215" i="12"/>
  <c r="D215" i="12"/>
  <c r="D304" i="12" l="1"/>
  <c r="H41" i="12" l="1"/>
  <c r="I41" i="12"/>
  <c r="J41" i="12"/>
  <c r="K41" i="12"/>
  <c r="L41" i="12"/>
  <c r="M41" i="12"/>
  <c r="N41" i="12"/>
  <c r="O41" i="12"/>
  <c r="P41" i="12"/>
  <c r="Q41" i="12"/>
  <c r="R41" i="12"/>
  <c r="S41" i="12"/>
  <c r="T41" i="12"/>
  <c r="U41" i="12"/>
  <c r="V41" i="12"/>
  <c r="D308" i="12" l="1"/>
  <c r="F308" i="12" l="1"/>
  <c r="D298" i="12"/>
  <c r="E298" i="12"/>
  <c r="G308" i="12"/>
  <c r="E308" i="12"/>
  <c r="E306" i="12" l="1"/>
  <c r="F306" i="12"/>
  <c r="G306" i="12"/>
  <c r="E185" i="12"/>
  <c r="F185" i="12"/>
  <c r="G185" i="12"/>
  <c r="D185" i="12"/>
  <c r="E305" i="12" l="1"/>
  <c r="D305" i="12"/>
  <c r="V274" i="12"/>
  <c r="U274" i="12"/>
  <c r="T274" i="12"/>
  <c r="S274" i="12"/>
  <c r="R274" i="12"/>
  <c r="Q274" i="12"/>
  <c r="P274" i="12"/>
  <c r="O274" i="12"/>
  <c r="N274" i="12"/>
  <c r="M274" i="12"/>
  <c r="L274" i="12"/>
  <c r="K274" i="12"/>
  <c r="J274" i="12"/>
  <c r="I274" i="12"/>
  <c r="H274" i="12"/>
  <c r="D306" i="12" l="1"/>
  <c r="F304" i="12"/>
  <c r="G304" i="12"/>
  <c r="E304" i="12"/>
  <c r="G188" i="12"/>
  <c r="G187" i="12" s="1"/>
  <c r="E188" i="12"/>
  <c r="E187" i="12" s="1"/>
  <c r="F188" i="12"/>
  <c r="F187" i="12" s="1"/>
  <c r="D188" i="12"/>
  <c r="D187" i="12" s="1"/>
  <c r="E68" i="12"/>
  <c r="D68" i="12"/>
  <c r="D39" i="12"/>
  <c r="G29" i="12"/>
  <c r="D29" i="12"/>
  <c r="H23" i="12"/>
  <c r="H30" i="12" s="1"/>
  <c r="I23" i="12"/>
  <c r="I30" i="12" s="1"/>
  <c r="J23" i="12"/>
  <c r="J30" i="12" s="1"/>
  <c r="K23" i="12"/>
  <c r="K30" i="12" s="1"/>
  <c r="L23" i="12"/>
  <c r="L30" i="12" s="1"/>
  <c r="M23" i="12"/>
  <c r="M30" i="12" s="1"/>
  <c r="N23" i="12"/>
  <c r="N30" i="12" s="1"/>
  <c r="O23" i="12"/>
  <c r="O30" i="12" s="1"/>
  <c r="P23" i="12"/>
  <c r="P30" i="12" s="1"/>
  <c r="Q23" i="12"/>
  <c r="Q30" i="12" s="1"/>
  <c r="R23" i="12"/>
  <c r="R30" i="12" s="1"/>
  <c r="S23" i="12"/>
  <c r="S30" i="12" s="1"/>
  <c r="T23" i="12"/>
  <c r="T30" i="12" s="1"/>
  <c r="U23" i="12"/>
  <c r="U30" i="12" s="1"/>
  <c r="V23" i="12"/>
  <c r="V30" i="12" s="1"/>
  <c r="E81" i="12"/>
  <c r="F81" i="12"/>
  <c r="G81" i="12"/>
  <c r="D81" i="12"/>
  <c r="D80" i="12" l="1"/>
  <c r="E80" i="12"/>
  <c r="G80" i="12"/>
  <c r="F80" i="12"/>
  <c r="F62" i="12"/>
  <c r="G62" i="12"/>
  <c r="F29" i="12"/>
  <c r="D52" i="12"/>
  <c r="E29" i="12"/>
  <c r="E92" i="12"/>
  <c r="F92" i="12"/>
  <c r="D92" i="12"/>
  <c r="D72" i="12"/>
  <c r="G68" i="12"/>
  <c r="F68" i="12"/>
  <c r="D62" i="12"/>
  <c r="E62" i="12"/>
  <c r="G92" i="12"/>
  <c r="E242" i="12"/>
  <c r="D242" i="12"/>
  <c r="E149" i="12"/>
  <c r="E148" i="12" s="1"/>
  <c r="D149" i="12"/>
  <c r="D148" i="12" s="1"/>
  <c r="D70" i="12" l="1"/>
  <c r="E158" i="12"/>
  <c r="E169" i="12" s="1"/>
  <c r="E396" i="12" s="1"/>
  <c r="E394" i="12" s="1"/>
  <c r="F158" i="12"/>
  <c r="F169" i="12" s="1"/>
  <c r="F396" i="12" s="1"/>
  <c r="F394" i="12" s="1"/>
  <c r="G158" i="12"/>
  <c r="G169" i="12" s="1"/>
  <c r="G396" i="12" s="1"/>
  <c r="G394" i="12" s="1"/>
  <c r="D158" i="12"/>
  <c r="D169" i="12" s="1"/>
  <c r="D396" i="12" s="1"/>
  <c r="D394" i="12" s="1"/>
  <c r="D168" i="12" l="1"/>
  <c r="E168" i="12"/>
  <c r="G168" i="12"/>
  <c r="F168" i="12"/>
</calcChain>
</file>

<file path=xl/sharedStrings.xml><?xml version="1.0" encoding="utf-8"?>
<sst xmlns="http://schemas.openxmlformats.org/spreadsheetml/2006/main" count="1018" uniqueCount="501">
  <si>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</si>
  <si>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</si>
  <si>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</si>
  <si>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</si>
  <si>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</si>
  <si>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</si>
  <si>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</si>
  <si>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</si>
  <si>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</si>
  <si>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</si>
  <si>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</si>
  <si>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</si>
  <si>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</si>
  <si>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Подпрограмма 3 "Повышение эффективности бюджетных расходов муниципального образования Кольский район"</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</si>
  <si>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</si>
  <si>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</si>
  <si>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</si>
  <si>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</si>
  <si>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</si>
  <si>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</si>
  <si>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Подпрограмма 2 "Поддержка общественных некоммерческих организаций"</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</si>
  <si>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</si>
  <si>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</si>
  <si>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</si>
  <si>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</si>
  <si>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</si>
  <si>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</si>
  <si>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</si>
  <si>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Управление земельными участками, формирование,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</si>
  <si>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</si>
  <si>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</si>
  <si>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</si>
  <si>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</si>
  <si>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</si>
  <si>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</si>
  <si>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</si>
  <si>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</si>
  <si>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отдельным категориям граждан, работающих в сельских населённых пунктах или посёлках городского типа Мурманской области</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</si>
  <si>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</si>
  <si>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</si>
  <si>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</si>
  <si>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</si>
  <si>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</si>
  <si>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</si>
  <si>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</si>
  <si>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</si>
  <si>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</si>
  <si>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</si>
  <si>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</si>
  <si>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</si>
  <si>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</si>
  <si>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</si>
  <si>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</si>
  <si>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</si>
  <si>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</si>
  <si>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</si>
  <si>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</si>
  <si>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</si>
  <si>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</si>
  <si>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</si>
  <si>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</si>
  <si>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</si>
  <si>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</si>
  <si>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</si>
  <si>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</si>
  <si>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</si>
  <si>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</si>
  <si>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</si>
  <si>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</si>
  <si>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</si>
  <si>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</si>
  <si>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</si>
  <si>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</si>
  <si>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</si>
  <si>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</si>
  <si>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</si>
  <si>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Содержание муниципального бюджетного учреждения "Единая дежурно-диспетчерская служба Кольского района"</t>
  </si>
  <si>
    <t>Расходы на содержание МКУ "Хозяйственно-эксплуатационная служба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</si>
  <si>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</si>
  <si>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</si>
  <si>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</si>
  <si>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</si>
  <si>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</si>
  <si>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</si>
  <si>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</si>
  <si>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</si>
  <si>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Всего по подпрограмме:</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</si>
  <si>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</si>
  <si>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</si>
  <si>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</si>
  <si>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</si>
  <si>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</si>
  <si>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</si>
  <si>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</si>
  <si>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</si>
  <si>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Приобретение оборудования для проведения ярмарок, выставок</t>
  </si>
  <si>
    <t>Приобретение сувенирной, печатной продукции</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</si>
  <si>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</si>
  <si>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</si>
  <si>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</si>
  <si>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</si>
  <si>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</si>
  <si>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</si>
  <si>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</si>
  <si>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</si>
  <si>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</si>
  <si>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Участие в фестивале "Териберка. Новая жизнь"</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</si>
  <si>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</si>
  <si>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</si>
  <si>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</si>
  <si>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</si>
  <si>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Обеспечение выполнения полномочий по определению поставщиков (подрядчиков, исполнителей) при осуществлении закупок товаров, работ, услуг для муниципальных нужд</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</si>
  <si>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</si>
  <si>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</si>
  <si>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</si>
  <si>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</si>
  <si>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</si>
  <si>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</si>
  <si>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</si>
  <si>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</si>
  <si>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</si>
  <si>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</si>
  <si>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</si>
  <si>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</si>
  <si>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</si>
  <si>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</si>
  <si>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субсидии на формирование районных фондов финансовой поддержки поселений из областного бюджета в местные бюджеты)</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</si>
  <si>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</si>
  <si>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</si>
  <si>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</si>
  <si>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</si>
  <si>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Профессиональная переподготовка и повышение квалификации муниципальных служащих</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</si>
  <si>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</si>
  <si>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</si>
  <si>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</si>
  <si>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</si>
  <si>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</si>
  <si>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 xml:space="preserve">Исполнено 0,0%. </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</si>
  <si>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</si>
  <si>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</si>
  <si>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</si>
  <si>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</si>
  <si>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"Устойчивое развитие сельских территорий Кольского района Мурманской области на период 2017-2020 годы"</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</si>
  <si>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</si>
  <si>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</si>
  <si>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</si>
  <si>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</si>
  <si>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Расходы бюджета Кольского района на оплату взносов на капитальный ремонт за муниципальный жилой фонд</t>
  </si>
  <si>
    <t>Подпрограмма 2 "Обеспечение полномочий учредителя муниципальных унитарных предприятий"</t>
  </si>
  <si>
    <t>Подпрограмма 3 "Модернизация объектов коммунальной инфраструктуры"</t>
  </si>
  <si>
    <t>Подпрограмма 4 "Подготовка объектов жилищно-коммунального хозяйства муниципального образования Кольский район к работе в отопительный период"</t>
  </si>
  <si>
    <t>Ремонтные работы на объектах тепло-, водо-, электроснабжения в сельских поселениях Кольского района в рамках подготовки к отопительному периоду</t>
  </si>
  <si>
    <t>Расходы бюджета Кольского района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</si>
  <si>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Подпрограмма 5 "Переселение граждан из 45-ти квартирного жилого дома населённого пункта ж.-д.ст. Нял Кольского района Мурманской области"</t>
  </si>
  <si>
    <t>Содержание муниципального бюджетного учреждения "Единая дежурно-диспетчерская служба Кольского района" за счёт средств бюджета Кольского района</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</si>
  <si>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</si>
  <si>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Расходы бюджета Кольского района на поддержку отрасли культуры</t>
  </si>
  <si>
    <t>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</si>
  <si>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</si>
  <si>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</si>
  <si>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</si>
  <si>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Проведение экспертизы и технического обследования на объектах тепло-, водо-, электроснабжения в сельских поселениях Кольского района</t>
  </si>
  <si>
    <t>Выплата компенсации за потерю жилого помещения собственникам квартир, расположенных в 45-ти квартирном доме населённого пункта ж.-д.ст. Нял Кольского района Мурманской области</t>
  </si>
  <si>
    <t>Расходы на выплаты по оплате труда работников органов местного самоуправления, выполняющих переданные полномочия поселений</t>
  </si>
  <si>
    <t>Расходы на обеспечение функций работников органов местного самоуправления, выполняющих переданные полномочия поселений</t>
  </si>
  <si>
    <t>Обеспечение выполнения полномочий по организации библиотечного обслуживания населения города Колы</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</si>
  <si>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</si>
  <si>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</si>
  <si>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</si>
  <si>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</si>
  <si>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</si>
  <si>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Муниципальная программа "Управление муниципальным имуществом и земельными ресурсами" на 2015-2020 гг.</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</si>
  <si>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</si>
  <si>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</si>
  <si>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Подпрограмма 6 "Снос ветхого и аварийного жилищного фонда на территории сельского поселения Териберка Кольского района" на 2017-2019гг</t>
  </si>
  <si>
    <t xml:space="preserve">Расходы бюджета Кольского района на обеспечение мероприятий по сносу аварийных расселённых жилых домов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</si>
  <si>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</si>
  <si>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</si>
  <si>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</si>
  <si>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деятельности "Служба 112"</t>
  </si>
  <si>
    <t>Расходы на организацию мероприятий по обеспечению чистоты и порядка на территории муниципального образования</t>
  </si>
  <si>
    <t xml:space="preserve">Исполнено на 0,0 %. </t>
  </si>
  <si>
    <t>Субсидия на проведение капитальных и текущих ремонтов муниципальных образовательных организаций</t>
  </si>
  <si>
    <t>Расходы бюджета Кольского района на проведение капитальных и текущих ремонтов муниципальных образовательных организаций</t>
  </si>
  <si>
    <t>Исполнено на 100%</t>
  </si>
  <si>
    <t>Информирование населения через средства массовой информации о культурно-массовых мероприятиях Кольского района</t>
  </si>
  <si>
    <t>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счёт средств дорожного фонда</t>
  </si>
  <si>
    <t>Расходы бюджета Кольского района на строительство, реконструкцию, ремонт и капитальный ремонт автомобильных дорог общего пользования местного значения (на конкурсной основе) за счёт средств дорожного фонда</t>
  </si>
  <si>
    <t>Процентные платежи по муниципальному долгу Кольского района</t>
  </si>
  <si>
    <t>Иные межбюджетные трансферты на формирование благоприятных условий дляолнения полномочий органов местного самоуправления по решению вопросов местного значения</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</si>
  <si>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</si>
  <si>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на выплаты по оплате труда работников органов местного самоуправления, выполняющих переданные полномочия поселений (организация и ведение секретного делопроизводства)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</si>
  <si>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</si>
  <si>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</si>
  <si>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</si>
  <si>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</si>
  <si>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</si>
  <si>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Расходы на разработку проектно-сметной документации объектов водоснабжения и водоотведения в сельских поселениях Кольского района</t>
  </si>
  <si>
    <t>Расходы бюджета Кольского района на реализацию мероприятий, направленных на реконструкцию комплекса водозаборных сооружений ж-д ст. Пяйве</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</si>
  <si>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(превышающий объём расходного обязательства в рамках соглашений)</t>
  </si>
  <si>
    <t>Ежемесячная доплата к страховой пенсии лицам, замещавшим муниципальные должности в муниципальном образовании Кольский район</t>
  </si>
  <si>
    <t>Субсидии на возмещение недополученных доходов перевозчикам, осуществляющим регулярные перевозк пассажиров и багажа на муниципальных маршрутах по регулируемым тарифам, не обеспечивающим возмещение понесённых затрат</t>
  </si>
  <si>
    <t xml:space="preserve">Исполнено на 17,2%. </t>
  </si>
  <si>
    <t>Исполнено на 0,0%. Окончание работ ожидается в 4 квартале</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</si>
  <si>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</si>
  <si>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Возмещение расходов на оплату коммунальных услуг в размере, определённым повышающим коэффициентом, применяемым вследствие отсутствия индивидуальных приборов учёта в муниципальных жилых помещениях</t>
  </si>
  <si>
    <t xml:space="preserve">Подпрограмма 7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</si>
  <si>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Субвенция на организацию предоставления мер социальной поддержки по оплате жилого помещения и коммунальных усуг отдельным категориям граждан, работающих в сельских населённых пунктах или посёлках городского типа Мурманкой области</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</si>
  <si>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</si>
  <si>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</si>
  <si>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</si>
  <si>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</si>
  <si>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 xml:space="preserve">Исполнено на 0,0% </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</si>
  <si>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</si>
  <si>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Субвенция на возмещение расходов на погребение</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</si>
  <si>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</si>
  <si>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Ремонт лыжной трассы в селе Тулома</t>
  </si>
  <si>
    <t>Ремонт лыжной трассы в посёлке Мурмаши</t>
  </si>
  <si>
    <t>Разработка проектно-сметной документации на строительство плавательного бассейна в г. Кола</t>
  </si>
  <si>
    <t>Расходы на разработку проектно-сметной документации по ликвидации накопленного экологического ущерба</t>
  </si>
  <si>
    <t>Расходы по содержанию и обслуживанию ГТС ограждающей дамбы помётохранилища (бывшие птицефабрики "Мурманская", "Снежная"</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</si>
  <si>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</si>
  <si>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</si>
  <si>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</si>
  <si>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</si>
  <si>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</si>
  <si>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Внедрение и развитие аппаратно-программного комплекса "Безопасный город" на территории Кольского района</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</si>
  <si>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</si>
  <si>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Исполнено на 14,5%</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</si>
  <si>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</si>
  <si>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Разработка проектно-сметной документации на строительство, реконструкцию, ремонт и капитальный ремонт автомобильных дорог общего пользования местного значения</t>
  </si>
  <si>
    <t>Расходы на приобретение вещевого имущества и предметов первой необходимости для оснащения защитного сооружения</t>
  </si>
  <si>
    <t>Актуализация схемы территориального планирования Кольского района</t>
  </si>
  <si>
    <t>Расходы бюджета Кольского района на проведение текущего ремонта помещений для размещения амбулатории в н.п. Междуречье за счёт предоставления межбюджетных трансфертов из бюджета сельского поселения Междуречье</t>
  </si>
  <si>
    <t>Расходы на разработку проектно-сметной документации объектов муниципального жилого фонда в сельских поселениях Кольского района</t>
  </si>
  <si>
    <t>Расходы на разработку проектно-сметной документации на строительство водозаборных сооружений в с.п. Териберка Кольского района</t>
  </si>
  <si>
    <t>Расходы на модернизацию и эксплуатацию муниципальных электрических сетей уличного освещения с. Тулома Кольского района</t>
  </si>
  <si>
    <t>Региональный проект "Чистая вода"</t>
  </si>
  <si>
    <t>Строительство и реконструкция (модернизация) объектов питьевого водоснабжения</t>
  </si>
  <si>
    <t>Субсидия на софинансирование капитальных вложений в объекты муниципальной собственности</t>
  </si>
  <si>
    <t>Расходы бюджета Кольского района на софинансирование капитальных вложений в объекты муниципальной собственности</t>
  </si>
  <si>
    <t xml:space="preserve">Исполнено на 19,3%. </t>
  </si>
  <si>
    <t>Субсидии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сельских поселений, входящих в состав муниципального образования Кольский район</t>
  </si>
  <si>
    <t xml:space="preserve">Подпрограмма 8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</si>
  <si>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</si>
  <si>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Исполнение полномочий по содержанию мест захоронения на территории сельского поселения Тулома</t>
  </si>
  <si>
    <t xml:space="preserve">Исполнено на 20,6%. </t>
  </si>
  <si>
    <t>Разработка проектно-сметной документации на реконструкцию здания МБУК "Кильдинского ГДК" (н.п.Зверосовхоз)</t>
  </si>
  <si>
    <t>Разработка проектно-сметной документации на реконструкцию автомобильной дороги, ведущей от дома № 10 по ул. Зеленая до здания дома культуры (н.п. Зверосовхоз)</t>
  </si>
  <si>
    <t>Разработка проектно-сметной документации на реконструкцию автомобильной дороги, ведущей от дороги общего пользования регионального значения до КФХ  "АТЯКШ" (н.п. Зверосовхоз)</t>
  </si>
  <si>
    <t>Разработка эскизного проекта для капитального ремонта культурно-досугового центра в с. Белокаменка Кольского района Мурманской областии за счёт  межбюджнтных трансфертов из бюджета с.п. Междуречье</t>
  </si>
  <si>
    <t>бюджет поселений</t>
  </si>
  <si>
    <t>Субсидия бюджетам муниципальных образований на реализацию проектов по поддержке местных инициатив</t>
  </si>
  <si>
    <t>Исполнено на 99,2%</t>
  </si>
  <si>
    <t>Исполнено на 72,0%</t>
  </si>
  <si>
    <t>Исполнено на 62,6%</t>
  </si>
  <si>
    <t xml:space="preserve">Исполнено на 57,0% </t>
  </si>
  <si>
    <t xml:space="preserve">Исполнено на 60,0% </t>
  </si>
  <si>
    <t>Исполнено на 56,7%</t>
  </si>
  <si>
    <t>Исполнено на 60,1%</t>
  </si>
  <si>
    <t>Исполнено на 45,8%</t>
  </si>
  <si>
    <t xml:space="preserve">Исполнено на 50%. </t>
  </si>
  <si>
    <t>Расходы на софинансирование мероприятий по проведению совместных физкультурно-оздоровительных и спортивных мероприятий за счёт межбюджетных трансфертов из бюджета г. Кола</t>
  </si>
  <si>
    <t>Расходы на софинансирование ремонтных работ стадиона в городе Кола за счёт межбюджетных трансфертов из бюджета г. Кола</t>
  </si>
  <si>
    <t>Расходы бюджета Кольского района на выполнение ремонтных работ стадиона в городе Кола</t>
  </si>
  <si>
    <t xml:space="preserve">Исполнено на 100%. </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</si>
  <si>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</si>
  <si>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Информирование населения через средства массовой информации о культурно-массовых мероприятиях в городе Кола за счёт межбюджетных трансфертов из бюджета г. Кола</t>
  </si>
  <si>
    <t>Обеспечение развития и укрепления материально-технической базы муниципальных домов культуры</t>
  </si>
  <si>
    <t>Исполнено на 53,6%</t>
  </si>
  <si>
    <t>Исполнено на 75,8%</t>
  </si>
  <si>
    <t>Расходы на софинансирование мероприятий по проведению совместных конкурсов, выставок, ярмарок в рамках поддержки малого и среднего предпринимательства за счёт межбюджетных трансфертов из бюджета г. Кола</t>
  </si>
  <si>
    <t xml:space="preserve">Исполнено на 46,2%. </t>
  </si>
  <si>
    <t>Исполнено на 41,6%</t>
  </si>
  <si>
    <t>федеральный бюджет</t>
  </si>
  <si>
    <t>Исполнено на 96,8%</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</si>
  <si>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(Служба 112)</t>
  </si>
  <si>
    <t>Исполнено на 55,4%</t>
  </si>
  <si>
    <t>Исполнено на 84,2%</t>
  </si>
  <si>
    <t>Исполнено на 65,4%</t>
  </si>
  <si>
    <t xml:space="preserve">Исполнено на 43,3%. </t>
  </si>
  <si>
    <t>Исполнено на 43,3%</t>
  </si>
  <si>
    <t>Выплата стипендии Главы администрации Кольского района одарённым детям, торжественное вручение первых стипендий</t>
  </si>
  <si>
    <t>Приобретение оборудования  для развития творческого потенциала детей и молодёжи за счёт межбюджетных трансфертов из бюджета г. Кола</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</si>
  <si>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</si>
  <si>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Расходы на софинансирование мероприятий по созданию условий для проведения совместных праздничных и культурно-досуговых мероприятий за счёт межбюджетных трансфертов из бюджета г. Кола</t>
  </si>
  <si>
    <t xml:space="preserve">Исполнено на 52,1%. </t>
  </si>
  <si>
    <t xml:space="preserve">Исполнено на 84,3%. </t>
  </si>
  <si>
    <t xml:space="preserve">Исполнено на 84,0%. </t>
  </si>
  <si>
    <t xml:space="preserve">Исполнено на 71,4%. </t>
  </si>
  <si>
    <t>Расходы бюджета Кольского района на создание и содержание мест (площадок) накопления ТКО на территории сельских поселений Кольского района</t>
  </si>
  <si>
    <t xml:space="preserve">Исполнено на 99,0%. </t>
  </si>
  <si>
    <t xml:space="preserve">Исполнено на 19,6%. </t>
  </si>
  <si>
    <t xml:space="preserve">Исполнено на 5,4%. </t>
  </si>
  <si>
    <t xml:space="preserve">Исполнено на 6,6%. </t>
  </si>
  <si>
    <t xml:space="preserve">Исполнено на 2,6%. </t>
  </si>
  <si>
    <t>Приобретение жилья на вторичном рынке на территориии Кольского района Мурманской области</t>
  </si>
  <si>
    <t>Исполнено на 46,8%</t>
  </si>
  <si>
    <t>за 3 квартал 2019 года</t>
  </si>
  <si>
    <t>Исполнено на 76,6%</t>
  </si>
  <si>
    <t>Исполнено на 39,5%</t>
  </si>
  <si>
    <t>Исполнено на 30,3%</t>
  </si>
  <si>
    <t>Исполнено на 53,7%</t>
  </si>
  <si>
    <t>Исполнено на 67,6%</t>
  </si>
  <si>
    <t>Исполнено на 61,5%</t>
  </si>
  <si>
    <t>Исполнено на 72,3%</t>
  </si>
  <si>
    <t>Исполнено на 37,0%</t>
  </si>
  <si>
    <t xml:space="preserve">Исполнено на 80,0%. </t>
  </si>
  <si>
    <t xml:space="preserve">Исполнено на 90,6%. </t>
  </si>
  <si>
    <t xml:space="preserve">Исполнено на 95,1%. </t>
  </si>
  <si>
    <t>Исполнено на 87,9%</t>
  </si>
  <si>
    <t>Исполнено на 81,9%</t>
  </si>
  <si>
    <t>Исполнено на 90,6%</t>
  </si>
  <si>
    <t>Исполнено на 68,8%</t>
  </si>
  <si>
    <t>Исполнено на 99,6%</t>
  </si>
  <si>
    <t>Исполнено на 68,9%</t>
  </si>
  <si>
    <t>Исполнено на 69,3%.</t>
  </si>
  <si>
    <t>Исполнено на 66,7%.</t>
  </si>
  <si>
    <t>Исполнено на 72,0%.</t>
  </si>
  <si>
    <t>Исполнено на 69,5%</t>
  </si>
  <si>
    <t>Исполнено на 69,8%</t>
  </si>
  <si>
    <t>Исполнено на 69,2%</t>
  </si>
  <si>
    <t>Исполнено на 74,0%</t>
  </si>
  <si>
    <t xml:space="preserve">Исполнено на 70,2%. </t>
  </si>
  <si>
    <t>Исполнено на 68,4%</t>
  </si>
  <si>
    <t xml:space="preserve">Исполнено на 74,9% </t>
  </si>
  <si>
    <t>Исполнено на 69,4%</t>
  </si>
  <si>
    <t>Исполнено на 74,9%</t>
  </si>
  <si>
    <t>Исполнено на 67,8%</t>
  </si>
  <si>
    <t>Исполнено на 69,9%</t>
  </si>
  <si>
    <t>Исполнено на 60,4%</t>
  </si>
  <si>
    <t>Исполнено на 22,6%</t>
  </si>
  <si>
    <t>Исполнено на 68,3%</t>
  </si>
  <si>
    <t>Исполнено на 66,7%</t>
  </si>
  <si>
    <t>Исполнено на 69,7%</t>
  </si>
  <si>
    <t>Исполнено на 70,1%</t>
  </si>
  <si>
    <t>Исполнено на 51,3%</t>
  </si>
  <si>
    <t>Исполнено на 96,6%</t>
  </si>
  <si>
    <t>Исполнено на 52,5%</t>
  </si>
  <si>
    <t>Исполнено на 71,3%</t>
  </si>
  <si>
    <t>Исполнено на 67,5%</t>
  </si>
  <si>
    <t>Исполнено на 59,3%</t>
  </si>
  <si>
    <t>Исполнено на 30,8%</t>
  </si>
  <si>
    <t>Исполнено на 73,1%</t>
  </si>
  <si>
    <t>Исполнено на 63,5%</t>
  </si>
  <si>
    <t>Исполнено на 66,9%</t>
  </si>
  <si>
    <t xml:space="preserve">Исполнено на 74,2%. </t>
  </si>
  <si>
    <t xml:space="preserve">Исполнено на 65,2%. </t>
  </si>
  <si>
    <t xml:space="preserve">Исполнено на 64,5%. </t>
  </si>
  <si>
    <t xml:space="preserve">Исполнено на 60,1%. </t>
  </si>
  <si>
    <t xml:space="preserve">Исполнено на 60,1%.  </t>
  </si>
  <si>
    <t xml:space="preserve">Исполнено на 63,9%. </t>
  </si>
  <si>
    <t xml:space="preserve">Исполнено на 75%. </t>
  </si>
  <si>
    <t>Исполнено на 63,9%</t>
  </si>
  <si>
    <t>Исполнено на 64,6%</t>
  </si>
  <si>
    <t>Исполнено на 63,8%</t>
  </si>
  <si>
    <t xml:space="preserve">Исполнено на 71,6%. </t>
  </si>
  <si>
    <t xml:space="preserve">Исполнено на 73,0%. </t>
  </si>
  <si>
    <t xml:space="preserve">Исполнено на 93,5%. </t>
  </si>
  <si>
    <t xml:space="preserve">Исполнено на 53,7%. </t>
  </si>
  <si>
    <t xml:space="preserve">Исполнено на 83,3%. </t>
  </si>
  <si>
    <t xml:space="preserve">Исполнено на 73,2%. </t>
  </si>
  <si>
    <t xml:space="preserve">Исполнено на 70,7%. </t>
  </si>
  <si>
    <t>Исполнено на 70,7%</t>
  </si>
  <si>
    <t>Исполнено на 84,1%</t>
  </si>
  <si>
    <t>Исполнено на 80,0%</t>
  </si>
  <si>
    <t>Исполнено на 79,5%</t>
  </si>
  <si>
    <t>Исполнено на 75,6%</t>
  </si>
  <si>
    <t xml:space="preserve">                                                                                                                Исполнено на 74,1%</t>
  </si>
  <si>
    <t>Организация и прведение культурно-массовых и праздничных мероприятий</t>
  </si>
  <si>
    <t>Исполнено на 67,0%</t>
  </si>
  <si>
    <t xml:space="preserve">Исполнено на 71,7% </t>
  </si>
  <si>
    <t xml:space="preserve">Исполнено на 100% </t>
  </si>
  <si>
    <t>Исполнено на 72,2%</t>
  </si>
  <si>
    <t>Исполнено на 74,5%</t>
  </si>
  <si>
    <t>Исполнено на 79,0%</t>
  </si>
  <si>
    <t>Исполнено на 63,2%</t>
  </si>
  <si>
    <t>Исполнено на 72,9%</t>
  </si>
  <si>
    <t>Расходы на проведение текущего ремонта МБУК "Кольская центральная детская библиотека" за счёт межбюджетных трансфертов из бюджета г. Кола</t>
  </si>
  <si>
    <t>Приобретение музыкальных инструментов</t>
  </si>
  <si>
    <t>Исполнено на 17,0%</t>
  </si>
  <si>
    <t>Исполнено на 77,0%</t>
  </si>
  <si>
    <t>Исполнено на 76,7%</t>
  </si>
  <si>
    <t>Исполнено на 76,3%</t>
  </si>
  <si>
    <t>Исполнено на 73,6%</t>
  </si>
  <si>
    <t xml:space="preserve">Исполнено на 98,2%. </t>
  </si>
  <si>
    <t xml:space="preserve">Исполнено на 66,7%. </t>
  </si>
  <si>
    <t xml:space="preserve">Исполнено на 41,3%. </t>
  </si>
  <si>
    <t>Исполнено на 66,1%</t>
  </si>
  <si>
    <t xml:space="preserve">Исполнено на 66,1%. </t>
  </si>
  <si>
    <t>Исполнено на71,7%</t>
  </si>
  <si>
    <t>Исполнено на89,4%</t>
  </si>
  <si>
    <t>Исполнено на 90,7%</t>
  </si>
  <si>
    <t>Исполнено на 65,5%</t>
  </si>
  <si>
    <t>Исполнено на 58,7%</t>
  </si>
  <si>
    <t>Исполнено на 89,4%</t>
  </si>
  <si>
    <t>Исполнено на 61,9%</t>
  </si>
  <si>
    <t>Исполнено на 42,3%</t>
  </si>
  <si>
    <t xml:space="preserve">Исполнено на 73,9%. </t>
  </si>
  <si>
    <t xml:space="preserve">Исполнено на 57,2%. </t>
  </si>
  <si>
    <t xml:space="preserve">Исполнено на 71,1%. </t>
  </si>
  <si>
    <t xml:space="preserve">Исполнено на 70,6%. </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</si>
  <si>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</si>
  <si>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 xml:space="preserve">Исполнено на 51,0%. </t>
  </si>
  <si>
    <t xml:space="preserve">Исполнено на 50,4%. </t>
  </si>
  <si>
    <t xml:space="preserve">Исполнено на 76,5%. </t>
  </si>
  <si>
    <t xml:space="preserve">Исполнено на 56,9%. </t>
  </si>
  <si>
    <t xml:space="preserve">Исполнено на 80,6%. </t>
  </si>
  <si>
    <t xml:space="preserve">Исполнено на 79,1%. </t>
  </si>
  <si>
    <t xml:space="preserve">Исполнено на 76,6%. </t>
  </si>
  <si>
    <t>Исполнено на 79,8%</t>
  </si>
  <si>
    <t xml:space="preserve">Исполнено на 70,0%. </t>
  </si>
  <si>
    <t>Исполнено на 16,2%</t>
  </si>
  <si>
    <t>Исполнено на 25,0%</t>
  </si>
  <si>
    <t>Исполнено на 68,0%</t>
  </si>
  <si>
    <t>Исполнено на 70,0%</t>
  </si>
  <si>
    <t>Управление муниципальным имуществом администрации Кольского района</t>
  </si>
  <si>
    <t xml:space="preserve"> Исполнено на 61,3%. </t>
  </si>
  <si>
    <t xml:space="preserve"> Исполнено на 73,1%. </t>
  </si>
  <si>
    <t xml:space="preserve">Исполнено на 61,3%.                                                                                      </t>
  </si>
  <si>
    <t xml:space="preserve">Исполнено на 62,6%.                                                                                      </t>
  </si>
  <si>
    <t xml:space="preserve">Исполнено на 20,8%. </t>
  </si>
  <si>
    <t xml:space="preserve">Исполнено на 0,3%. </t>
  </si>
  <si>
    <t>Исполнено на 6,7%</t>
  </si>
  <si>
    <t xml:space="preserve">Исполнено на 88,0%. </t>
  </si>
  <si>
    <t xml:space="preserve">Исполнено на 26,2%. </t>
  </si>
  <si>
    <t xml:space="preserve">Исполнено на 60,6%. </t>
  </si>
  <si>
    <t>Исполнено на 57,7%</t>
  </si>
  <si>
    <t>Исполнено на 46,9%</t>
  </si>
  <si>
    <t>Расходы на единовременное поощрение за многолетнюю безупречную муниципальную службу, выплачиваемое муниципальным служащим</t>
  </si>
  <si>
    <t>Исполнено на 78,7%</t>
  </si>
  <si>
    <t xml:space="preserve">Исполнено на 74,7%. </t>
  </si>
  <si>
    <t xml:space="preserve">Исполнено на 52,9%. </t>
  </si>
  <si>
    <t xml:space="preserve">Исполнено на 65,3%. </t>
  </si>
  <si>
    <t xml:space="preserve">Исполнено на 91,3%. </t>
  </si>
  <si>
    <t xml:space="preserve">Исполнено на 53,6%. </t>
  </si>
  <si>
    <t>Исполнено на 14,0%</t>
  </si>
  <si>
    <t>Исполнено на 16,7%</t>
  </si>
  <si>
    <t xml:space="preserve">Исполнено на 65,9%. </t>
  </si>
  <si>
    <t xml:space="preserve">Исполнено на 44,4%. </t>
  </si>
  <si>
    <t xml:space="preserve">Исполнено на 68,2%. </t>
  </si>
  <si>
    <t xml:space="preserve">Исполнено на 75,7%. </t>
  </si>
  <si>
    <t xml:space="preserve">Исполнено на 98,3%. </t>
  </si>
  <si>
    <t>Исполнено на 70,3%</t>
  </si>
  <si>
    <t>Исполнено на 13,3%</t>
  </si>
  <si>
    <t>Исполнено на 97,8%</t>
  </si>
  <si>
    <t>Обеспечение  кмплексного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</si>
  <si>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Исполнено на 89,3%</t>
  </si>
  <si>
    <t xml:space="preserve">Исполнено на 70,3%. </t>
  </si>
  <si>
    <t xml:space="preserve">Исполнено на 64,4% </t>
  </si>
  <si>
    <t xml:space="preserve">Исполнено на 75,0%. </t>
  </si>
  <si>
    <t xml:space="preserve">Исполнено на 75,4%. </t>
  </si>
  <si>
    <t xml:space="preserve">Исполнено на 74,9%. </t>
  </si>
  <si>
    <t xml:space="preserve">Исполнено на 87,6%. </t>
  </si>
  <si>
    <t xml:space="preserve">Исполнено на 56,5%. </t>
  </si>
  <si>
    <t>Исполнено на 61,8%</t>
  </si>
  <si>
    <t>Исполнено на 89,9%</t>
  </si>
  <si>
    <t>Исполнено на 75,7%</t>
  </si>
  <si>
    <t>Исполнено на 75,0%</t>
  </si>
  <si>
    <t>Исполнено на 2,0%</t>
  </si>
  <si>
    <t>Исполнено на 66,2%</t>
  </si>
  <si>
    <t>Исполнено на 87,3%</t>
  </si>
  <si>
    <t>Исполнено на 77,4%</t>
  </si>
  <si>
    <t>Исполнено на 68,1%</t>
  </si>
  <si>
    <t>Исполнено на 67,4%</t>
  </si>
  <si>
    <t>Исполнено на 69,3%</t>
  </si>
  <si>
    <t>Исполнено на 82,3%</t>
  </si>
  <si>
    <t xml:space="preserve">Исполнено на 78,5%. </t>
  </si>
  <si>
    <t>Исполнено на 75,4%</t>
  </si>
  <si>
    <t xml:space="preserve">Исполнено на 35,3%. </t>
  </si>
  <si>
    <t>Расходы бюджета Кольского района на прведение текущего ремонта помещений для размещения амбулаторий в н.п. Пушной и с. Тулома</t>
  </si>
  <si>
    <t xml:space="preserve">Исполнено на 62,2%. </t>
  </si>
  <si>
    <t xml:space="preserve">Исполнено на 18,4%. </t>
  </si>
  <si>
    <t xml:space="preserve">Исполнено на 63,7%. </t>
  </si>
  <si>
    <t xml:space="preserve">Исполнено на 28,9%. </t>
  </si>
  <si>
    <t xml:space="preserve">Исполнено на 57,6%. </t>
  </si>
  <si>
    <t xml:space="preserve">Исполнено на 2,3%. </t>
  </si>
  <si>
    <t xml:space="preserve">Исполнено на 73,7%. </t>
  </si>
  <si>
    <t>Исполнено на 43,2%</t>
  </si>
  <si>
    <t>Исполнено на 39,9%</t>
  </si>
  <si>
    <t>Исполнено на 63,7%</t>
  </si>
  <si>
    <t>Расходы бюджета Кольского района на реализацию мероприятий, направленных на обеспечение ограничения доступа водоохранных зон</t>
  </si>
  <si>
    <t xml:space="preserve">Исполнено на 9,6%. </t>
  </si>
  <si>
    <t xml:space="preserve">Исполнено на 20%. </t>
  </si>
  <si>
    <t>Исполнено на 3,8%</t>
  </si>
  <si>
    <t>Исполнено на 7,1%</t>
  </si>
  <si>
    <t xml:space="preserve">Исполнено на 46,6%. </t>
  </si>
  <si>
    <t xml:space="preserve">Исполнено на 35,4%. </t>
  </si>
  <si>
    <t xml:space="preserve">Исполнено на 7,4%. </t>
  </si>
  <si>
    <t>Исполнено на 54,2%</t>
  </si>
  <si>
    <t>Исполнено на 61,1%</t>
  </si>
  <si>
    <t xml:space="preserve">Приобретение квартиры в с. Минькино Кольского района Мурманской области за счёт межбюджетных трансфертов из бюджета с.п. Междуречье </t>
  </si>
  <si>
    <t>Исполнено на 15,3%</t>
  </si>
  <si>
    <t>Исполнено на 99,0%</t>
  </si>
  <si>
    <t xml:space="preserve">Исполнено на 48,2%. </t>
  </si>
  <si>
    <t xml:space="preserve">Исполнено на 19,7%. </t>
  </si>
  <si>
    <t>Исполнено на 44,5%</t>
  </si>
  <si>
    <t>Исполнено на 11,8%</t>
  </si>
  <si>
    <t>Исполнено на 67,3%</t>
  </si>
  <si>
    <t>Исполнено на 75,5%</t>
  </si>
  <si>
    <t>Исполнено на 66,8%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</si>
</sst>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48">
    <xf numFmtId="0" fontId="0" fillId="0" borderId="0" xfId="0"/>
    <xf numFmtId="0" fontId="3" fillId="0" borderId="0" xfId="0" applyFont="1" applyFill="1"/>
    <xf numFmtId="0" fontId="8" fillId="0" borderId="0" xfId="0" applyFont="1" applyFill="1"/>
    <xf numFmtId="0" fontId="2" fillId="0" borderId="0" xfId="0" applyFont="1" applyFill="1" applyAlignment="1">
      <alignment horizontal="center"/>
    </xf>
    <xf numFmtId="0" fontId="8" fillId="0" borderId="0" xfId="0" applyFont="1" applyFill="1" applyAlignment="1">
      <alignment horizontal="right"/>
    </xf>
    <xf numFmtId="0" fontId="3" fillId="0" borderId="1" xfId="0" applyFont="1" applyFill="1" applyBorder="1"/>
    <xf numFmtId="49" fontId="4" fillId="0"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49" fontId="3" fillId="0" borderId="1" xfId="0" applyNumberFormat="1" applyFont="1" applyFill="1" applyBorder="1"/>
    <xf numFmtId="49" fontId="4" fillId="0" borderId="1" xfId="0" applyNumberFormat="1" applyFont="1" applyFill="1" applyBorder="1"/>
    <xf numFmtId="0" fontId="4" fillId="0" borderId="0" xfId="0" applyFont="1" applyFill="1"/>
    <xf numFmtId="0" fontId="4" fillId="0" borderId="1" xfId="0" applyFont="1" applyFill="1" applyBorder="1"/>
    <xf numFmtId="165"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0" fontId="5" fillId="0" borderId="1" xfId="0" applyFont="1" applyFill="1" applyBorder="1"/>
    <xf numFmtId="0" fontId="5" fillId="0" borderId="0" xfId="0" applyFont="1" applyFill="1"/>
    <xf numFmtId="0" fontId="4" fillId="0" borderId="5" xfId="0" applyFont="1" applyFill="1" applyBorder="1" applyAlignment="1">
      <alignment horizontal="left"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165" fontId="10" fillId="0" borderId="1" xfId="0" applyNumberFormat="1" applyFont="1" applyFill="1" applyBorder="1" applyAlignment="1">
      <alignment horizontal="center" vertical="center"/>
    </xf>
    <xf numFmtId="0" fontId="0" fillId="0" borderId="1" xfId="0" applyFill="1" applyBorder="1" applyAlignment="1"/>
    <xf numFmtId="0" fontId="7" fillId="0" borderId="7" xfId="0" applyFont="1" applyFill="1" applyBorder="1" applyAlignment="1">
      <alignment horizontal="center" vertical="center" wrapText="1"/>
    </xf>
    <xf numFmtId="165" fontId="10" fillId="0" borderId="8" xfId="0" applyNumberFormat="1" applyFont="1" applyFill="1" applyBorder="1" applyAlignment="1">
      <alignment horizontal="center" vertical="center"/>
    </xf>
    <xf numFmtId="0" fontId="10" fillId="0" borderId="8" xfId="0" applyFont="1" applyFill="1" applyBorder="1" applyAlignment="1"/>
    <xf numFmtId="0" fontId="3" fillId="0" borderId="2" xfId="0" applyFont="1" applyFill="1" applyBorder="1"/>
    <xf numFmtId="0" fontId="4" fillId="0" borderId="5" xfId="0" applyFont="1" applyFill="1" applyBorder="1" applyAlignment="1">
      <alignment horizontal="left" vertical="top" wrapText="1"/>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4" fillId="0" borderId="9" xfId="0" applyFont="1" applyFill="1" applyBorder="1" applyAlignment="1">
      <alignment horizontal="center" vertical="center" wrapText="1"/>
    </xf>
    <xf numFmtId="49"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0" fontId="0" fillId="0" borderId="1" xfId="0" applyFill="1" applyBorder="1" applyAlignment="1">
      <alignment horizontal="center" wrapText="1"/>
    </xf>
    <xf numFmtId="0" fontId="7" fillId="0" borderId="1" xfId="0" applyFont="1" applyFill="1" applyBorder="1" applyAlignment="1">
      <alignment horizontal="center" vertical="center"/>
    </xf>
    <xf numFmtId="165" fontId="4" fillId="0" borderId="0" xfId="0" applyNumberFormat="1" applyFont="1" applyFill="1"/>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xf numFmtId="0" fontId="8" fillId="0" borderId="0" xfId="0" applyFont="1" applyFill="1" applyBorder="1" applyAlignment="1">
      <alignment horizontal="center" vertical="center"/>
    </xf>
    <xf numFmtId="0" fontId="6" fillId="0" borderId="1" xfId="0" applyFont="1" applyFill="1" applyBorder="1" applyAlignment="1">
      <alignment horizontal="center" vertical="center" wrapText="1"/>
    </xf>
    <xf numFmtId="0" fontId="3" fillId="0" borderId="1" xfId="0" applyFont="1" applyFill="1" applyBorder="1" applyAlignment="1"/>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0" fillId="0" borderId="6" xfId="0" applyFill="1" applyBorder="1" applyAlignment="1">
      <alignment horizont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2" fillId="0" borderId="5" xfId="0" applyNumberFormat="1" applyFont="1" applyFill="1" applyBorder="1" applyAlignment="1">
      <alignment horizontal="center" vertical="top" wrapText="1"/>
    </xf>
    <xf numFmtId="0" fontId="2" fillId="0" borderId="1" xfId="0" applyFont="1" applyFill="1" applyBorder="1" applyAlignment="1">
      <alignment horizontal="center" vertical="top" wrapText="1"/>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xf numFmtId="0" fontId="6" fillId="0" borderId="3" xfId="0" applyFont="1" applyFill="1" applyBorder="1" applyAlignment="1">
      <alignment horizontal="center" vertical="center" wrapText="1"/>
    </xf>
    <xf numFmtId="0" fontId="0" fillId="0" borderId="8" xfId="0" applyFill="1" applyBorder="1" applyAlignment="1"/>
    <xf numFmtId="0" fontId="0" fillId="0" borderId="4" xfId="0" applyFill="1" applyBorder="1" applyAlignment="1"/>
    <xf numFmtId="0" fontId="2" fillId="0" borderId="1" xfId="0" applyFont="1" applyFill="1" applyBorder="1" applyAlignment="1">
      <alignment horizontal="center" vertical="top" wrapText="1"/>
    </xf>
    <xf numFmtId="0" fontId="2" fillId="0" borderId="1" xfId="0" applyFont="1" applyFill="1" applyBorder="1" applyAlignment="1">
      <alignment horizontal="center"/>
    </xf>
    <xf numFmtId="49" fontId="4" fillId="0" borderId="1" xfId="0" applyNumberFormat="1"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0" fontId="12"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7" fillId="0" borderId="1"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0" fillId="0" borderId="7" xfId="0" applyFill="1" applyBorder="1" applyAlignment="1">
      <alignment horizontal="center" wrapText="1"/>
    </xf>
    <xf numFmtId="0" fontId="9" fillId="0" borderId="1" xfId="0" applyFont="1" applyFill="1" applyBorder="1" applyAlignment="1">
      <alignment horizontal="center" vertical="center" wrapText="1"/>
    </xf>
    <xf numFmtId="0" fontId="0" fillId="0" borderId="6" xfId="0" applyFill="1" applyBorder="1" applyAlignment="1">
      <alignment horizontal="center" wrapText="1"/>
    </xf>
    <xf numFmtId="0" fontId="2" fillId="0" borderId="9" xfId="0" applyFont="1"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4" xfId="0"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0" fillId="0" borderId="6" xfId="0" applyFill="1" applyBorder="1" applyAlignment="1">
      <alignment horizontal="center"/>
    </xf>
    <xf numFmtId="0" fontId="0" fillId="0" borderId="6" xfId="0" applyFill="1" applyBorder="1" applyAlignment="1">
      <alignment wrapText="1"/>
    </xf>
    <xf numFmtId="0" fontId="9"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0" fillId="0" borderId="7" xfId="0" applyFill="1" applyBorder="1" applyAlignment="1">
      <alignment horizontal="center"/>
    </xf>
    <xf numFmtId="0" fontId="1" fillId="0" borderId="0" xfId="0" applyFont="1" applyFill="1" applyAlignment="1">
      <alignment horizontal="center"/>
    </xf>
    <xf numFmtId="0" fontId="9" fillId="0" borderId="1" xfId="0" applyFont="1" applyFill="1" applyBorder="1" applyAlignment="1">
      <alignment horizontal="center"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0" fillId="0" borderId="6" xfId="0" applyFill="1" applyBorder="1" applyAlignment="1">
      <alignment horizontal="center" vertical="top" wrapText="1"/>
    </xf>
    <xf numFmtId="49" fontId="2" fillId="0" borderId="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0" fillId="0" borderId="6" xfId="0" applyFill="1" applyBorder="1" applyAlignment="1">
      <alignment vertical="center" wrapText="1"/>
    </xf>
    <xf numFmtId="0" fontId="9" fillId="0"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10" xfId="0" applyFont="1" applyFill="1" applyBorder="1" applyAlignment="1">
      <alignment horizontal="center" vertical="center" wrapText="1"/>
    </xf>
    <xf numFmtId="0" fontId="8" fillId="0" borderId="1" xfId="0" applyFont="1" applyFill="1" applyBorder="1" applyAlignment="1">
      <alignment horizontal="center" wrapText="1"/>
    </xf>
    <xf numFmtId="0" fontId="0" fillId="0" borderId="6" xfId="0" applyFill="1" applyBorder="1" applyAlignment="1">
      <alignment horizontal="center" vertical="center" wrapText="1"/>
    </xf>
    <xf numFmtId="0" fontId="4" fillId="0" borderId="7" xfId="0" applyFont="1" applyFill="1" applyBorder="1" applyAlignment="1">
      <alignment horizontal="center" vertical="center" wrapText="1"/>
    </xf>
    <xf numFmtId="0" fontId="0" fillId="0" borderId="7" xfId="0" applyFill="1" applyBorder="1" applyAlignment="1">
      <alignment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02"/>
  <sheetViews>
    <sheetView tabSelected="1" topLeftCell="A392" zoomScale="110" zoomScaleNormal="110" workbookViewId="0">
      <selection activeCell="AA390" sqref="AA390"/>
    </sheetView>
  </sheetViews>
  <sheetFormatPr defaultRowHeight="15.75" x14ac:dyDescent="0.25"/>
  <cols>
    <col min="1" max="1" width="5.85546875" style="1" customWidth="1"/>
    <col min="2" max="2" width="47" style="1" customWidth="1"/>
    <col min="3" max="3" width="19.5703125" style="1" customWidth="1"/>
    <col min="4" max="4" width="20.140625" style="1" customWidth="1"/>
    <col min="5" max="5" width="14.140625" style="1" customWidth="1"/>
    <col min="6" max="6" width="19.7109375" style="1" customWidth="1"/>
    <col min="7" max="7" width="17.570312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128" t="s">
        <v>5</v>
      </c>
      <c r="B1" s="128"/>
      <c r="C1" s="128"/>
      <c r="D1" s="128"/>
      <c r="E1" s="128"/>
      <c r="F1" s="128"/>
      <c r="G1" s="128"/>
    </row>
    <row r="2" spans="1:24" ht="18.75" x14ac:dyDescent="0.3">
      <c r="A2" s="128" t="s">
        <v>4</v>
      </c>
      <c r="B2" s="128"/>
      <c r="C2" s="128"/>
      <c r="D2" s="128"/>
      <c r="E2" s="128"/>
      <c r="F2" s="128"/>
      <c r="G2" s="128"/>
    </row>
    <row r="3" spans="1:24" ht="18.75" x14ac:dyDescent="0.3">
      <c r="A3" s="128" t="s">
        <v>0</v>
      </c>
      <c r="B3" s="128"/>
      <c r="C3" s="128"/>
      <c r="D3" s="128"/>
      <c r="E3" s="128"/>
      <c r="F3" s="128"/>
      <c r="G3" s="128"/>
    </row>
    <row r="4" spans="1:24" ht="18.75" x14ac:dyDescent="0.3">
      <c r="A4" s="128" t="s">
        <v>298</v>
      </c>
      <c r="B4" s="128"/>
      <c r="C4" s="128"/>
      <c r="D4" s="128"/>
      <c r="E4" s="128"/>
      <c r="F4" s="128"/>
      <c r="G4" s="128"/>
    </row>
    <row r="5" spans="1:24" x14ac:dyDescent="0.25">
      <c r="A5" s="3"/>
      <c r="X5" s="4" t="s">
        <v>21</v>
      </c>
    </row>
    <row r="6" spans="1:24" ht="15.75" customHeight="1" x14ac:dyDescent="0.25">
      <c r="A6" s="95" t="s">
        <v>2</v>
      </c>
      <c r="B6" s="80" t="s">
        <v>6</v>
      </c>
      <c r="C6" s="80" t="s">
        <v>1</v>
      </c>
      <c r="D6" s="88" t="s">
        <v>7</v>
      </c>
      <c r="E6" s="80" t="s">
        <v>8</v>
      </c>
      <c r="F6" s="95" t="s">
        <v>9</v>
      </c>
      <c r="G6" s="95"/>
      <c r="H6" s="5"/>
      <c r="I6" s="5"/>
      <c r="J6" s="5"/>
      <c r="K6" s="5"/>
      <c r="L6" s="5"/>
      <c r="M6" s="5"/>
      <c r="N6" s="5"/>
      <c r="O6" s="5"/>
      <c r="P6" s="5"/>
      <c r="Q6" s="5"/>
      <c r="R6" s="5"/>
      <c r="S6" s="5"/>
      <c r="T6" s="5"/>
      <c r="U6" s="5"/>
      <c r="V6" s="5"/>
      <c r="W6" s="129" t="s">
        <v>81</v>
      </c>
      <c r="X6" s="129"/>
    </row>
    <row r="7" spans="1:24" ht="60.75" customHeight="1" x14ac:dyDescent="0.25">
      <c r="A7" s="95"/>
      <c r="B7" s="80"/>
      <c r="C7" s="80"/>
      <c r="D7" s="120"/>
      <c r="E7" s="80"/>
      <c r="F7" s="57" t="s">
        <v>11</v>
      </c>
      <c r="G7" s="57" t="s">
        <v>10</v>
      </c>
      <c r="H7" s="5"/>
      <c r="I7" s="5"/>
      <c r="J7" s="5"/>
      <c r="K7" s="5"/>
      <c r="L7" s="5"/>
      <c r="M7" s="5"/>
      <c r="N7" s="5"/>
      <c r="O7" s="5"/>
      <c r="P7" s="5"/>
      <c r="Q7" s="5"/>
      <c r="R7" s="5"/>
      <c r="S7" s="5"/>
      <c r="T7" s="5"/>
      <c r="U7" s="5"/>
      <c r="V7" s="5"/>
      <c r="W7" s="129"/>
      <c r="X7" s="129"/>
    </row>
    <row r="8" spans="1:24" ht="24.75" customHeight="1" x14ac:dyDescent="0.25">
      <c r="A8" s="57">
        <v>1</v>
      </c>
      <c r="B8" s="80" t="s">
        <v>90</v>
      </c>
      <c r="C8" s="80"/>
      <c r="D8" s="80"/>
      <c r="E8" s="80"/>
      <c r="F8" s="80"/>
      <c r="G8" s="80"/>
      <c r="H8" s="81"/>
      <c r="I8" s="81"/>
      <c r="J8" s="81"/>
      <c r="K8" s="81"/>
      <c r="L8" s="81"/>
      <c r="M8" s="81"/>
      <c r="N8" s="81"/>
      <c r="O8" s="81"/>
      <c r="P8" s="81"/>
      <c r="Q8" s="81"/>
      <c r="R8" s="81"/>
      <c r="S8" s="81"/>
      <c r="T8" s="81"/>
      <c r="U8" s="81"/>
      <c r="V8" s="81"/>
      <c r="W8" s="81"/>
      <c r="X8" s="81"/>
    </row>
    <row r="9" spans="1:24" ht="32.25" customHeight="1" x14ac:dyDescent="0.25">
      <c r="A9" s="5"/>
      <c r="B9" s="80" t="s">
        <v>42</v>
      </c>
      <c r="C9" s="81"/>
      <c r="D9" s="81"/>
      <c r="E9" s="81"/>
      <c r="F9" s="81"/>
      <c r="G9" s="81"/>
      <c r="H9" s="81"/>
      <c r="I9" s="81"/>
      <c r="J9" s="81"/>
      <c r="K9" s="81"/>
      <c r="L9" s="81"/>
      <c r="M9" s="81"/>
      <c r="N9" s="81"/>
      <c r="O9" s="81"/>
      <c r="P9" s="81"/>
      <c r="Q9" s="81"/>
      <c r="R9" s="81"/>
      <c r="S9" s="81"/>
      <c r="T9" s="81"/>
      <c r="U9" s="81"/>
      <c r="V9" s="81"/>
      <c r="W9" s="81"/>
      <c r="X9" s="81"/>
    </row>
    <row r="10" spans="1:24" ht="52.5" customHeight="1" x14ac:dyDescent="0.25">
      <c r="A10" s="6"/>
      <c r="B10" s="59" t="s">
        <v>43</v>
      </c>
      <c r="C10" s="59" t="s">
        <v>15</v>
      </c>
      <c r="D10" s="7">
        <v>53989.599999999999</v>
      </c>
      <c r="E10" s="7">
        <v>53989.599999999999</v>
      </c>
      <c r="F10" s="7">
        <v>41335.599999999999</v>
      </c>
      <c r="G10" s="7">
        <v>41335.599999999999</v>
      </c>
      <c r="H10" s="5"/>
      <c r="I10" s="5"/>
      <c r="J10" s="5"/>
      <c r="K10" s="5"/>
      <c r="L10" s="5"/>
      <c r="M10" s="5"/>
      <c r="N10" s="5"/>
      <c r="O10" s="5"/>
      <c r="P10" s="5"/>
      <c r="Q10" s="5"/>
      <c r="R10" s="5"/>
      <c r="S10" s="5"/>
      <c r="T10" s="5"/>
      <c r="U10" s="5"/>
      <c r="V10" s="5"/>
      <c r="W10" s="79" t="s">
        <v>299</v>
      </c>
      <c r="X10" s="79"/>
    </row>
    <row r="11" spans="1:24" ht="52.5" customHeight="1" x14ac:dyDescent="0.25">
      <c r="A11" s="6"/>
      <c r="B11" s="59" t="s">
        <v>182</v>
      </c>
      <c r="C11" s="59" t="s">
        <v>17</v>
      </c>
      <c r="D11" s="7">
        <v>26832.9</v>
      </c>
      <c r="E11" s="7">
        <v>26832.9</v>
      </c>
      <c r="F11" s="7">
        <v>10608.9</v>
      </c>
      <c r="G11" s="7">
        <v>10608.9</v>
      </c>
      <c r="H11" s="5"/>
      <c r="I11" s="5"/>
      <c r="J11" s="5"/>
      <c r="K11" s="5"/>
      <c r="L11" s="5"/>
      <c r="M11" s="5"/>
      <c r="N11" s="5"/>
      <c r="O11" s="5"/>
      <c r="P11" s="5"/>
      <c r="Q11" s="5"/>
      <c r="R11" s="5"/>
      <c r="S11" s="5"/>
      <c r="T11" s="5"/>
      <c r="U11" s="5"/>
      <c r="V11" s="5"/>
      <c r="W11" s="79" t="s">
        <v>300</v>
      </c>
      <c r="X11" s="79"/>
    </row>
    <row r="12" spans="1:24" ht="48" customHeight="1" x14ac:dyDescent="0.25">
      <c r="A12" s="6"/>
      <c r="B12" s="59" t="s">
        <v>44</v>
      </c>
      <c r="C12" s="59" t="s">
        <v>15</v>
      </c>
      <c r="D12" s="7">
        <v>2916.1</v>
      </c>
      <c r="E12" s="7">
        <v>2916.1</v>
      </c>
      <c r="F12" s="7">
        <v>883.3</v>
      </c>
      <c r="G12" s="7">
        <v>883.3</v>
      </c>
      <c r="H12" s="5"/>
      <c r="I12" s="5"/>
      <c r="J12" s="5"/>
      <c r="K12" s="5"/>
      <c r="L12" s="5"/>
      <c r="M12" s="5"/>
      <c r="N12" s="5"/>
      <c r="O12" s="5"/>
      <c r="P12" s="5"/>
      <c r="Q12" s="5"/>
      <c r="R12" s="5"/>
      <c r="S12" s="5"/>
      <c r="T12" s="5"/>
      <c r="U12" s="5"/>
      <c r="V12" s="5"/>
      <c r="W12" s="79" t="s">
        <v>301</v>
      </c>
      <c r="X12" s="79"/>
    </row>
    <row r="13" spans="1:24" ht="55.5" customHeight="1" x14ac:dyDescent="0.25">
      <c r="A13" s="6"/>
      <c r="B13" s="59" t="s">
        <v>46</v>
      </c>
      <c r="C13" s="59" t="s">
        <v>15</v>
      </c>
      <c r="D13" s="7">
        <v>1523</v>
      </c>
      <c r="E13" s="7">
        <v>1523</v>
      </c>
      <c r="F13" s="7">
        <v>817.2</v>
      </c>
      <c r="G13" s="7">
        <v>817.2</v>
      </c>
      <c r="H13" s="5"/>
      <c r="I13" s="5"/>
      <c r="J13" s="5"/>
      <c r="K13" s="5"/>
      <c r="L13" s="5"/>
      <c r="M13" s="5"/>
      <c r="N13" s="5"/>
      <c r="O13" s="5"/>
      <c r="P13" s="5"/>
      <c r="Q13" s="5"/>
      <c r="R13" s="5"/>
      <c r="S13" s="5"/>
      <c r="T13" s="5"/>
      <c r="U13" s="5"/>
      <c r="V13" s="5"/>
      <c r="W13" s="79" t="s">
        <v>302</v>
      </c>
      <c r="X13" s="79"/>
    </row>
    <row r="14" spans="1:24" ht="62.25" customHeight="1" x14ac:dyDescent="0.25">
      <c r="A14" s="6"/>
      <c r="B14" s="59" t="s">
        <v>47</v>
      </c>
      <c r="C14" s="59" t="s">
        <v>15</v>
      </c>
      <c r="D14" s="7">
        <v>101.3</v>
      </c>
      <c r="E14" s="7">
        <v>101.3</v>
      </c>
      <c r="F14" s="7">
        <v>100.5</v>
      </c>
      <c r="G14" s="7">
        <v>100.5</v>
      </c>
      <c r="H14" s="5"/>
      <c r="I14" s="5"/>
      <c r="J14" s="5"/>
      <c r="K14" s="5"/>
      <c r="L14" s="5"/>
      <c r="M14" s="5"/>
      <c r="N14" s="5"/>
      <c r="O14" s="5"/>
      <c r="P14" s="5"/>
      <c r="Q14" s="5"/>
      <c r="R14" s="5"/>
      <c r="S14" s="5"/>
      <c r="T14" s="5"/>
      <c r="U14" s="5"/>
      <c r="V14" s="5"/>
      <c r="W14" s="79" t="s">
        <v>253</v>
      </c>
      <c r="X14" s="79"/>
    </row>
    <row r="15" spans="1:24" ht="81.75" customHeight="1" x14ac:dyDescent="0.25">
      <c r="A15" s="6"/>
      <c r="B15" s="59" t="s">
        <v>101</v>
      </c>
      <c r="C15" s="59" t="s">
        <v>15</v>
      </c>
      <c r="D15" s="7">
        <v>90</v>
      </c>
      <c r="E15" s="7">
        <v>90</v>
      </c>
      <c r="F15" s="7">
        <v>90</v>
      </c>
      <c r="G15" s="7">
        <v>90</v>
      </c>
      <c r="H15" s="5"/>
      <c r="I15" s="5"/>
      <c r="J15" s="5"/>
      <c r="K15" s="5"/>
      <c r="L15" s="5"/>
      <c r="M15" s="5"/>
      <c r="N15" s="5"/>
      <c r="O15" s="5"/>
      <c r="P15" s="5"/>
      <c r="Q15" s="5"/>
      <c r="R15" s="5"/>
      <c r="S15" s="5"/>
      <c r="T15" s="5"/>
      <c r="U15" s="5"/>
      <c r="V15" s="5"/>
      <c r="W15" s="79" t="s">
        <v>184</v>
      </c>
      <c r="X15" s="79"/>
    </row>
    <row r="16" spans="1:24" ht="152.25" customHeight="1" x14ac:dyDescent="0.25">
      <c r="A16" s="8"/>
      <c r="B16" s="9" t="s">
        <v>183</v>
      </c>
      <c r="C16" s="59" t="s">
        <v>15</v>
      </c>
      <c r="D16" s="7">
        <v>1412.3</v>
      </c>
      <c r="E16" s="7">
        <v>1412.3</v>
      </c>
      <c r="F16" s="7">
        <v>558.4</v>
      </c>
      <c r="G16" s="7">
        <v>558.4</v>
      </c>
      <c r="H16" s="5"/>
      <c r="I16" s="5"/>
      <c r="J16" s="5"/>
      <c r="K16" s="5"/>
      <c r="L16" s="5"/>
      <c r="M16" s="5"/>
      <c r="N16" s="5"/>
      <c r="O16" s="5"/>
      <c r="P16" s="5"/>
      <c r="Q16" s="5"/>
      <c r="R16" s="5"/>
      <c r="S16" s="5"/>
      <c r="T16" s="5"/>
      <c r="U16" s="5"/>
      <c r="V16" s="5"/>
      <c r="W16" s="79" t="s">
        <v>300</v>
      </c>
      <c r="X16" s="79"/>
    </row>
    <row r="17" spans="1:24" ht="68.25" customHeight="1" x14ac:dyDescent="0.25">
      <c r="A17" s="8"/>
      <c r="B17" s="9" t="s">
        <v>45</v>
      </c>
      <c r="C17" s="59" t="s">
        <v>15</v>
      </c>
      <c r="D17" s="7">
        <v>1700</v>
      </c>
      <c r="E17" s="7">
        <v>1700</v>
      </c>
      <c r="F17" s="7">
        <v>911.4</v>
      </c>
      <c r="G17" s="7">
        <v>911.4</v>
      </c>
      <c r="H17" s="5"/>
      <c r="I17" s="5"/>
      <c r="J17" s="5"/>
      <c r="K17" s="5"/>
      <c r="L17" s="5"/>
      <c r="M17" s="5"/>
      <c r="N17" s="5"/>
      <c r="O17" s="5"/>
      <c r="P17" s="5"/>
      <c r="Q17" s="5"/>
      <c r="R17" s="5"/>
      <c r="S17" s="5"/>
      <c r="T17" s="5"/>
      <c r="U17" s="5"/>
      <c r="V17" s="5"/>
      <c r="W17" s="79" t="s">
        <v>269</v>
      </c>
      <c r="X17" s="79"/>
    </row>
    <row r="18" spans="1:24" ht="68.25" customHeight="1" x14ac:dyDescent="0.25">
      <c r="A18" s="8"/>
      <c r="B18" s="9" t="s">
        <v>209</v>
      </c>
      <c r="C18" s="59" t="s">
        <v>15</v>
      </c>
      <c r="D18" s="7">
        <v>1235.5999999999999</v>
      </c>
      <c r="E18" s="7">
        <v>1235.5999999999999</v>
      </c>
      <c r="F18" s="7">
        <v>835.6</v>
      </c>
      <c r="G18" s="7">
        <v>835.6</v>
      </c>
      <c r="H18" s="5"/>
      <c r="I18" s="5"/>
      <c r="J18" s="5"/>
      <c r="K18" s="5"/>
      <c r="L18" s="5"/>
      <c r="M18" s="5"/>
      <c r="N18" s="5"/>
      <c r="O18" s="5"/>
      <c r="P18" s="5"/>
      <c r="Q18" s="5"/>
      <c r="R18" s="5"/>
      <c r="S18" s="5"/>
      <c r="T18" s="5"/>
      <c r="U18" s="5"/>
      <c r="V18" s="5"/>
      <c r="W18" s="79" t="s">
        <v>303</v>
      </c>
      <c r="X18" s="79"/>
    </row>
    <row r="19" spans="1:24" ht="99" customHeight="1" x14ac:dyDescent="0.25">
      <c r="A19" s="8"/>
      <c r="B19" s="9" t="s">
        <v>250</v>
      </c>
      <c r="C19" s="59" t="s">
        <v>251</v>
      </c>
      <c r="D19" s="7">
        <v>600</v>
      </c>
      <c r="E19" s="7">
        <v>600</v>
      </c>
      <c r="F19" s="7">
        <v>600</v>
      </c>
      <c r="G19" s="7">
        <v>600</v>
      </c>
      <c r="H19" s="5"/>
      <c r="I19" s="5"/>
      <c r="J19" s="5"/>
      <c r="K19" s="5"/>
      <c r="L19" s="5"/>
      <c r="M19" s="5"/>
      <c r="N19" s="5"/>
      <c r="O19" s="5"/>
      <c r="P19" s="5"/>
      <c r="Q19" s="5"/>
      <c r="R19" s="5"/>
      <c r="S19" s="5"/>
      <c r="T19" s="5"/>
      <c r="U19" s="5"/>
      <c r="V19" s="5"/>
      <c r="W19" s="79" t="s">
        <v>184</v>
      </c>
      <c r="X19" s="79"/>
    </row>
    <row r="20" spans="1:24" ht="99" customHeight="1" x14ac:dyDescent="0.25">
      <c r="A20" s="8"/>
      <c r="B20" s="9" t="s">
        <v>252</v>
      </c>
      <c r="C20" s="59" t="s">
        <v>17</v>
      </c>
      <c r="D20" s="7">
        <v>1814.4</v>
      </c>
      <c r="E20" s="7">
        <v>1814.4</v>
      </c>
      <c r="F20" s="7">
        <v>0</v>
      </c>
      <c r="G20" s="7">
        <v>0</v>
      </c>
      <c r="H20" s="5"/>
      <c r="I20" s="5"/>
      <c r="J20" s="5"/>
      <c r="K20" s="5"/>
      <c r="L20" s="5"/>
      <c r="M20" s="5"/>
      <c r="N20" s="5"/>
      <c r="O20" s="5"/>
      <c r="P20" s="5"/>
      <c r="Q20" s="5"/>
      <c r="R20" s="5"/>
      <c r="S20" s="5"/>
      <c r="T20" s="5"/>
      <c r="U20" s="5"/>
      <c r="V20" s="5"/>
      <c r="W20" s="79" t="s">
        <v>99</v>
      </c>
      <c r="X20" s="79"/>
    </row>
    <row r="21" spans="1:24" ht="42" customHeight="1" x14ac:dyDescent="0.25">
      <c r="A21" s="85"/>
      <c r="B21" s="88" t="s">
        <v>19</v>
      </c>
      <c r="C21" s="57" t="s">
        <v>18</v>
      </c>
      <c r="D21" s="10">
        <f>D23+D24+D22</f>
        <v>92215.200000000012</v>
      </c>
      <c r="E21" s="10">
        <f t="shared" ref="E21:G21" si="0">E23+E24+E22</f>
        <v>92215.200000000012</v>
      </c>
      <c r="F21" s="10">
        <f t="shared" si="0"/>
        <v>56740.800000000003</v>
      </c>
      <c r="G21" s="10">
        <f t="shared" si="0"/>
        <v>56740.800000000003</v>
      </c>
      <c r="H21" s="69"/>
      <c r="I21" s="69"/>
      <c r="J21" s="69"/>
      <c r="K21" s="69"/>
      <c r="L21" s="69"/>
      <c r="M21" s="69"/>
      <c r="N21" s="69"/>
      <c r="O21" s="69"/>
      <c r="P21" s="69"/>
      <c r="Q21" s="69"/>
      <c r="R21" s="69"/>
      <c r="S21" s="69"/>
      <c r="T21" s="69"/>
      <c r="U21" s="69"/>
      <c r="V21" s="69"/>
      <c r="W21" s="110" t="s">
        <v>304</v>
      </c>
      <c r="X21" s="110"/>
    </row>
    <row r="22" spans="1:24" ht="42" customHeight="1" x14ac:dyDescent="0.25">
      <c r="A22" s="86"/>
      <c r="B22" s="119"/>
      <c r="C22" s="59" t="s">
        <v>251</v>
      </c>
      <c r="D22" s="7">
        <f>D19</f>
        <v>600</v>
      </c>
      <c r="E22" s="7">
        <f t="shared" ref="E22:G22" si="1">E19</f>
        <v>600</v>
      </c>
      <c r="F22" s="7">
        <f t="shared" si="1"/>
        <v>600</v>
      </c>
      <c r="G22" s="7">
        <f t="shared" si="1"/>
        <v>600</v>
      </c>
      <c r="H22" s="69"/>
      <c r="I22" s="69"/>
      <c r="J22" s="69"/>
      <c r="K22" s="69"/>
      <c r="L22" s="69"/>
      <c r="M22" s="69"/>
      <c r="N22" s="69"/>
      <c r="O22" s="69"/>
      <c r="P22" s="69"/>
      <c r="Q22" s="69"/>
      <c r="R22" s="69"/>
      <c r="S22" s="69"/>
      <c r="T22" s="69"/>
      <c r="U22" s="69"/>
      <c r="V22" s="69"/>
      <c r="W22" s="79" t="s">
        <v>184</v>
      </c>
      <c r="X22" s="79"/>
    </row>
    <row r="23" spans="1:24" ht="48" customHeight="1" x14ac:dyDescent="0.25">
      <c r="A23" s="86"/>
      <c r="B23" s="89"/>
      <c r="C23" s="59" t="s">
        <v>15</v>
      </c>
      <c r="D23" s="7">
        <f>D10+D12+D13+D14+D16++D17+D18+D15</f>
        <v>62967.9</v>
      </c>
      <c r="E23" s="7">
        <f t="shared" ref="E23" si="2">E10+E12+E13+E14+E16++E17+E18+E15</f>
        <v>62967.9</v>
      </c>
      <c r="F23" s="7">
        <f>F10+F12+F13+F14+F16++F17+F18+F15-0.1</f>
        <v>45531.9</v>
      </c>
      <c r="G23" s="7">
        <f>G10+G12+G13+G14+G16++G17+G18+G15-0.1</f>
        <v>45531.9</v>
      </c>
      <c r="H23" s="7" t="e">
        <f>H10+H12+#REF!+H13+H14+#REF!+#REF!</f>
        <v>#REF!</v>
      </c>
      <c r="I23" s="7" t="e">
        <f>I10+I12+#REF!+I13+I14+#REF!+#REF!</f>
        <v>#REF!</v>
      </c>
      <c r="J23" s="7" t="e">
        <f>J10+J12+#REF!+J13+J14+#REF!+#REF!</f>
        <v>#REF!</v>
      </c>
      <c r="K23" s="7" t="e">
        <f>K10+K12+#REF!+K13+K14+#REF!+#REF!</f>
        <v>#REF!</v>
      </c>
      <c r="L23" s="7" t="e">
        <f>L10+L12+#REF!+L13+L14+#REF!+#REF!</f>
        <v>#REF!</v>
      </c>
      <c r="M23" s="7" t="e">
        <f>M10+M12+#REF!+M13+M14+#REF!+#REF!</f>
        <v>#REF!</v>
      </c>
      <c r="N23" s="7" t="e">
        <f>N10+N12+#REF!+N13+N14+#REF!+#REF!</f>
        <v>#REF!</v>
      </c>
      <c r="O23" s="7" t="e">
        <f>O10+O12+#REF!+O13+O14+#REF!+#REF!</f>
        <v>#REF!</v>
      </c>
      <c r="P23" s="7" t="e">
        <f>P10+P12+#REF!+P13+P14+#REF!+#REF!</f>
        <v>#REF!</v>
      </c>
      <c r="Q23" s="7" t="e">
        <f>Q10+Q12+#REF!+Q13+Q14+#REF!+#REF!</f>
        <v>#REF!</v>
      </c>
      <c r="R23" s="7" t="e">
        <f>R10+R12+#REF!+R13+R14+#REF!+#REF!</f>
        <v>#REF!</v>
      </c>
      <c r="S23" s="7" t="e">
        <f>S10+S12+#REF!+S13+S14+#REF!+#REF!</f>
        <v>#REF!</v>
      </c>
      <c r="T23" s="7" t="e">
        <f>T10+T12+#REF!+T13+T14+#REF!+#REF!</f>
        <v>#REF!</v>
      </c>
      <c r="U23" s="7" t="e">
        <f>U10+U12+#REF!+U13+U14+#REF!+#REF!</f>
        <v>#REF!</v>
      </c>
      <c r="V23" s="7" t="e">
        <f>V10+V12+#REF!+V13+V14+#REF!+#REF!</f>
        <v>#REF!</v>
      </c>
      <c r="W23" s="79" t="s">
        <v>305</v>
      </c>
      <c r="X23" s="79"/>
    </row>
    <row r="24" spans="1:24" ht="47.25" x14ac:dyDescent="0.25">
      <c r="A24" s="86"/>
      <c r="B24" s="89"/>
      <c r="C24" s="59" t="s">
        <v>17</v>
      </c>
      <c r="D24" s="7">
        <f>D11+D20</f>
        <v>28647.300000000003</v>
      </c>
      <c r="E24" s="7">
        <f t="shared" ref="E24:G24" si="3">E11+E20</f>
        <v>28647.300000000003</v>
      </c>
      <c r="F24" s="7">
        <f t="shared" si="3"/>
        <v>10608.9</v>
      </c>
      <c r="G24" s="7">
        <f t="shared" si="3"/>
        <v>10608.9</v>
      </c>
      <c r="H24" s="69"/>
      <c r="I24" s="69"/>
      <c r="J24" s="69"/>
      <c r="K24" s="69"/>
      <c r="L24" s="69"/>
      <c r="M24" s="69"/>
      <c r="N24" s="69"/>
      <c r="O24" s="69"/>
      <c r="P24" s="69"/>
      <c r="Q24" s="69"/>
      <c r="R24" s="69"/>
      <c r="S24" s="69"/>
      <c r="T24" s="69"/>
      <c r="U24" s="69"/>
      <c r="V24" s="69"/>
      <c r="W24" s="79" t="s">
        <v>306</v>
      </c>
      <c r="X24" s="79"/>
    </row>
    <row r="25" spans="1:24" ht="32.25" customHeight="1" x14ac:dyDescent="0.25">
      <c r="A25" s="11"/>
      <c r="B25" s="80" t="s">
        <v>48</v>
      </c>
      <c r="C25" s="81"/>
      <c r="D25" s="81"/>
      <c r="E25" s="81"/>
      <c r="F25" s="81"/>
      <c r="G25" s="81"/>
      <c r="H25" s="81"/>
      <c r="I25" s="81"/>
      <c r="J25" s="81"/>
      <c r="K25" s="81"/>
      <c r="L25" s="81"/>
      <c r="M25" s="81"/>
      <c r="N25" s="81"/>
      <c r="O25" s="81"/>
      <c r="P25" s="81"/>
      <c r="Q25" s="81"/>
      <c r="R25" s="81"/>
      <c r="S25" s="81"/>
      <c r="T25" s="81"/>
      <c r="U25" s="81"/>
      <c r="V25" s="81"/>
      <c r="W25" s="81"/>
      <c r="X25" s="81"/>
    </row>
    <row r="26" spans="1:24" ht="87" customHeight="1" x14ac:dyDescent="0.25">
      <c r="A26" s="6"/>
      <c r="B26" s="59" t="s">
        <v>49</v>
      </c>
      <c r="C26" s="59" t="s">
        <v>15</v>
      </c>
      <c r="D26" s="7">
        <v>1105.3</v>
      </c>
      <c r="E26" s="7">
        <v>1105.3</v>
      </c>
      <c r="F26" s="7">
        <v>884.6</v>
      </c>
      <c r="G26" s="7">
        <v>884.6</v>
      </c>
      <c r="H26" s="5"/>
      <c r="I26" s="5"/>
      <c r="J26" s="5"/>
      <c r="K26" s="5"/>
      <c r="L26" s="5"/>
      <c r="M26" s="5"/>
      <c r="N26" s="5"/>
      <c r="O26" s="5"/>
      <c r="P26" s="5"/>
      <c r="Q26" s="5"/>
      <c r="R26" s="5"/>
      <c r="S26" s="5"/>
      <c r="T26" s="5"/>
      <c r="U26" s="5"/>
      <c r="V26" s="5"/>
      <c r="W26" s="79" t="s">
        <v>307</v>
      </c>
      <c r="X26" s="79"/>
    </row>
    <row r="27" spans="1:24" ht="69" customHeight="1" x14ac:dyDescent="0.25">
      <c r="A27" s="6"/>
      <c r="B27" s="59" t="s">
        <v>113</v>
      </c>
      <c r="C27" s="59" t="s">
        <v>17</v>
      </c>
      <c r="D27" s="7">
        <v>2759.1</v>
      </c>
      <c r="E27" s="7">
        <v>2742.3</v>
      </c>
      <c r="F27" s="7">
        <v>2507.6</v>
      </c>
      <c r="G27" s="7">
        <v>2501</v>
      </c>
      <c r="H27" s="5"/>
      <c r="I27" s="5"/>
      <c r="J27" s="5"/>
      <c r="K27" s="5"/>
      <c r="L27" s="5"/>
      <c r="M27" s="5"/>
      <c r="N27" s="5"/>
      <c r="O27" s="5"/>
      <c r="P27" s="5"/>
      <c r="Q27" s="5"/>
      <c r="R27" s="5"/>
      <c r="S27" s="5"/>
      <c r="T27" s="5"/>
      <c r="U27" s="5"/>
      <c r="V27" s="5"/>
      <c r="W27" s="79" t="s">
        <v>308</v>
      </c>
      <c r="X27" s="79"/>
    </row>
    <row r="28" spans="1:24" ht="88.5" customHeight="1" x14ac:dyDescent="0.25">
      <c r="A28" s="6"/>
      <c r="B28" s="59" t="s">
        <v>114</v>
      </c>
      <c r="C28" s="59" t="s">
        <v>15</v>
      </c>
      <c r="D28" s="7">
        <v>151.9</v>
      </c>
      <c r="E28" s="7">
        <v>151.9</v>
      </c>
      <c r="F28" s="7">
        <v>144.5</v>
      </c>
      <c r="G28" s="7">
        <v>144.5</v>
      </c>
      <c r="H28" s="5"/>
      <c r="I28" s="5"/>
      <c r="J28" s="5"/>
      <c r="K28" s="5"/>
      <c r="L28" s="5"/>
      <c r="M28" s="5"/>
      <c r="N28" s="5"/>
      <c r="O28" s="5"/>
      <c r="P28" s="5"/>
      <c r="Q28" s="5"/>
      <c r="R28" s="5"/>
      <c r="S28" s="5"/>
      <c r="T28" s="5"/>
      <c r="U28" s="5"/>
      <c r="V28" s="5"/>
      <c r="W28" s="79" t="s">
        <v>309</v>
      </c>
      <c r="X28" s="79"/>
    </row>
    <row r="29" spans="1:24" ht="31.5" customHeight="1" x14ac:dyDescent="0.25">
      <c r="A29" s="97"/>
      <c r="B29" s="80" t="s">
        <v>19</v>
      </c>
      <c r="C29" s="57" t="s">
        <v>18</v>
      </c>
      <c r="D29" s="10">
        <f>D30+D31</f>
        <v>4016.3</v>
      </c>
      <c r="E29" s="10">
        <f t="shared" ref="E29:G29" si="4">E30+E31</f>
        <v>3999.5</v>
      </c>
      <c r="F29" s="10">
        <f t="shared" si="4"/>
        <v>3536.7</v>
      </c>
      <c r="G29" s="10">
        <f t="shared" si="4"/>
        <v>3530.1</v>
      </c>
      <c r="H29" s="69"/>
      <c r="I29" s="69"/>
      <c r="J29" s="69"/>
      <c r="K29" s="69"/>
      <c r="L29" s="69"/>
      <c r="M29" s="69"/>
      <c r="N29" s="69"/>
      <c r="O29" s="69"/>
      <c r="P29" s="69"/>
      <c r="Q29" s="69"/>
      <c r="R29" s="69"/>
      <c r="S29" s="69"/>
      <c r="T29" s="69"/>
      <c r="U29" s="69"/>
      <c r="V29" s="69"/>
      <c r="W29" s="110" t="s">
        <v>310</v>
      </c>
      <c r="X29" s="110"/>
    </row>
    <row r="30" spans="1:24" ht="55.5" customHeight="1" x14ac:dyDescent="0.25">
      <c r="A30" s="97"/>
      <c r="B30" s="116"/>
      <c r="C30" s="59" t="s">
        <v>15</v>
      </c>
      <c r="D30" s="7">
        <f>D26+D28</f>
        <v>1257.2</v>
      </c>
      <c r="E30" s="7">
        <f t="shared" ref="E30:F30" si="5">E26+E28</f>
        <v>1257.2</v>
      </c>
      <c r="F30" s="7">
        <f t="shared" si="5"/>
        <v>1029.0999999999999</v>
      </c>
      <c r="G30" s="7">
        <f>G26+G28</f>
        <v>1029.0999999999999</v>
      </c>
      <c r="H30" s="7" t="e">
        <f>#REF!+#REF!+#REF!+H21+H23+H24+#REF!</f>
        <v>#REF!</v>
      </c>
      <c r="I30" s="7" t="e">
        <f>#REF!+#REF!+#REF!+I21+I23+I24+#REF!</f>
        <v>#REF!</v>
      </c>
      <c r="J30" s="7" t="e">
        <f>#REF!+#REF!+#REF!+J21+J23+J24+#REF!</f>
        <v>#REF!</v>
      </c>
      <c r="K30" s="7" t="e">
        <f>#REF!+#REF!+#REF!+K21+K23+K24+#REF!</f>
        <v>#REF!</v>
      </c>
      <c r="L30" s="7" t="e">
        <f>#REF!+#REF!+#REF!+L21+L23+L24+#REF!</f>
        <v>#REF!</v>
      </c>
      <c r="M30" s="7" t="e">
        <f>#REF!+#REF!+#REF!+M21+M23+M24+#REF!</f>
        <v>#REF!</v>
      </c>
      <c r="N30" s="7" t="e">
        <f>#REF!+#REF!+#REF!+N21+N23+N24+#REF!</f>
        <v>#REF!</v>
      </c>
      <c r="O30" s="7" t="e">
        <f>#REF!+#REF!+#REF!+O21+O23+O24+#REF!</f>
        <v>#REF!</v>
      </c>
      <c r="P30" s="7" t="e">
        <f>#REF!+#REF!+#REF!+P21+P23+P24+#REF!</f>
        <v>#REF!</v>
      </c>
      <c r="Q30" s="7" t="e">
        <f>#REF!+#REF!+#REF!+Q21+Q23+Q24+#REF!</f>
        <v>#REF!</v>
      </c>
      <c r="R30" s="7" t="e">
        <f>#REF!+#REF!+#REF!+R21+R23+R24+#REF!</f>
        <v>#REF!</v>
      </c>
      <c r="S30" s="7" t="e">
        <f>#REF!+#REF!+#REF!+S21+S23+S24+#REF!</f>
        <v>#REF!</v>
      </c>
      <c r="T30" s="7" t="e">
        <f>#REF!+#REF!+#REF!+T21+T23+T24+#REF!</f>
        <v>#REF!</v>
      </c>
      <c r="U30" s="7" t="e">
        <f>#REF!+#REF!+#REF!+U21+U23+U24+#REF!</f>
        <v>#REF!</v>
      </c>
      <c r="V30" s="7" t="e">
        <f>#REF!+#REF!+#REF!+V21+V23+V24+#REF!</f>
        <v>#REF!</v>
      </c>
      <c r="W30" s="79" t="s">
        <v>311</v>
      </c>
      <c r="X30" s="79"/>
    </row>
    <row r="31" spans="1:24" ht="47.25" x14ac:dyDescent="0.25">
      <c r="A31" s="97"/>
      <c r="B31" s="116"/>
      <c r="C31" s="59" t="s">
        <v>17</v>
      </c>
      <c r="D31" s="7">
        <f>D27</f>
        <v>2759.1</v>
      </c>
      <c r="E31" s="7">
        <f t="shared" ref="E31:G31" si="6">E27</f>
        <v>2742.3</v>
      </c>
      <c r="F31" s="7">
        <f t="shared" si="6"/>
        <v>2507.6</v>
      </c>
      <c r="G31" s="7">
        <f t="shared" si="6"/>
        <v>2501</v>
      </c>
      <c r="H31" s="69"/>
      <c r="I31" s="69"/>
      <c r="J31" s="69"/>
      <c r="K31" s="69"/>
      <c r="L31" s="69"/>
      <c r="M31" s="69"/>
      <c r="N31" s="69"/>
      <c r="O31" s="69"/>
      <c r="P31" s="69"/>
      <c r="Q31" s="69"/>
      <c r="R31" s="69"/>
      <c r="S31" s="69"/>
      <c r="T31" s="69"/>
      <c r="U31" s="69"/>
      <c r="V31" s="69"/>
      <c r="W31" s="79" t="s">
        <v>312</v>
      </c>
      <c r="X31" s="79"/>
    </row>
    <row r="32" spans="1:24" s="13" customFormat="1" ht="32.25" customHeight="1" x14ac:dyDescent="0.25">
      <c r="A32" s="12"/>
      <c r="B32" s="80" t="s">
        <v>50</v>
      </c>
      <c r="C32" s="83"/>
      <c r="D32" s="83"/>
      <c r="E32" s="83"/>
      <c r="F32" s="83"/>
      <c r="G32" s="83"/>
      <c r="H32" s="83"/>
      <c r="I32" s="83"/>
      <c r="J32" s="83"/>
      <c r="K32" s="83"/>
      <c r="L32" s="83"/>
      <c r="M32" s="83"/>
      <c r="N32" s="83"/>
      <c r="O32" s="83"/>
      <c r="P32" s="83"/>
      <c r="Q32" s="83"/>
      <c r="R32" s="83"/>
      <c r="S32" s="83"/>
      <c r="T32" s="83"/>
      <c r="U32" s="83"/>
      <c r="V32" s="83"/>
      <c r="W32" s="83"/>
      <c r="X32" s="83"/>
    </row>
    <row r="33" spans="1:24" s="13" customFormat="1" ht="82.5" customHeight="1" x14ac:dyDescent="0.25">
      <c r="A33" s="6"/>
      <c r="B33" s="59" t="s">
        <v>36</v>
      </c>
      <c r="C33" s="59" t="s">
        <v>15</v>
      </c>
      <c r="D33" s="7">
        <v>223973.3</v>
      </c>
      <c r="E33" s="7">
        <v>223973.3</v>
      </c>
      <c r="F33" s="7">
        <v>154226.29999999999</v>
      </c>
      <c r="G33" s="7">
        <v>154169.60000000001</v>
      </c>
      <c r="H33" s="14"/>
      <c r="I33" s="14"/>
      <c r="J33" s="14"/>
      <c r="K33" s="14"/>
      <c r="L33" s="14"/>
      <c r="M33" s="14"/>
      <c r="N33" s="14"/>
      <c r="O33" s="14"/>
      <c r="P33" s="14"/>
      <c r="Q33" s="14"/>
      <c r="R33" s="14"/>
      <c r="S33" s="14"/>
      <c r="T33" s="14"/>
      <c r="U33" s="14"/>
      <c r="V33" s="14"/>
      <c r="W33" s="79" t="s">
        <v>313</v>
      </c>
      <c r="X33" s="79"/>
    </row>
    <row r="34" spans="1:24" s="13" customFormat="1" ht="88.5" customHeight="1" x14ac:dyDescent="0.25">
      <c r="A34" s="6"/>
      <c r="B34" s="59" t="s">
        <v>35</v>
      </c>
      <c r="C34" s="59" t="s">
        <v>15</v>
      </c>
      <c r="D34" s="7">
        <v>6821.7</v>
      </c>
      <c r="E34" s="7">
        <v>6821.7</v>
      </c>
      <c r="F34" s="7">
        <v>6797</v>
      </c>
      <c r="G34" s="7">
        <v>6797</v>
      </c>
      <c r="H34" s="14"/>
      <c r="I34" s="14"/>
      <c r="J34" s="14"/>
      <c r="K34" s="14"/>
      <c r="L34" s="14"/>
      <c r="M34" s="14"/>
      <c r="N34" s="14"/>
      <c r="O34" s="14"/>
      <c r="P34" s="14"/>
      <c r="Q34" s="14"/>
      <c r="R34" s="14"/>
      <c r="S34" s="14"/>
      <c r="T34" s="14"/>
      <c r="U34" s="14"/>
      <c r="V34" s="14"/>
      <c r="W34" s="79" t="s">
        <v>314</v>
      </c>
      <c r="X34" s="79"/>
    </row>
    <row r="35" spans="1:24" s="13" customFormat="1" ht="99.75" customHeight="1" x14ac:dyDescent="0.25">
      <c r="A35" s="6"/>
      <c r="B35" s="59" t="s">
        <v>115</v>
      </c>
      <c r="C35" s="59" t="s">
        <v>17</v>
      </c>
      <c r="D35" s="7">
        <v>30692.5</v>
      </c>
      <c r="E35" s="7">
        <v>30692.5</v>
      </c>
      <c r="F35" s="7">
        <v>21147.1</v>
      </c>
      <c r="G35" s="7">
        <v>21147.1</v>
      </c>
      <c r="H35" s="14"/>
      <c r="I35" s="14"/>
      <c r="J35" s="14"/>
      <c r="K35" s="14"/>
      <c r="L35" s="14"/>
      <c r="M35" s="14"/>
      <c r="N35" s="14"/>
      <c r="O35" s="14"/>
      <c r="P35" s="14"/>
      <c r="Q35" s="14"/>
      <c r="R35" s="14"/>
      <c r="S35" s="14"/>
      <c r="T35" s="14"/>
      <c r="U35" s="14"/>
      <c r="V35" s="14"/>
      <c r="W35" s="79" t="s">
        <v>315</v>
      </c>
      <c r="X35" s="79"/>
    </row>
    <row r="36" spans="1:24" s="13" customFormat="1" ht="85.5" customHeight="1" x14ac:dyDescent="0.25">
      <c r="A36" s="6"/>
      <c r="B36" s="59" t="s">
        <v>210</v>
      </c>
      <c r="C36" s="59" t="s">
        <v>17</v>
      </c>
      <c r="D36" s="7">
        <v>308885.3</v>
      </c>
      <c r="E36" s="7">
        <v>308885.3</v>
      </c>
      <c r="F36" s="7">
        <v>214000</v>
      </c>
      <c r="G36" s="7">
        <v>213988</v>
      </c>
      <c r="H36" s="14"/>
      <c r="I36" s="14"/>
      <c r="J36" s="14"/>
      <c r="K36" s="14"/>
      <c r="L36" s="14"/>
      <c r="M36" s="14"/>
      <c r="N36" s="14"/>
      <c r="O36" s="14"/>
      <c r="P36" s="14"/>
      <c r="Q36" s="14"/>
      <c r="R36" s="14"/>
      <c r="S36" s="14"/>
      <c r="T36" s="14"/>
      <c r="U36" s="14"/>
      <c r="V36" s="14"/>
      <c r="W36" s="79" t="s">
        <v>316</v>
      </c>
      <c r="X36" s="79"/>
    </row>
    <row r="37" spans="1:24" s="13" customFormat="1" ht="117" customHeight="1" x14ac:dyDescent="0.25">
      <c r="A37" s="6"/>
      <c r="B37" s="59" t="s">
        <v>116</v>
      </c>
      <c r="C37" s="59" t="s">
        <v>15</v>
      </c>
      <c r="D37" s="7">
        <v>1615.4</v>
      </c>
      <c r="E37" s="7">
        <v>1615.4</v>
      </c>
      <c r="F37" s="7">
        <v>1076.9000000000001</v>
      </c>
      <c r="G37" s="7">
        <v>1076.9000000000001</v>
      </c>
      <c r="H37" s="14"/>
      <c r="I37" s="14"/>
      <c r="J37" s="14"/>
      <c r="K37" s="14"/>
      <c r="L37" s="14"/>
      <c r="M37" s="14"/>
      <c r="N37" s="14"/>
      <c r="O37" s="14"/>
      <c r="P37" s="14"/>
      <c r="Q37" s="14"/>
      <c r="R37" s="14"/>
      <c r="S37" s="14"/>
      <c r="T37" s="14"/>
      <c r="U37" s="14"/>
      <c r="V37" s="14"/>
      <c r="W37" s="79" t="s">
        <v>317</v>
      </c>
      <c r="X37" s="79"/>
    </row>
    <row r="38" spans="1:24" s="13" customFormat="1" ht="135.75" customHeight="1" x14ac:dyDescent="0.25">
      <c r="A38" s="6"/>
      <c r="B38" s="59" t="s">
        <v>211</v>
      </c>
      <c r="C38" s="59" t="s">
        <v>15</v>
      </c>
      <c r="D38" s="7">
        <v>9481.6</v>
      </c>
      <c r="E38" s="7">
        <v>9481.6</v>
      </c>
      <c r="F38" s="7">
        <v>6826.8</v>
      </c>
      <c r="G38" s="7">
        <v>6826.8</v>
      </c>
      <c r="H38" s="14"/>
      <c r="I38" s="14"/>
      <c r="J38" s="14"/>
      <c r="K38" s="14"/>
      <c r="L38" s="14"/>
      <c r="M38" s="14"/>
      <c r="N38" s="14"/>
      <c r="O38" s="14"/>
      <c r="P38" s="14"/>
      <c r="Q38" s="14"/>
      <c r="R38" s="14"/>
      <c r="S38" s="14"/>
      <c r="T38" s="14"/>
      <c r="U38" s="14"/>
      <c r="V38" s="14"/>
      <c r="W38" s="79" t="s">
        <v>318</v>
      </c>
      <c r="X38" s="79"/>
    </row>
    <row r="39" spans="1:24" ht="15" customHeight="1" x14ac:dyDescent="0.25">
      <c r="A39" s="97"/>
      <c r="B39" s="80" t="s">
        <v>19</v>
      </c>
      <c r="C39" s="57" t="s">
        <v>18</v>
      </c>
      <c r="D39" s="10">
        <f>D40+D41</f>
        <v>581469.80000000005</v>
      </c>
      <c r="E39" s="10">
        <f t="shared" ref="E39:G39" si="7">E40+E41</f>
        <v>581469.80000000005</v>
      </c>
      <c r="F39" s="10">
        <f t="shared" si="7"/>
        <v>404074.1</v>
      </c>
      <c r="G39" s="10">
        <f t="shared" si="7"/>
        <v>404005.4</v>
      </c>
      <c r="H39" s="69"/>
      <c r="I39" s="69"/>
      <c r="J39" s="69"/>
      <c r="K39" s="69"/>
      <c r="L39" s="69"/>
      <c r="M39" s="69"/>
      <c r="N39" s="69"/>
      <c r="O39" s="69"/>
      <c r="P39" s="69"/>
      <c r="Q39" s="69"/>
      <c r="R39" s="69"/>
      <c r="S39" s="69"/>
      <c r="T39" s="69"/>
      <c r="U39" s="69"/>
      <c r="V39" s="69"/>
      <c r="W39" s="110" t="s">
        <v>319</v>
      </c>
      <c r="X39" s="110"/>
    </row>
    <row r="40" spans="1:24" ht="50.25" customHeight="1" x14ac:dyDescent="0.25">
      <c r="A40" s="97"/>
      <c r="B40" s="116"/>
      <c r="C40" s="59" t="s">
        <v>15</v>
      </c>
      <c r="D40" s="7">
        <f>D33+D34+D37+D38</f>
        <v>241892</v>
      </c>
      <c r="E40" s="7">
        <f t="shared" ref="E40:G40" si="8">E33+E34+E37+E38</f>
        <v>241892</v>
      </c>
      <c r="F40" s="7">
        <f t="shared" si="8"/>
        <v>168926.99999999997</v>
      </c>
      <c r="G40" s="7">
        <f t="shared" si="8"/>
        <v>168870.3</v>
      </c>
      <c r="H40" s="7"/>
      <c r="I40" s="7"/>
      <c r="J40" s="7"/>
      <c r="K40" s="7"/>
      <c r="L40" s="7"/>
      <c r="M40" s="7"/>
      <c r="N40" s="7"/>
      <c r="O40" s="7"/>
      <c r="P40" s="7"/>
      <c r="Q40" s="7"/>
      <c r="R40" s="7"/>
      <c r="S40" s="7"/>
      <c r="T40" s="7"/>
      <c r="U40" s="7"/>
      <c r="V40" s="7"/>
      <c r="W40" s="79" t="s">
        <v>320</v>
      </c>
      <c r="X40" s="79"/>
    </row>
    <row r="41" spans="1:24" ht="57.75" customHeight="1" x14ac:dyDescent="0.25">
      <c r="A41" s="97"/>
      <c r="B41" s="116"/>
      <c r="C41" s="59" t="s">
        <v>17</v>
      </c>
      <c r="D41" s="7">
        <f>D35+D36</f>
        <v>339577.8</v>
      </c>
      <c r="E41" s="7">
        <f t="shared" ref="E41:G41" si="9">E35+E36</f>
        <v>339577.8</v>
      </c>
      <c r="F41" s="7">
        <f t="shared" si="9"/>
        <v>235147.1</v>
      </c>
      <c r="G41" s="7">
        <f t="shared" si="9"/>
        <v>235135.1</v>
      </c>
      <c r="H41" s="7" t="e">
        <f>H35+#REF!+H36</f>
        <v>#REF!</v>
      </c>
      <c r="I41" s="7" t="e">
        <f>I35+#REF!+I36</f>
        <v>#REF!</v>
      </c>
      <c r="J41" s="7" t="e">
        <f>J35+#REF!+J36</f>
        <v>#REF!</v>
      </c>
      <c r="K41" s="7" t="e">
        <f>K35+#REF!+K36</f>
        <v>#REF!</v>
      </c>
      <c r="L41" s="7" t="e">
        <f>L35+#REF!+L36</f>
        <v>#REF!</v>
      </c>
      <c r="M41" s="7" t="e">
        <f>M35+#REF!+M36</f>
        <v>#REF!</v>
      </c>
      <c r="N41" s="7" t="e">
        <f>N35+#REF!+N36</f>
        <v>#REF!</v>
      </c>
      <c r="O41" s="7" t="e">
        <f>O35+#REF!+O36</f>
        <v>#REF!</v>
      </c>
      <c r="P41" s="7" t="e">
        <f>P35+#REF!+P36</f>
        <v>#REF!</v>
      </c>
      <c r="Q41" s="7" t="e">
        <f>Q35+#REF!+Q36</f>
        <v>#REF!</v>
      </c>
      <c r="R41" s="7" t="e">
        <f>R35+#REF!+R36</f>
        <v>#REF!</v>
      </c>
      <c r="S41" s="7" t="e">
        <f>S35+#REF!+S36</f>
        <v>#REF!</v>
      </c>
      <c r="T41" s="7" t="e">
        <f>T35+#REF!+T36</f>
        <v>#REF!</v>
      </c>
      <c r="U41" s="7" t="e">
        <f>U35+#REF!+U36</f>
        <v>#REF!</v>
      </c>
      <c r="V41" s="7" t="e">
        <f>V35+#REF!+V36</f>
        <v>#REF!</v>
      </c>
      <c r="W41" s="79" t="s">
        <v>321</v>
      </c>
      <c r="X41" s="79"/>
    </row>
    <row r="42" spans="1:24" s="13" customFormat="1" ht="32.25" customHeight="1" x14ac:dyDescent="0.25">
      <c r="A42" s="12"/>
      <c r="B42" s="80" t="s">
        <v>55</v>
      </c>
      <c r="C42" s="83"/>
      <c r="D42" s="83"/>
      <c r="E42" s="83"/>
      <c r="F42" s="83"/>
      <c r="G42" s="83"/>
      <c r="H42" s="83"/>
      <c r="I42" s="83"/>
      <c r="J42" s="83"/>
      <c r="K42" s="83"/>
      <c r="L42" s="83"/>
      <c r="M42" s="83"/>
      <c r="N42" s="83"/>
      <c r="O42" s="83"/>
      <c r="P42" s="83"/>
      <c r="Q42" s="83"/>
      <c r="R42" s="83"/>
      <c r="S42" s="83"/>
      <c r="T42" s="83"/>
      <c r="U42" s="83"/>
      <c r="V42" s="83"/>
      <c r="W42" s="83"/>
      <c r="X42" s="83"/>
    </row>
    <row r="43" spans="1:24" s="13" customFormat="1" ht="89.25" customHeight="1" x14ac:dyDescent="0.25">
      <c r="A43" s="6"/>
      <c r="B43" s="59" t="s">
        <v>51</v>
      </c>
      <c r="C43" s="59" t="s">
        <v>15</v>
      </c>
      <c r="D43" s="7">
        <v>127154.5</v>
      </c>
      <c r="E43" s="7">
        <v>127154.5</v>
      </c>
      <c r="F43" s="7">
        <v>94088.2</v>
      </c>
      <c r="G43" s="7">
        <v>94088.2</v>
      </c>
      <c r="H43" s="14"/>
      <c r="I43" s="14"/>
      <c r="J43" s="14"/>
      <c r="K43" s="14"/>
      <c r="L43" s="14"/>
      <c r="M43" s="14"/>
      <c r="N43" s="14"/>
      <c r="O43" s="14"/>
      <c r="P43" s="14"/>
      <c r="Q43" s="14"/>
      <c r="R43" s="14"/>
      <c r="S43" s="14"/>
      <c r="T43" s="14"/>
      <c r="U43" s="14"/>
      <c r="V43" s="14"/>
      <c r="W43" s="79" t="s">
        <v>322</v>
      </c>
      <c r="X43" s="79"/>
    </row>
    <row r="44" spans="1:24" s="13" customFormat="1" ht="79.5" customHeight="1" x14ac:dyDescent="0.25">
      <c r="A44" s="6"/>
      <c r="B44" s="59" t="s">
        <v>35</v>
      </c>
      <c r="C44" s="59" t="s">
        <v>15</v>
      </c>
      <c r="D44" s="7">
        <v>4908</v>
      </c>
      <c r="E44" s="7">
        <v>4908</v>
      </c>
      <c r="F44" s="7">
        <v>4908</v>
      </c>
      <c r="G44" s="7">
        <v>4908</v>
      </c>
      <c r="H44" s="14"/>
      <c r="I44" s="14"/>
      <c r="J44" s="14"/>
      <c r="K44" s="14"/>
      <c r="L44" s="14"/>
      <c r="M44" s="14"/>
      <c r="N44" s="14"/>
      <c r="O44" s="14"/>
      <c r="P44" s="14"/>
      <c r="Q44" s="14"/>
      <c r="R44" s="14"/>
      <c r="S44" s="14"/>
      <c r="T44" s="14"/>
      <c r="U44" s="14"/>
      <c r="V44" s="14"/>
      <c r="W44" s="79" t="s">
        <v>184</v>
      </c>
      <c r="X44" s="79"/>
    </row>
    <row r="45" spans="1:24" s="13" customFormat="1" ht="95.25" customHeight="1" x14ac:dyDescent="0.25">
      <c r="A45" s="6"/>
      <c r="B45" s="59" t="s">
        <v>52</v>
      </c>
      <c r="C45" s="59" t="s">
        <v>17</v>
      </c>
      <c r="D45" s="15">
        <v>1373.7</v>
      </c>
      <c r="E45" s="15">
        <v>1373.7</v>
      </c>
      <c r="F45" s="15">
        <v>965</v>
      </c>
      <c r="G45" s="15">
        <v>965</v>
      </c>
      <c r="H45" s="14"/>
      <c r="I45" s="14"/>
      <c r="J45" s="14"/>
      <c r="K45" s="14"/>
      <c r="L45" s="14"/>
      <c r="M45" s="14"/>
      <c r="N45" s="14"/>
      <c r="O45" s="14"/>
      <c r="P45" s="14"/>
      <c r="Q45" s="14"/>
      <c r="R45" s="14"/>
      <c r="S45" s="14"/>
      <c r="T45" s="14"/>
      <c r="U45" s="14"/>
      <c r="V45" s="14"/>
      <c r="W45" s="79" t="s">
        <v>323</v>
      </c>
      <c r="X45" s="79"/>
    </row>
    <row r="46" spans="1:24" s="13" customFormat="1" ht="80.25" customHeight="1" x14ac:dyDescent="0.25">
      <c r="A46" s="6"/>
      <c r="B46" s="59" t="s">
        <v>210</v>
      </c>
      <c r="C46" s="59" t="s">
        <v>17</v>
      </c>
      <c r="D46" s="7">
        <v>453375.6</v>
      </c>
      <c r="E46" s="7">
        <v>453375.6</v>
      </c>
      <c r="F46" s="7">
        <v>310300</v>
      </c>
      <c r="G46" s="7">
        <v>310300</v>
      </c>
      <c r="H46" s="14"/>
      <c r="I46" s="14"/>
      <c r="J46" s="14"/>
      <c r="K46" s="14"/>
      <c r="L46" s="14"/>
      <c r="M46" s="14"/>
      <c r="N46" s="14"/>
      <c r="O46" s="14"/>
      <c r="P46" s="14"/>
      <c r="Q46" s="14"/>
      <c r="R46" s="14"/>
      <c r="S46" s="14"/>
      <c r="T46" s="14"/>
      <c r="U46" s="14"/>
      <c r="V46" s="14"/>
      <c r="W46" s="79" t="s">
        <v>324</v>
      </c>
      <c r="X46" s="79"/>
    </row>
    <row r="47" spans="1:24" s="13" customFormat="1" ht="45.75" customHeight="1" x14ac:dyDescent="0.25">
      <c r="A47" s="6"/>
      <c r="B47" s="59" t="s">
        <v>53</v>
      </c>
      <c r="C47" s="59" t="s">
        <v>17</v>
      </c>
      <c r="D47" s="7">
        <v>24198.799999999999</v>
      </c>
      <c r="E47" s="7">
        <v>24198.799999999999</v>
      </c>
      <c r="F47" s="7">
        <v>13800</v>
      </c>
      <c r="G47" s="7">
        <v>13800</v>
      </c>
      <c r="H47" s="14"/>
      <c r="I47" s="14"/>
      <c r="J47" s="14"/>
      <c r="K47" s="14"/>
      <c r="L47" s="14"/>
      <c r="M47" s="14"/>
      <c r="N47" s="14"/>
      <c r="O47" s="14"/>
      <c r="P47" s="14"/>
      <c r="Q47" s="14"/>
      <c r="R47" s="14"/>
      <c r="S47" s="14"/>
      <c r="T47" s="14"/>
      <c r="U47" s="14"/>
      <c r="V47" s="14"/>
      <c r="W47" s="79" t="s">
        <v>256</v>
      </c>
      <c r="X47" s="79"/>
    </row>
    <row r="48" spans="1:24" s="13" customFormat="1" ht="112.5" customHeight="1" x14ac:dyDescent="0.25">
      <c r="A48" s="6"/>
      <c r="B48" s="59" t="s">
        <v>102</v>
      </c>
      <c r="C48" s="59" t="s">
        <v>15</v>
      </c>
      <c r="D48" s="16">
        <v>1738.4</v>
      </c>
      <c r="E48" s="16">
        <v>1738.4</v>
      </c>
      <c r="F48" s="16">
        <v>1302.4000000000001</v>
      </c>
      <c r="G48" s="16">
        <v>1302.4000000000001</v>
      </c>
      <c r="H48" s="14"/>
      <c r="I48" s="14"/>
      <c r="J48" s="14"/>
      <c r="K48" s="14"/>
      <c r="L48" s="14"/>
      <c r="M48" s="14"/>
      <c r="N48" s="14"/>
      <c r="O48" s="14"/>
      <c r="P48" s="14"/>
      <c r="Q48" s="14"/>
      <c r="R48" s="14"/>
      <c r="S48" s="14"/>
      <c r="T48" s="14"/>
      <c r="U48" s="14"/>
      <c r="V48" s="14"/>
      <c r="W48" s="79" t="s">
        <v>325</v>
      </c>
      <c r="X48" s="79"/>
    </row>
    <row r="49" spans="1:24" s="13" customFormat="1" ht="112.5" customHeight="1" x14ac:dyDescent="0.25">
      <c r="A49" s="6"/>
      <c r="B49" s="59" t="s">
        <v>112</v>
      </c>
      <c r="C49" s="59" t="s">
        <v>15</v>
      </c>
      <c r="D49" s="7">
        <v>50</v>
      </c>
      <c r="E49" s="7">
        <v>50</v>
      </c>
      <c r="F49" s="7">
        <v>0</v>
      </c>
      <c r="G49" s="7">
        <v>0</v>
      </c>
      <c r="H49" s="14"/>
      <c r="I49" s="14"/>
      <c r="J49" s="14"/>
      <c r="K49" s="14"/>
      <c r="L49" s="14"/>
      <c r="M49" s="14"/>
      <c r="N49" s="14"/>
      <c r="O49" s="14"/>
      <c r="P49" s="14"/>
      <c r="Q49" s="14"/>
      <c r="R49" s="14"/>
      <c r="S49" s="14"/>
      <c r="T49" s="14"/>
      <c r="U49" s="14"/>
      <c r="V49" s="14"/>
      <c r="W49" s="79" t="s">
        <v>212</v>
      </c>
      <c r="X49" s="79"/>
    </row>
    <row r="50" spans="1:24" s="13" customFormat="1" ht="112.5" customHeight="1" x14ac:dyDescent="0.25">
      <c r="A50" s="6"/>
      <c r="B50" s="59" t="s">
        <v>120</v>
      </c>
      <c r="C50" s="59" t="s">
        <v>15</v>
      </c>
      <c r="D50" s="7">
        <v>109.8</v>
      </c>
      <c r="E50" s="7">
        <v>109.8</v>
      </c>
      <c r="F50" s="7">
        <v>65.900000000000006</v>
      </c>
      <c r="G50" s="7">
        <v>65.900000000000006</v>
      </c>
      <c r="H50" s="14"/>
      <c r="I50" s="14"/>
      <c r="J50" s="14"/>
      <c r="K50" s="14"/>
      <c r="L50" s="14"/>
      <c r="M50" s="14"/>
      <c r="N50" s="14"/>
      <c r="O50" s="14"/>
      <c r="P50" s="14"/>
      <c r="Q50" s="14"/>
      <c r="R50" s="14"/>
      <c r="S50" s="14"/>
      <c r="T50" s="14"/>
      <c r="U50" s="14"/>
      <c r="V50" s="14"/>
      <c r="W50" s="79" t="s">
        <v>257</v>
      </c>
      <c r="X50" s="79"/>
    </row>
    <row r="51" spans="1:24" s="13" customFormat="1" ht="112.5" customHeight="1" x14ac:dyDescent="0.25">
      <c r="A51" s="6"/>
      <c r="B51" s="59" t="s">
        <v>115</v>
      </c>
      <c r="C51" s="59" t="s">
        <v>17</v>
      </c>
      <c r="D51" s="7">
        <v>2086.8000000000002</v>
      </c>
      <c r="E51" s="7">
        <v>2086.8000000000002</v>
      </c>
      <c r="F51" s="7">
        <v>1252.0999999999999</v>
      </c>
      <c r="G51" s="7">
        <v>1252.0999999999999</v>
      </c>
      <c r="H51" s="14"/>
      <c r="I51" s="14"/>
      <c r="J51" s="14"/>
      <c r="K51" s="14"/>
      <c r="L51" s="14"/>
      <c r="M51" s="14"/>
      <c r="N51" s="14"/>
      <c r="O51" s="14"/>
      <c r="P51" s="14"/>
      <c r="Q51" s="14"/>
      <c r="R51" s="14"/>
      <c r="S51" s="14"/>
      <c r="T51" s="14"/>
      <c r="U51" s="14"/>
      <c r="V51" s="14"/>
      <c r="W51" s="79" t="s">
        <v>257</v>
      </c>
      <c r="X51" s="79"/>
    </row>
    <row r="52" spans="1:24" ht="28.5" customHeight="1" x14ac:dyDescent="0.25">
      <c r="A52" s="97"/>
      <c r="B52" s="80" t="s">
        <v>19</v>
      </c>
      <c r="C52" s="57" t="s">
        <v>18</v>
      </c>
      <c r="D52" s="10">
        <f>D53+D54</f>
        <v>614995.6</v>
      </c>
      <c r="E52" s="10">
        <f t="shared" ref="E52:G52" si="10">E53+E54</f>
        <v>614995.6</v>
      </c>
      <c r="F52" s="10">
        <f t="shared" si="10"/>
        <v>426681.59999999998</v>
      </c>
      <c r="G52" s="10">
        <f t="shared" si="10"/>
        <v>426681.59999999998</v>
      </c>
      <c r="H52" s="69"/>
      <c r="I52" s="69"/>
      <c r="J52" s="69"/>
      <c r="K52" s="69"/>
      <c r="L52" s="69"/>
      <c r="M52" s="69"/>
      <c r="N52" s="69"/>
      <c r="O52" s="69"/>
      <c r="P52" s="69"/>
      <c r="Q52" s="69"/>
      <c r="R52" s="69"/>
      <c r="S52" s="69"/>
      <c r="T52" s="69"/>
      <c r="U52" s="69"/>
      <c r="V52" s="69"/>
      <c r="W52" s="110" t="s">
        <v>326</v>
      </c>
      <c r="X52" s="110"/>
    </row>
    <row r="53" spans="1:24" ht="51.75" customHeight="1" x14ac:dyDescent="0.25">
      <c r="A53" s="97"/>
      <c r="B53" s="116"/>
      <c r="C53" s="59" t="s">
        <v>15</v>
      </c>
      <c r="D53" s="7">
        <f>D43+D44+D45+D49+D50+D48</f>
        <v>135334.39999999999</v>
      </c>
      <c r="E53" s="7">
        <f t="shared" ref="E53:G53" si="11">E43+E44+E45+E49+E50+E48</f>
        <v>135334.39999999999</v>
      </c>
      <c r="F53" s="7">
        <f t="shared" si="11"/>
        <v>101329.49999999999</v>
      </c>
      <c r="G53" s="7">
        <f t="shared" si="11"/>
        <v>101329.49999999999</v>
      </c>
      <c r="H53" s="7"/>
      <c r="I53" s="7"/>
      <c r="J53" s="7"/>
      <c r="K53" s="7"/>
      <c r="L53" s="7"/>
      <c r="M53" s="7"/>
      <c r="N53" s="7"/>
      <c r="O53" s="7"/>
      <c r="P53" s="7"/>
      <c r="Q53" s="7"/>
      <c r="R53" s="7"/>
      <c r="S53" s="7"/>
      <c r="T53" s="7"/>
      <c r="U53" s="7"/>
      <c r="V53" s="7"/>
      <c r="W53" s="79" t="s">
        <v>327</v>
      </c>
      <c r="X53" s="79"/>
    </row>
    <row r="54" spans="1:24" ht="47.25" x14ac:dyDescent="0.25">
      <c r="A54" s="97"/>
      <c r="B54" s="116"/>
      <c r="C54" s="59" t="s">
        <v>17</v>
      </c>
      <c r="D54" s="7">
        <f>D46+D47+D51</f>
        <v>479661.19999999995</v>
      </c>
      <c r="E54" s="7">
        <f>E46+E47+E51</f>
        <v>479661.19999999995</v>
      </c>
      <c r="F54" s="7">
        <f>F46+F47+F51</f>
        <v>325352.09999999998</v>
      </c>
      <c r="G54" s="7">
        <f>G46+G47+G51</f>
        <v>325352.09999999998</v>
      </c>
      <c r="H54" s="7">
        <f t="shared" ref="H54:V54" si="12">+H46+H47</f>
        <v>0</v>
      </c>
      <c r="I54" s="7">
        <f t="shared" si="12"/>
        <v>0</v>
      </c>
      <c r="J54" s="7">
        <f t="shared" si="12"/>
        <v>0</v>
      </c>
      <c r="K54" s="7">
        <f t="shared" si="12"/>
        <v>0</v>
      </c>
      <c r="L54" s="7">
        <f t="shared" si="12"/>
        <v>0</v>
      </c>
      <c r="M54" s="7">
        <f t="shared" si="12"/>
        <v>0</v>
      </c>
      <c r="N54" s="7">
        <f t="shared" si="12"/>
        <v>0</v>
      </c>
      <c r="O54" s="7">
        <f t="shared" si="12"/>
        <v>0</v>
      </c>
      <c r="P54" s="7">
        <f t="shared" si="12"/>
        <v>0</v>
      </c>
      <c r="Q54" s="7">
        <f t="shared" si="12"/>
        <v>0</v>
      </c>
      <c r="R54" s="7">
        <f t="shared" si="12"/>
        <v>0</v>
      </c>
      <c r="S54" s="7">
        <f t="shared" si="12"/>
        <v>0</v>
      </c>
      <c r="T54" s="7">
        <f t="shared" si="12"/>
        <v>0</v>
      </c>
      <c r="U54" s="7">
        <f t="shared" si="12"/>
        <v>0</v>
      </c>
      <c r="V54" s="7">
        <f t="shared" si="12"/>
        <v>0</v>
      </c>
      <c r="W54" s="79" t="s">
        <v>328</v>
      </c>
      <c r="X54" s="79"/>
    </row>
    <row r="55" spans="1:24" s="13" customFormat="1" ht="32.25" customHeight="1" x14ac:dyDescent="0.25">
      <c r="A55" s="12"/>
      <c r="B55" s="80" t="s">
        <v>54</v>
      </c>
      <c r="C55" s="83"/>
      <c r="D55" s="83"/>
      <c r="E55" s="83"/>
      <c r="F55" s="83"/>
      <c r="G55" s="83"/>
      <c r="H55" s="83"/>
      <c r="I55" s="83"/>
      <c r="J55" s="83"/>
      <c r="K55" s="83"/>
      <c r="L55" s="83"/>
      <c r="M55" s="83"/>
      <c r="N55" s="83"/>
      <c r="O55" s="83"/>
      <c r="P55" s="83"/>
      <c r="Q55" s="83"/>
      <c r="R55" s="83"/>
      <c r="S55" s="83"/>
      <c r="T55" s="83"/>
      <c r="U55" s="83"/>
      <c r="V55" s="83"/>
      <c r="W55" s="83"/>
      <c r="X55" s="83"/>
    </row>
    <row r="56" spans="1:24" ht="78.75" x14ac:dyDescent="0.25">
      <c r="A56" s="68"/>
      <c r="B56" s="59" t="s">
        <v>51</v>
      </c>
      <c r="C56" s="59" t="s">
        <v>15</v>
      </c>
      <c r="D56" s="7">
        <v>53801.7</v>
      </c>
      <c r="E56" s="7">
        <v>53801.7</v>
      </c>
      <c r="F56" s="7">
        <v>37593.599999999999</v>
      </c>
      <c r="G56" s="7">
        <v>37593.599999999999</v>
      </c>
      <c r="H56" s="69"/>
      <c r="I56" s="69"/>
      <c r="J56" s="69"/>
      <c r="K56" s="69"/>
      <c r="L56" s="69"/>
      <c r="M56" s="69"/>
      <c r="N56" s="69"/>
      <c r="O56" s="69"/>
      <c r="P56" s="69"/>
      <c r="Q56" s="69"/>
      <c r="R56" s="69"/>
      <c r="S56" s="69"/>
      <c r="T56" s="69"/>
      <c r="U56" s="69"/>
      <c r="V56" s="69"/>
      <c r="W56" s="79" t="s">
        <v>329</v>
      </c>
      <c r="X56" s="79"/>
    </row>
    <row r="57" spans="1:24" ht="87.75" customHeight="1" x14ac:dyDescent="0.25">
      <c r="A57" s="68"/>
      <c r="B57" s="59" t="s">
        <v>35</v>
      </c>
      <c r="C57" s="59" t="s">
        <v>15</v>
      </c>
      <c r="D57" s="7">
        <v>1081.5</v>
      </c>
      <c r="E57" s="7">
        <v>1081.5</v>
      </c>
      <c r="F57" s="7">
        <v>652.9</v>
      </c>
      <c r="G57" s="7">
        <v>652.9</v>
      </c>
      <c r="H57" s="69"/>
      <c r="I57" s="69"/>
      <c r="J57" s="69"/>
      <c r="K57" s="69"/>
      <c r="L57" s="69"/>
      <c r="M57" s="69"/>
      <c r="N57" s="69"/>
      <c r="O57" s="69"/>
      <c r="P57" s="69"/>
      <c r="Q57" s="69"/>
      <c r="R57" s="69"/>
      <c r="S57" s="69"/>
      <c r="T57" s="69"/>
      <c r="U57" s="69"/>
      <c r="V57" s="69"/>
      <c r="W57" s="79" t="s">
        <v>330</v>
      </c>
      <c r="X57" s="79"/>
    </row>
    <row r="58" spans="1:24" ht="51" customHeight="1" x14ac:dyDescent="0.25">
      <c r="A58" s="68"/>
      <c r="B58" s="59" t="s">
        <v>91</v>
      </c>
      <c r="C58" s="59" t="s">
        <v>15</v>
      </c>
      <c r="D58" s="7">
        <v>510.1</v>
      </c>
      <c r="E58" s="7">
        <v>510.1</v>
      </c>
      <c r="F58" s="7">
        <v>115.2</v>
      </c>
      <c r="G58" s="7">
        <v>115.2</v>
      </c>
      <c r="H58" s="69"/>
      <c r="I58" s="69"/>
      <c r="J58" s="69"/>
      <c r="K58" s="69"/>
      <c r="L58" s="69"/>
      <c r="M58" s="69"/>
      <c r="N58" s="69"/>
      <c r="O58" s="69"/>
      <c r="P58" s="69"/>
      <c r="Q58" s="69"/>
      <c r="R58" s="69"/>
      <c r="S58" s="69"/>
      <c r="T58" s="69"/>
      <c r="U58" s="69"/>
      <c r="V58" s="69"/>
      <c r="W58" s="79" t="s">
        <v>331</v>
      </c>
      <c r="X58" s="79"/>
    </row>
    <row r="59" spans="1:24" ht="100.5" customHeight="1" x14ac:dyDescent="0.25">
      <c r="A59" s="68"/>
      <c r="B59" s="59" t="s">
        <v>115</v>
      </c>
      <c r="C59" s="59" t="s">
        <v>17</v>
      </c>
      <c r="D59" s="7">
        <v>20902.3</v>
      </c>
      <c r="E59" s="7">
        <v>20902.3</v>
      </c>
      <c r="F59" s="7">
        <v>14283.2</v>
      </c>
      <c r="G59" s="7">
        <v>14283.2</v>
      </c>
      <c r="H59" s="69"/>
      <c r="I59" s="69"/>
      <c r="J59" s="69"/>
      <c r="K59" s="69"/>
      <c r="L59" s="69"/>
      <c r="M59" s="69"/>
      <c r="N59" s="69"/>
      <c r="O59" s="69"/>
      <c r="P59" s="69"/>
      <c r="Q59" s="69"/>
      <c r="R59" s="69"/>
      <c r="S59" s="69"/>
      <c r="T59" s="69"/>
      <c r="U59" s="69"/>
      <c r="V59" s="69"/>
      <c r="W59" s="79" t="s">
        <v>332</v>
      </c>
      <c r="X59" s="79"/>
    </row>
    <row r="60" spans="1:24" ht="102" customHeight="1" x14ac:dyDescent="0.25">
      <c r="A60" s="68"/>
      <c r="B60" s="59" t="s">
        <v>117</v>
      </c>
      <c r="C60" s="59" t="s">
        <v>15</v>
      </c>
      <c r="D60" s="7">
        <v>1100.0999999999999</v>
      </c>
      <c r="E60" s="7">
        <v>1100.0999999999999</v>
      </c>
      <c r="F60" s="7">
        <v>733.4</v>
      </c>
      <c r="G60" s="7">
        <v>733.4</v>
      </c>
      <c r="H60" s="69"/>
      <c r="I60" s="69"/>
      <c r="J60" s="69"/>
      <c r="K60" s="69"/>
      <c r="L60" s="69"/>
      <c r="M60" s="69"/>
      <c r="N60" s="69"/>
      <c r="O60" s="69"/>
      <c r="P60" s="69"/>
      <c r="Q60" s="69"/>
      <c r="R60" s="69"/>
      <c r="S60" s="69"/>
      <c r="T60" s="69"/>
      <c r="U60" s="69"/>
      <c r="V60" s="69"/>
      <c r="W60" s="79" t="s">
        <v>333</v>
      </c>
      <c r="X60" s="79"/>
    </row>
    <row r="61" spans="1:24" ht="114.75" customHeight="1" x14ac:dyDescent="0.25">
      <c r="A61" s="68"/>
      <c r="B61" s="59" t="s">
        <v>213</v>
      </c>
      <c r="C61" s="59" t="s">
        <v>15</v>
      </c>
      <c r="D61" s="7">
        <v>25275</v>
      </c>
      <c r="E61" s="7">
        <v>25275</v>
      </c>
      <c r="F61" s="7">
        <v>18198</v>
      </c>
      <c r="G61" s="7">
        <v>18198</v>
      </c>
      <c r="H61" s="69"/>
      <c r="I61" s="69"/>
      <c r="J61" s="69"/>
      <c r="K61" s="69"/>
      <c r="L61" s="69"/>
      <c r="M61" s="69"/>
      <c r="N61" s="69"/>
      <c r="O61" s="69"/>
      <c r="P61" s="69"/>
      <c r="Q61" s="69"/>
      <c r="R61" s="69"/>
      <c r="S61" s="69"/>
      <c r="T61" s="69"/>
      <c r="U61" s="69"/>
      <c r="V61" s="69"/>
      <c r="W61" s="79" t="s">
        <v>254</v>
      </c>
      <c r="X61" s="79"/>
    </row>
    <row r="62" spans="1:24" ht="33.75" customHeight="1" x14ac:dyDescent="0.25">
      <c r="A62" s="97"/>
      <c r="B62" s="80" t="s">
        <v>19</v>
      </c>
      <c r="C62" s="57" t="s">
        <v>18</v>
      </c>
      <c r="D62" s="10">
        <f>D63+D64</f>
        <v>102670.7</v>
      </c>
      <c r="E62" s="10">
        <f t="shared" ref="E62" si="13">E63+E64</f>
        <v>102670.7</v>
      </c>
      <c r="F62" s="10">
        <f>F63+F64</f>
        <v>71576.3</v>
      </c>
      <c r="G62" s="10">
        <f>G63+G64</f>
        <v>71576.3</v>
      </c>
      <c r="H62" s="69"/>
      <c r="I62" s="69"/>
      <c r="J62" s="69"/>
      <c r="K62" s="69"/>
      <c r="L62" s="69"/>
      <c r="M62" s="69"/>
      <c r="N62" s="69"/>
      <c r="O62" s="69"/>
      <c r="P62" s="69"/>
      <c r="Q62" s="69"/>
      <c r="R62" s="69"/>
      <c r="S62" s="69"/>
      <c r="T62" s="69"/>
      <c r="U62" s="69"/>
      <c r="V62" s="69"/>
      <c r="W62" s="110" t="s">
        <v>334</v>
      </c>
      <c r="X62" s="110"/>
    </row>
    <row r="63" spans="1:24" ht="47.25" customHeight="1" x14ac:dyDescent="0.25">
      <c r="A63" s="97"/>
      <c r="B63" s="116"/>
      <c r="C63" s="59" t="s">
        <v>15</v>
      </c>
      <c r="D63" s="7">
        <f>D56+D57+D58+D60+D61</f>
        <v>81768.399999999994</v>
      </c>
      <c r="E63" s="7">
        <f t="shared" ref="E63" si="14">E56+E57+E58+E60+E61</f>
        <v>81768.399999999994</v>
      </c>
      <c r="F63" s="7">
        <f>F56+F57+F58+F60+F61</f>
        <v>57293.1</v>
      </c>
      <c r="G63" s="7">
        <f>G56+G57+G58+G60+G61</f>
        <v>57293.1</v>
      </c>
      <c r="H63" s="7"/>
      <c r="I63" s="7"/>
      <c r="J63" s="7"/>
      <c r="K63" s="7"/>
      <c r="L63" s="7"/>
      <c r="M63" s="7"/>
      <c r="N63" s="7"/>
      <c r="O63" s="7"/>
      <c r="P63" s="7"/>
      <c r="Q63" s="7"/>
      <c r="R63" s="7"/>
      <c r="S63" s="7"/>
      <c r="T63" s="7"/>
      <c r="U63" s="7"/>
      <c r="V63" s="7"/>
      <c r="W63" s="110" t="s">
        <v>335</v>
      </c>
      <c r="X63" s="110"/>
    </row>
    <row r="64" spans="1:24" ht="47.25" x14ac:dyDescent="0.25">
      <c r="A64" s="97"/>
      <c r="B64" s="116"/>
      <c r="C64" s="59" t="s">
        <v>17</v>
      </c>
      <c r="D64" s="7">
        <f>D59</f>
        <v>20902.3</v>
      </c>
      <c r="E64" s="7">
        <f t="shared" ref="E64:G64" si="15">E59</f>
        <v>20902.3</v>
      </c>
      <c r="F64" s="7">
        <f t="shared" si="15"/>
        <v>14283.2</v>
      </c>
      <c r="G64" s="7">
        <f t="shared" si="15"/>
        <v>14283.2</v>
      </c>
      <c r="H64" s="69"/>
      <c r="I64" s="69"/>
      <c r="J64" s="69"/>
      <c r="K64" s="69"/>
      <c r="L64" s="69"/>
      <c r="M64" s="69"/>
      <c r="N64" s="69"/>
      <c r="O64" s="69"/>
      <c r="P64" s="69"/>
      <c r="Q64" s="69"/>
      <c r="R64" s="69"/>
      <c r="S64" s="69"/>
      <c r="T64" s="69"/>
      <c r="U64" s="69"/>
      <c r="V64" s="69"/>
      <c r="W64" s="110" t="s">
        <v>332</v>
      </c>
      <c r="X64" s="110"/>
    </row>
    <row r="65" spans="1:24" s="13" customFormat="1" ht="32.25" customHeight="1" x14ac:dyDescent="0.25">
      <c r="A65" s="12"/>
      <c r="B65" s="80" t="s">
        <v>56</v>
      </c>
      <c r="C65" s="83"/>
      <c r="D65" s="83"/>
      <c r="E65" s="83"/>
      <c r="F65" s="83"/>
      <c r="G65" s="83"/>
      <c r="H65" s="83"/>
      <c r="I65" s="83"/>
      <c r="J65" s="83"/>
      <c r="K65" s="83"/>
      <c r="L65" s="83"/>
      <c r="M65" s="83"/>
      <c r="N65" s="83"/>
      <c r="O65" s="83"/>
      <c r="P65" s="83"/>
      <c r="Q65" s="83"/>
      <c r="R65" s="83"/>
      <c r="S65" s="83"/>
      <c r="T65" s="83"/>
      <c r="U65" s="83"/>
      <c r="V65" s="83"/>
      <c r="W65" s="83"/>
      <c r="X65" s="83"/>
    </row>
    <row r="66" spans="1:24" ht="78.75" customHeight="1" x14ac:dyDescent="0.25">
      <c r="A66" s="68"/>
      <c r="B66" s="59" t="s">
        <v>36</v>
      </c>
      <c r="C66" s="59" t="s">
        <v>15</v>
      </c>
      <c r="D66" s="7">
        <v>4898.2</v>
      </c>
      <c r="E66" s="7">
        <v>4898.2</v>
      </c>
      <c r="F66" s="7">
        <v>2511.6</v>
      </c>
      <c r="G66" s="7">
        <v>2511.6</v>
      </c>
      <c r="H66" s="69"/>
      <c r="I66" s="69"/>
      <c r="J66" s="69"/>
      <c r="K66" s="69"/>
      <c r="L66" s="69"/>
      <c r="M66" s="69"/>
      <c r="N66" s="69"/>
      <c r="O66" s="69"/>
      <c r="P66" s="69"/>
      <c r="Q66" s="69"/>
      <c r="R66" s="69"/>
      <c r="S66" s="69"/>
      <c r="T66" s="69"/>
      <c r="U66" s="69"/>
      <c r="V66" s="69"/>
      <c r="W66" s="79" t="s">
        <v>336</v>
      </c>
      <c r="X66" s="79"/>
    </row>
    <row r="67" spans="1:24" ht="78.75" x14ac:dyDescent="0.25">
      <c r="A67" s="68"/>
      <c r="B67" s="59" t="s">
        <v>35</v>
      </c>
      <c r="C67" s="59" t="s">
        <v>15</v>
      </c>
      <c r="D67" s="7">
        <v>140.69999999999999</v>
      </c>
      <c r="E67" s="7">
        <v>140.69999999999999</v>
      </c>
      <c r="F67" s="7">
        <v>135.9</v>
      </c>
      <c r="G67" s="7">
        <v>135.9</v>
      </c>
      <c r="H67" s="69"/>
      <c r="I67" s="69"/>
      <c r="J67" s="69"/>
      <c r="K67" s="69"/>
      <c r="L67" s="69"/>
      <c r="M67" s="69"/>
      <c r="N67" s="69"/>
      <c r="O67" s="69"/>
      <c r="P67" s="69"/>
      <c r="Q67" s="69"/>
      <c r="R67" s="69"/>
      <c r="S67" s="69"/>
      <c r="T67" s="69"/>
      <c r="U67" s="69"/>
      <c r="V67" s="69"/>
      <c r="W67" s="79" t="s">
        <v>337</v>
      </c>
      <c r="X67" s="79"/>
    </row>
    <row r="68" spans="1:24" ht="15" customHeight="1" x14ac:dyDescent="0.25">
      <c r="A68" s="97"/>
      <c r="B68" s="80" t="s">
        <v>19</v>
      </c>
      <c r="C68" s="57" t="s">
        <v>18</v>
      </c>
      <c r="D68" s="10">
        <f>D69</f>
        <v>5038.8999999999996</v>
      </c>
      <c r="E68" s="10">
        <f t="shared" ref="E68:G68" si="16">E69</f>
        <v>5038.8999999999996</v>
      </c>
      <c r="F68" s="10">
        <f t="shared" si="16"/>
        <v>2647.5</v>
      </c>
      <c r="G68" s="10">
        <f t="shared" si="16"/>
        <v>2647.5</v>
      </c>
      <c r="H68" s="69"/>
      <c r="I68" s="69"/>
      <c r="J68" s="69"/>
      <c r="K68" s="69"/>
      <c r="L68" s="69"/>
      <c r="M68" s="69"/>
      <c r="N68" s="69"/>
      <c r="O68" s="69"/>
      <c r="P68" s="69"/>
      <c r="Q68" s="69"/>
      <c r="R68" s="69"/>
      <c r="S68" s="69"/>
      <c r="T68" s="69"/>
      <c r="U68" s="69"/>
      <c r="V68" s="69"/>
      <c r="W68" s="110" t="s">
        <v>338</v>
      </c>
      <c r="X68" s="110"/>
    </row>
    <row r="69" spans="1:24" ht="56.25" customHeight="1" x14ac:dyDescent="0.25">
      <c r="A69" s="97"/>
      <c r="B69" s="116"/>
      <c r="C69" s="59" t="s">
        <v>15</v>
      </c>
      <c r="D69" s="7">
        <f>D66+D67</f>
        <v>5038.8999999999996</v>
      </c>
      <c r="E69" s="7">
        <f t="shared" ref="E69:G69" si="17">E66+E67</f>
        <v>5038.8999999999996</v>
      </c>
      <c r="F69" s="7">
        <f t="shared" si="17"/>
        <v>2647.5</v>
      </c>
      <c r="G69" s="7">
        <f t="shared" si="17"/>
        <v>2647.5</v>
      </c>
      <c r="H69" s="7"/>
      <c r="I69" s="7"/>
      <c r="J69" s="7"/>
      <c r="K69" s="7"/>
      <c r="L69" s="7"/>
      <c r="M69" s="7"/>
      <c r="N69" s="7"/>
      <c r="O69" s="7"/>
      <c r="P69" s="7"/>
      <c r="Q69" s="7"/>
      <c r="R69" s="7"/>
      <c r="S69" s="7"/>
      <c r="T69" s="7"/>
      <c r="U69" s="7"/>
      <c r="V69" s="7"/>
      <c r="W69" s="79" t="s">
        <v>338</v>
      </c>
      <c r="X69" s="79"/>
    </row>
    <row r="70" spans="1:24" ht="30.75" customHeight="1" x14ac:dyDescent="0.25">
      <c r="A70" s="85"/>
      <c r="B70" s="88" t="s">
        <v>16</v>
      </c>
      <c r="C70" s="57" t="s">
        <v>18</v>
      </c>
      <c r="D70" s="10">
        <f>D71+D72+D73</f>
        <v>1400406.5</v>
      </c>
      <c r="E70" s="10">
        <f>E71+E72+E73</f>
        <v>1400389.7</v>
      </c>
      <c r="F70" s="10">
        <f t="shared" ref="F70:G70" si="18">F71+F72+F73</f>
        <v>965256.99999999977</v>
      </c>
      <c r="G70" s="10">
        <f t="shared" si="18"/>
        <v>965181.59999999986</v>
      </c>
      <c r="H70" s="69"/>
      <c r="I70" s="69"/>
      <c r="J70" s="69"/>
      <c r="K70" s="69"/>
      <c r="L70" s="69"/>
      <c r="M70" s="69"/>
      <c r="N70" s="69"/>
      <c r="O70" s="69"/>
      <c r="P70" s="69"/>
      <c r="Q70" s="69"/>
      <c r="R70" s="69"/>
      <c r="S70" s="69"/>
      <c r="T70" s="69"/>
      <c r="U70" s="69"/>
      <c r="V70" s="69"/>
      <c r="W70" s="110" t="s">
        <v>315</v>
      </c>
      <c r="X70" s="79"/>
    </row>
    <row r="71" spans="1:24" ht="56.25" customHeight="1" x14ac:dyDescent="0.25">
      <c r="A71" s="86"/>
      <c r="B71" s="89"/>
      <c r="C71" s="59" t="s">
        <v>15</v>
      </c>
      <c r="D71" s="7">
        <f>D23+D30+D40+D53+D63+D69</f>
        <v>528258.80000000005</v>
      </c>
      <c r="E71" s="7">
        <f t="shared" ref="E71" si="19">E23+E30+E40+E53+E63+E69</f>
        <v>528258.80000000005</v>
      </c>
      <c r="F71" s="7">
        <f t="shared" ref="F71" si="20">F23+F30+F40+F53+F63+F69</f>
        <v>376758.09999999992</v>
      </c>
      <c r="G71" s="7">
        <f>G23+G30+G40+G53+G63+G69-0.1</f>
        <v>376701.3</v>
      </c>
      <c r="H71" s="69"/>
      <c r="I71" s="69"/>
      <c r="J71" s="69"/>
      <c r="K71" s="69"/>
      <c r="L71" s="69"/>
      <c r="M71" s="69"/>
      <c r="N71" s="69"/>
      <c r="O71" s="69"/>
      <c r="P71" s="69"/>
      <c r="Q71" s="69"/>
      <c r="R71" s="69"/>
      <c r="S71" s="69"/>
      <c r="T71" s="69"/>
      <c r="U71" s="69"/>
      <c r="V71" s="69"/>
      <c r="W71" s="79" t="s">
        <v>339</v>
      </c>
      <c r="X71" s="79"/>
    </row>
    <row r="72" spans="1:24" ht="47.25" x14ac:dyDescent="0.25">
      <c r="A72" s="86"/>
      <c r="B72" s="89"/>
      <c r="C72" s="59" t="s">
        <v>17</v>
      </c>
      <c r="D72" s="7">
        <f>D24+D31+D41+D54+D64</f>
        <v>871547.7</v>
      </c>
      <c r="E72" s="7">
        <f t="shared" ref="E72:G72" si="21">E24+E31+E41+E54+E64</f>
        <v>871530.89999999991</v>
      </c>
      <c r="F72" s="7">
        <f t="shared" ref="F72" si="22">F24+F31+F41+F54+F64</f>
        <v>587898.89999999991</v>
      </c>
      <c r="G72" s="7">
        <f t="shared" si="21"/>
        <v>587880.29999999993</v>
      </c>
      <c r="H72" s="69"/>
      <c r="I72" s="69"/>
      <c r="J72" s="69"/>
      <c r="K72" s="69"/>
      <c r="L72" s="69"/>
      <c r="M72" s="69"/>
      <c r="N72" s="69"/>
      <c r="O72" s="69"/>
      <c r="P72" s="69"/>
      <c r="Q72" s="69"/>
      <c r="R72" s="69"/>
      <c r="S72" s="69"/>
      <c r="T72" s="69"/>
      <c r="U72" s="69"/>
      <c r="V72" s="69"/>
      <c r="W72" s="79" t="s">
        <v>340</v>
      </c>
      <c r="X72" s="79"/>
    </row>
    <row r="73" spans="1:24" ht="31.5" x14ac:dyDescent="0.25">
      <c r="A73" s="64"/>
      <c r="B73" s="66"/>
      <c r="C73" s="59" t="s">
        <v>251</v>
      </c>
      <c r="D73" s="7">
        <f>D22</f>
        <v>600</v>
      </c>
      <c r="E73" s="7">
        <f t="shared" ref="E73:G73" si="23">E22</f>
        <v>600</v>
      </c>
      <c r="F73" s="7">
        <f t="shared" ref="F73" si="24">F22</f>
        <v>600</v>
      </c>
      <c r="G73" s="7">
        <f t="shared" si="23"/>
        <v>600</v>
      </c>
      <c r="H73" s="69"/>
      <c r="I73" s="69"/>
      <c r="J73" s="69"/>
      <c r="K73" s="69"/>
      <c r="L73" s="69"/>
      <c r="M73" s="69"/>
      <c r="N73" s="69"/>
      <c r="O73" s="69"/>
      <c r="P73" s="69"/>
      <c r="Q73" s="69"/>
      <c r="R73" s="69"/>
      <c r="S73" s="69"/>
      <c r="T73" s="69"/>
      <c r="U73" s="69"/>
      <c r="V73" s="69"/>
      <c r="W73" s="79" t="s">
        <v>184</v>
      </c>
      <c r="X73" s="79"/>
    </row>
    <row r="74" spans="1:24" s="13" customFormat="1" ht="24.75" customHeight="1" x14ac:dyDescent="0.25">
      <c r="A74" s="57">
        <v>2</v>
      </c>
      <c r="B74" s="80" t="s">
        <v>92</v>
      </c>
      <c r="C74" s="80"/>
      <c r="D74" s="80"/>
      <c r="E74" s="80"/>
      <c r="F74" s="80"/>
      <c r="G74" s="80"/>
      <c r="H74" s="83"/>
      <c r="I74" s="83"/>
      <c r="J74" s="83"/>
      <c r="K74" s="83"/>
      <c r="L74" s="83"/>
      <c r="M74" s="83"/>
      <c r="N74" s="83"/>
      <c r="O74" s="83"/>
      <c r="P74" s="83"/>
      <c r="Q74" s="83"/>
      <c r="R74" s="83"/>
      <c r="S74" s="83"/>
      <c r="T74" s="83"/>
      <c r="U74" s="83"/>
      <c r="V74" s="83"/>
      <c r="W74" s="83"/>
      <c r="X74" s="83"/>
    </row>
    <row r="75" spans="1:24" ht="58.5" customHeight="1" x14ac:dyDescent="0.25">
      <c r="A75" s="6"/>
      <c r="B75" s="59" t="s">
        <v>104</v>
      </c>
      <c r="C75" s="59" t="s">
        <v>15</v>
      </c>
      <c r="D75" s="7">
        <v>18</v>
      </c>
      <c r="E75" s="7">
        <v>18</v>
      </c>
      <c r="F75" s="7">
        <v>0</v>
      </c>
      <c r="G75" s="7">
        <v>0</v>
      </c>
      <c r="H75" s="5"/>
      <c r="I75" s="5"/>
      <c r="J75" s="5"/>
      <c r="K75" s="5"/>
      <c r="L75" s="5"/>
      <c r="M75" s="5"/>
      <c r="N75" s="5"/>
      <c r="O75" s="5"/>
      <c r="P75" s="5"/>
      <c r="Q75" s="5"/>
      <c r="R75" s="5"/>
      <c r="S75" s="5"/>
      <c r="T75" s="5"/>
      <c r="U75" s="5"/>
      <c r="V75" s="5"/>
      <c r="W75" s="79" t="s">
        <v>99</v>
      </c>
      <c r="X75" s="79"/>
    </row>
    <row r="76" spans="1:24" ht="195.75" customHeight="1" x14ac:dyDescent="0.25">
      <c r="A76" s="6"/>
      <c r="B76" s="17" t="s">
        <v>118</v>
      </c>
      <c r="C76" s="59" t="s">
        <v>17</v>
      </c>
      <c r="D76" s="7">
        <v>732.7</v>
      </c>
      <c r="E76" s="7">
        <v>732.7</v>
      </c>
      <c r="F76" s="7">
        <v>550</v>
      </c>
      <c r="G76" s="7">
        <v>434.6</v>
      </c>
      <c r="H76" s="5"/>
      <c r="I76" s="5"/>
      <c r="J76" s="5"/>
      <c r="K76" s="5"/>
      <c r="L76" s="5"/>
      <c r="M76" s="5"/>
      <c r="N76" s="5"/>
      <c r="O76" s="5"/>
      <c r="P76" s="5"/>
      <c r="Q76" s="5"/>
      <c r="R76" s="5"/>
      <c r="S76" s="5"/>
      <c r="T76" s="5"/>
      <c r="U76" s="5"/>
      <c r="V76" s="5"/>
      <c r="W76" s="79" t="s">
        <v>341</v>
      </c>
      <c r="X76" s="79"/>
    </row>
    <row r="77" spans="1:24" ht="111" customHeight="1" x14ac:dyDescent="0.25">
      <c r="A77" s="6"/>
      <c r="B77" s="59" t="s">
        <v>199</v>
      </c>
      <c r="C77" s="59" t="s">
        <v>17</v>
      </c>
      <c r="D77" s="7">
        <v>7171.2</v>
      </c>
      <c r="E77" s="7">
        <v>7171.2</v>
      </c>
      <c r="F77" s="7">
        <v>3735</v>
      </c>
      <c r="G77" s="7">
        <v>2207.9</v>
      </c>
      <c r="H77" s="5"/>
      <c r="I77" s="5"/>
      <c r="J77" s="5"/>
      <c r="K77" s="5"/>
      <c r="L77" s="5"/>
      <c r="M77" s="5"/>
      <c r="N77" s="5"/>
      <c r="O77" s="5"/>
      <c r="P77" s="5"/>
      <c r="Q77" s="5"/>
      <c r="R77" s="5"/>
      <c r="S77" s="5"/>
      <c r="T77" s="5"/>
      <c r="U77" s="5"/>
      <c r="V77" s="5"/>
      <c r="W77" s="79" t="s">
        <v>342</v>
      </c>
      <c r="X77" s="79"/>
    </row>
    <row r="78" spans="1:24" ht="95.25" customHeight="1" x14ac:dyDescent="0.25">
      <c r="A78" s="6"/>
      <c r="B78" s="59" t="s">
        <v>119</v>
      </c>
      <c r="C78" s="59" t="s">
        <v>17</v>
      </c>
      <c r="D78" s="7">
        <v>43429</v>
      </c>
      <c r="E78" s="7">
        <v>16178.5</v>
      </c>
      <c r="F78" s="7">
        <v>32960</v>
      </c>
      <c r="G78" s="7">
        <v>31744.5</v>
      </c>
      <c r="H78" s="5"/>
      <c r="I78" s="5"/>
      <c r="J78" s="5"/>
      <c r="K78" s="5"/>
      <c r="L78" s="5"/>
      <c r="M78" s="5"/>
      <c r="N78" s="5"/>
      <c r="O78" s="5"/>
      <c r="P78" s="5"/>
      <c r="Q78" s="5"/>
      <c r="R78" s="5"/>
      <c r="S78" s="5"/>
      <c r="T78" s="5"/>
      <c r="U78" s="5"/>
      <c r="V78" s="5"/>
      <c r="W78" s="79" t="s">
        <v>343</v>
      </c>
      <c r="X78" s="79"/>
    </row>
    <row r="79" spans="1:24" ht="111.75" customHeight="1" x14ac:dyDescent="0.25">
      <c r="A79" s="6"/>
      <c r="B79" s="59" t="s">
        <v>41</v>
      </c>
      <c r="C79" s="59" t="s">
        <v>17</v>
      </c>
      <c r="D79" s="7">
        <v>1307.2</v>
      </c>
      <c r="E79" s="7">
        <v>1307.2</v>
      </c>
      <c r="F79" s="7">
        <v>861</v>
      </c>
      <c r="G79" s="7">
        <v>829.8</v>
      </c>
      <c r="H79" s="5"/>
      <c r="I79" s="5"/>
      <c r="J79" s="5"/>
      <c r="K79" s="5"/>
      <c r="L79" s="5"/>
      <c r="M79" s="5"/>
      <c r="N79" s="5"/>
      <c r="O79" s="5"/>
      <c r="P79" s="5"/>
      <c r="Q79" s="5"/>
      <c r="R79" s="5"/>
      <c r="S79" s="5"/>
      <c r="T79" s="5"/>
      <c r="U79" s="5"/>
      <c r="V79" s="5"/>
      <c r="W79" s="79" t="s">
        <v>344</v>
      </c>
      <c r="X79" s="79"/>
    </row>
    <row r="80" spans="1:24" ht="33" customHeight="1" x14ac:dyDescent="0.25">
      <c r="A80" s="97"/>
      <c r="B80" s="80" t="s">
        <v>16</v>
      </c>
      <c r="C80" s="57" t="s">
        <v>18</v>
      </c>
      <c r="D80" s="10">
        <f>D81+D82</f>
        <v>52658.1</v>
      </c>
      <c r="E80" s="10">
        <f t="shared" ref="E80:G80" si="25">E81+E82</f>
        <v>25407.600000000002</v>
      </c>
      <c r="F80" s="10">
        <f t="shared" si="25"/>
        <v>38106</v>
      </c>
      <c r="G80" s="10">
        <f t="shared" si="25"/>
        <v>35216.800000000003</v>
      </c>
      <c r="H80" s="69"/>
      <c r="I80" s="69"/>
      <c r="J80" s="69"/>
      <c r="K80" s="69"/>
      <c r="L80" s="69"/>
      <c r="M80" s="69"/>
      <c r="N80" s="69"/>
      <c r="O80" s="69"/>
      <c r="P80" s="69"/>
      <c r="Q80" s="69"/>
      <c r="R80" s="69"/>
      <c r="S80" s="69"/>
      <c r="T80" s="69"/>
      <c r="U80" s="69"/>
      <c r="V80" s="69"/>
      <c r="W80" s="110" t="s">
        <v>345</v>
      </c>
      <c r="X80" s="79"/>
    </row>
    <row r="81" spans="1:24" ht="47.25" customHeight="1" x14ac:dyDescent="0.25">
      <c r="A81" s="97"/>
      <c r="B81" s="116"/>
      <c r="C81" s="59" t="s">
        <v>15</v>
      </c>
      <c r="D81" s="7">
        <f>D75</f>
        <v>18</v>
      </c>
      <c r="E81" s="7">
        <f>E75</f>
        <v>18</v>
      </c>
      <c r="F81" s="7">
        <f>F75</f>
        <v>0</v>
      </c>
      <c r="G81" s="7">
        <f>G75</f>
        <v>0</v>
      </c>
      <c r="H81" s="69"/>
      <c r="I81" s="69"/>
      <c r="J81" s="69"/>
      <c r="K81" s="69"/>
      <c r="L81" s="69"/>
      <c r="M81" s="69"/>
      <c r="N81" s="69"/>
      <c r="O81" s="69"/>
      <c r="P81" s="69"/>
      <c r="Q81" s="69"/>
      <c r="R81" s="69"/>
      <c r="S81" s="69"/>
      <c r="T81" s="69"/>
      <c r="U81" s="69"/>
      <c r="V81" s="69"/>
      <c r="W81" s="79" t="s">
        <v>99</v>
      </c>
      <c r="X81" s="79"/>
    </row>
    <row r="82" spans="1:24" ht="47.25" x14ac:dyDescent="0.25">
      <c r="A82" s="97"/>
      <c r="B82" s="116"/>
      <c r="C82" s="59" t="s">
        <v>17</v>
      </c>
      <c r="D82" s="7">
        <f>D76+D77+D78+D79</f>
        <v>52640.1</v>
      </c>
      <c r="E82" s="7">
        <f t="shared" ref="E82:G82" si="26">E76+E77+E78+E79</f>
        <v>25389.600000000002</v>
      </c>
      <c r="F82" s="7">
        <f t="shared" si="26"/>
        <v>38106</v>
      </c>
      <c r="G82" s="7">
        <f t="shared" si="26"/>
        <v>35216.800000000003</v>
      </c>
      <c r="H82" s="69"/>
      <c r="I82" s="69"/>
      <c r="J82" s="69"/>
      <c r="K82" s="69"/>
      <c r="L82" s="69"/>
      <c r="M82" s="69"/>
      <c r="N82" s="69"/>
      <c r="O82" s="69"/>
      <c r="P82" s="69"/>
      <c r="Q82" s="69"/>
      <c r="R82" s="69"/>
      <c r="S82" s="69"/>
      <c r="T82" s="69"/>
      <c r="U82" s="69"/>
      <c r="V82" s="69"/>
      <c r="W82" s="79" t="s">
        <v>345</v>
      </c>
      <c r="X82" s="79"/>
    </row>
    <row r="83" spans="1:24" ht="24.75" customHeight="1" x14ac:dyDescent="0.25">
      <c r="A83" s="57">
        <v>3</v>
      </c>
      <c r="B83" s="80" t="s">
        <v>83</v>
      </c>
      <c r="C83" s="80"/>
      <c r="D83" s="80"/>
      <c r="E83" s="80"/>
      <c r="F83" s="80"/>
      <c r="G83" s="80"/>
      <c r="H83" s="81"/>
      <c r="I83" s="81"/>
      <c r="J83" s="81"/>
      <c r="K83" s="81"/>
      <c r="L83" s="81"/>
      <c r="M83" s="81"/>
      <c r="N83" s="81"/>
      <c r="O83" s="81"/>
      <c r="P83" s="81"/>
      <c r="Q83" s="81"/>
      <c r="R83" s="81"/>
      <c r="S83" s="81"/>
      <c r="T83" s="81"/>
      <c r="U83" s="81"/>
      <c r="V83" s="81"/>
      <c r="W83" s="81"/>
      <c r="X83" s="81"/>
    </row>
    <row r="84" spans="1:24" ht="81" customHeight="1" x14ac:dyDescent="0.25">
      <c r="A84" s="57"/>
      <c r="B84" s="59" t="s">
        <v>200</v>
      </c>
      <c r="C84" s="59" t="s">
        <v>15</v>
      </c>
      <c r="D84" s="7">
        <v>226</v>
      </c>
      <c r="E84" s="7">
        <v>226</v>
      </c>
      <c r="F84" s="7">
        <v>167.8</v>
      </c>
      <c r="G84" s="7">
        <v>167.8</v>
      </c>
      <c r="H84" s="58"/>
      <c r="I84" s="58"/>
      <c r="J84" s="58"/>
      <c r="K84" s="58"/>
      <c r="L84" s="58"/>
      <c r="M84" s="58"/>
      <c r="N84" s="58"/>
      <c r="O84" s="58"/>
      <c r="P84" s="58"/>
      <c r="Q84" s="58"/>
      <c r="R84" s="58"/>
      <c r="S84" s="58"/>
      <c r="T84" s="58"/>
      <c r="U84" s="58"/>
      <c r="V84" s="58"/>
      <c r="W84" s="79" t="s">
        <v>346</v>
      </c>
      <c r="X84" s="79"/>
    </row>
    <row r="85" spans="1:24" ht="104.25" customHeight="1" x14ac:dyDescent="0.25">
      <c r="A85" s="71"/>
      <c r="B85" s="59" t="s">
        <v>37</v>
      </c>
      <c r="C85" s="59" t="s">
        <v>17</v>
      </c>
      <c r="D85" s="7">
        <v>36796.1</v>
      </c>
      <c r="E85" s="7">
        <v>36796.1</v>
      </c>
      <c r="F85" s="7">
        <v>24000</v>
      </c>
      <c r="G85" s="7">
        <v>24000</v>
      </c>
      <c r="H85" s="5"/>
      <c r="I85" s="5"/>
      <c r="J85" s="5"/>
      <c r="K85" s="5"/>
      <c r="L85" s="5"/>
      <c r="M85" s="5"/>
      <c r="N85" s="5"/>
      <c r="O85" s="5"/>
      <c r="P85" s="5"/>
      <c r="Q85" s="5"/>
      <c r="R85" s="5"/>
      <c r="S85" s="5"/>
      <c r="T85" s="5"/>
      <c r="U85" s="5"/>
      <c r="V85" s="5"/>
      <c r="W85" s="79" t="s">
        <v>347</v>
      </c>
      <c r="X85" s="79"/>
    </row>
    <row r="86" spans="1:24" ht="99.75" customHeight="1" x14ac:dyDescent="0.25">
      <c r="A86" s="71"/>
      <c r="B86" s="59" t="s">
        <v>38</v>
      </c>
      <c r="C86" s="59" t="s">
        <v>17</v>
      </c>
      <c r="D86" s="7">
        <v>3195.9</v>
      </c>
      <c r="E86" s="7">
        <v>3195.9</v>
      </c>
      <c r="F86" s="7">
        <v>2060</v>
      </c>
      <c r="G86" s="7">
        <v>2060</v>
      </c>
      <c r="H86" s="5"/>
      <c r="I86" s="5"/>
      <c r="J86" s="5"/>
      <c r="K86" s="5"/>
      <c r="L86" s="5"/>
      <c r="M86" s="5"/>
      <c r="N86" s="5"/>
      <c r="O86" s="5"/>
      <c r="P86" s="5"/>
      <c r="Q86" s="5"/>
      <c r="R86" s="5"/>
      <c r="S86" s="5"/>
      <c r="T86" s="5"/>
      <c r="U86" s="5"/>
      <c r="V86" s="5"/>
      <c r="W86" s="79" t="s">
        <v>348</v>
      </c>
      <c r="X86" s="79"/>
    </row>
    <row r="87" spans="1:24" ht="156.75" customHeight="1" x14ac:dyDescent="0.25">
      <c r="A87" s="71"/>
      <c r="B87" s="59" t="s">
        <v>39</v>
      </c>
      <c r="C87" s="59" t="s">
        <v>17</v>
      </c>
      <c r="D87" s="7">
        <v>132.4</v>
      </c>
      <c r="E87" s="7">
        <v>132.4</v>
      </c>
      <c r="F87" s="7">
        <v>79.599999999999994</v>
      </c>
      <c r="G87" s="7">
        <v>79.599999999999994</v>
      </c>
      <c r="H87" s="5"/>
      <c r="I87" s="5"/>
      <c r="J87" s="5"/>
      <c r="K87" s="5"/>
      <c r="L87" s="5"/>
      <c r="M87" s="5"/>
      <c r="N87" s="5"/>
      <c r="O87" s="5"/>
      <c r="P87" s="5"/>
      <c r="Q87" s="5"/>
      <c r="R87" s="5"/>
      <c r="S87" s="5"/>
      <c r="T87" s="5"/>
      <c r="U87" s="5"/>
      <c r="V87" s="5"/>
      <c r="W87" s="79" t="s">
        <v>349</v>
      </c>
      <c r="X87" s="79"/>
    </row>
    <row r="88" spans="1:24" ht="95.25" customHeight="1" x14ac:dyDescent="0.25">
      <c r="A88" s="71"/>
      <c r="B88" s="59" t="s">
        <v>155</v>
      </c>
      <c r="C88" s="59" t="s">
        <v>17</v>
      </c>
      <c r="D88" s="7">
        <v>13244.4</v>
      </c>
      <c r="E88" s="7">
        <v>13244.4</v>
      </c>
      <c r="F88" s="7">
        <v>7960</v>
      </c>
      <c r="G88" s="7">
        <v>7960</v>
      </c>
      <c r="H88" s="5"/>
      <c r="I88" s="5"/>
      <c r="J88" s="5"/>
      <c r="K88" s="5"/>
      <c r="L88" s="5"/>
      <c r="M88" s="5"/>
      <c r="N88" s="5"/>
      <c r="O88" s="5"/>
      <c r="P88" s="5"/>
      <c r="Q88" s="5"/>
      <c r="R88" s="5"/>
      <c r="S88" s="5"/>
      <c r="T88" s="5"/>
      <c r="U88" s="5"/>
      <c r="V88" s="5"/>
      <c r="W88" s="79" t="s">
        <v>350</v>
      </c>
      <c r="X88" s="79"/>
    </row>
    <row r="89" spans="1:24" ht="84" customHeight="1" x14ac:dyDescent="0.25">
      <c r="A89" s="71"/>
      <c r="B89" s="59" t="s">
        <v>40</v>
      </c>
      <c r="C89" s="59" t="s">
        <v>15</v>
      </c>
      <c r="D89" s="7">
        <v>4300</v>
      </c>
      <c r="E89" s="7">
        <v>4300</v>
      </c>
      <c r="F89" s="7">
        <v>2748.7</v>
      </c>
      <c r="G89" s="7">
        <v>2748.7</v>
      </c>
      <c r="H89" s="5"/>
      <c r="I89" s="5"/>
      <c r="J89" s="5"/>
      <c r="K89" s="5"/>
      <c r="L89" s="5"/>
      <c r="M89" s="5"/>
      <c r="N89" s="5"/>
      <c r="O89" s="5"/>
      <c r="P89" s="5"/>
      <c r="Q89" s="5"/>
      <c r="R89" s="5"/>
      <c r="S89" s="5"/>
      <c r="T89" s="5"/>
      <c r="U89" s="5"/>
      <c r="V89" s="5"/>
      <c r="W89" s="79" t="s">
        <v>351</v>
      </c>
      <c r="X89" s="79"/>
    </row>
    <row r="90" spans="1:24" ht="69" customHeight="1" x14ac:dyDescent="0.25">
      <c r="A90" s="71"/>
      <c r="B90" s="59" t="s">
        <v>215</v>
      </c>
      <c r="C90" s="59" t="s">
        <v>15</v>
      </c>
      <c r="D90" s="7">
        <v>60</v>
      </c>
      <c r="E90" s="7">
        <v>60</v>
      </c>
      <c r="F90" s="7">
        <v>45</v>
      </c>
      <c r="G90" s="7">
        <v>45</v>
      </c>
      <c r="H90" s="5"/>
      <c r="I90" s="5"/>
      <c r="J90" s="5"/>
      <c r="K90" s="5"/>
      <c r="L90" s="5"/>
      <c r="M90" s="5"/>
      <c r="N90" s="5"/>
      <c r="O90" s="5"/>
      <c r="P90" s="5"/>
      <c r="Q90" s="5"/>
      <c r="R90" s="5"/>
      <c r="S90" s="5"/>
      <c r="T90" s="5"/>
      <c r="U90" s="5"/>
      <c r="V90" s="5"/>
      <c r="W90" s="79" t="s">
        <v>352</v>
      </c>
      <c r="X90" s="79"/>
    </row>
    <row r="91" spans="1:24" ht="69" customHeight="1" x14ac:dyDescent="0.25">
      <c r="A91" s="71"/>
      <c r="B91" s="59" t="s">
        <v>214</v>
      </c>
      <c r="C91" s="59" t="s">
        <v>17</v>
      </c>
      <c r="D91" s="7">
        <v>114.1</v>
      </c>
      <c r="E91" s="7">
        <v>114.1</v>
      </c>
      <c r="F91" s="7">
        <v>39.5</v>
      </c>
      <c r="G91" s="7">
        <v>23.5</v>
      </c>
      <c r="H91" s="5"/>
      <c r="I91" s="5"/>
      <c r="J91" s="5"/>
      <c r="K91" s="5"/>
      <c r="L91" s="5"/>
      <c r="M91" s="5"/>
      <c r="N91" s="5"/>
      <c r="O91" s="5"/>
      <c r="P91" s="5"/>
      <c r="Q91" s="5"/>
      <c r="R91" s="5"/>
      <c r="S91" s="5"/>
      <c r="T91" s="5"/>
      <c r="U91" s="5"/>
      <c r="V91" s="5"/>
      <c r="W91" s="79" t="s">
        <v>246</v>
      </c>
      <c r="X91" s="79"/>
    </row>
    <row r="92" spans="1:24" ht="33" customHeight="1" x14ac:dyDescent="0.25">
      <c r="A92" s="97"/>
      <c r="B92" s="80" t="s">
        <v>16</v>
      </c>
      <c r="C92" s="57" t="s">
        <v>18</v>
      </c>
      <c r="D92" s="10">
        <f>D93+D94</f>
        <v>58068.9</v>
      </c>
      <c r="E92" s="10">
        <f t="shared" ref="E92:G92" si="27">E93+E94</f>
        <v>58068.9</v>
      </c>
      <c r="F92" s="10">
        <f t="shared" si="27"/>
        <v>37100.6</v>
      </c>
      <c r="G92" s="10">
        <f t="shared" si="27"/>
        <v>37084.6</v>
      </c>
      <c r="H92" s="69"/>
      <c r="I92" s="69"/>
      <c r="J92" s="69"/>
      <c r="K92" s="69"/>
      <c r="L92" s="69"/>
      <c r="M92" s="69"/>
      <c r="N92" s="69"/>
      <c r="O92" s="69"/>
      <c r="P92" s="69"/>
      <c r="Q92" s="69"/>
      <c r="R92" s="69"/>
      <c r="S92" s="69"/>
      <c r="T92" s="69"/>
      <c r="U92" s="69"/>
      <c r="V92" s="69"/>
      <c r="W92" s="110" t="s">
        <v>353</v>
      </c>
      <c r="X92" s="79"/>
    </row>
    <row r="93" spans="1:24" ht="44.25" customHeight="1" x14ac:dyDescent="0.25">
      <c r="A93" s="97"/>
      <c r="B93" s="116"/>
      <c r="C93" s="59" t="s">
        <v>15</v>
      </c>
      <c r="D93" s="7">
        <f>D89+D90+D84</f>
        <v>4586</v>
      </c>
      <c r="E93" s="7">
        <f t="shared" ref="E93" si="28">E89+E90+E84</f>
        <v>4586</v>
      </c>
      <c r="F93" s="7">
        <f>F89+F90+F84</f>
        <v>2961.5</v>
      </c>
      <c r="G93" s="7">
        <f>G89+G90+G84</f>
        <v>2961.5</v>
      </c>
      <c r="H93" s="69"/>
      <c r="I93" s="69"/>
      <c r="J93" s="69"/>
      <c r="K93" s="69"/>
      <c r="L93" s="69"/>
      <c r="M93" s="69"/>
      <c r="N93" s="69"/>
      <c r="O93" s="69"/>
      <c r="P93" s="69"/>
      <c r="Q93" s="69"/>
      <c r="R93" s="69"/>
      <c r="S93" s="69"/>
      <c r="T93" s="69"/>
      <c r="U93" s="69"/>
      <c r="V93" s="69"/>
      <c r="W93" s="79" t="s">
        <v>354</v>
      </c>
      <c r="X93" s="79"/>
    </row>
    <row r="94" spans="1:24" ht="47.25" x14ac:dyDescent="0.25">
      <c r="A94" s="97"/>
      <c r="B94" s="116"/>
      <c r="C94" s="59" t="s">
        <v>17</v>
      </c>
      <c r="D94" s="7">
        <f>D85+D86+D87+D88+D91</f>
        <v>53482.9</v>
      </c>
      <c r="E94" s="7">
        <f t="shared" ref="E94:G94" si="29">E85+E86+E87+E88+E91</f>
        <v>53482.9</v>
      </c>
      <c r="F94" s="7">
        <f t="shared" si="29"/>
        <v>34139.1</v>
      </c>
      <c r="G94" s="7">
        <f t="shared" si="29"/>
        <v>34123.1</v>
      </c>
      <c r="H94" s="69"/>
      <c r="I94" s="69"/>
      <c r="J94" s="69"/>
      <c r="K94" s="69"/>
      <c r="L94" s="69"/>
      <c r="M94" s="69"/>
      <c r="N94" s="69"/>
      <c r="O94" s="69"/>
      <c r="P94" s="69"/>
      <c r="Q94" s="69"/>
      <c r="R94" s="69"/>
      <c r="S94" s="69"/>
      <c r="T94" s="69"/>
      <c r="U94" s="69"/>
      <c r="V94" s="69"/>
      <c r="W94" s="79" t="s">
        <v>355</v>
      </c>
      <c r="X94" s="79"/>
    </row>
    <row r="95" spans="1:24" ht="24.75" customHeight="1" x14ac:dyDescent="0.25">
      <c r="A95" s="57">
        <v>4</v>
      </c>
      <c r="B95" s="80" t="s">
        <v>87</v>
      </c>
      <c r="C95" s="80"/>
      <c r="D95" s="80"/>
      <c r="E95" s="80"/>
      <c r="F95" s="80"/>
      <c r="G95" s="80"/>
      <c r="H95" s="81"/>
      <c r="I95" s="81"/>
      <c r="J95" s="81"/>
      <c r="K95" s="81"/>
      <c r="L95" s="81"/>
      <c r="M95" s="81"/>
      <c r="N95" s="81"/>
      <c r="O95" s="81"/>
      <c r="P95" s="81"/>
      <c r="Q95" s="81"/>
      <c r="R95" s="81"/>
      <c r="S95" s="81"/>
      <c r="T95" s="81"/>
      <c r="U95" s="81"/>
      <c r="V95" s="81"/>
      <c r="W95" s="81"/>
      <c r="X95" s="81"/>
    </row>
    <row r="96" spans="1:24" ht="52.5" customHeight="1" x14ac:dyDescent="0.25">
      <c r="A96" s="71"/>
      <c r="B96" s="59" t="s">
        <v>34</v>
      </c>
      <c r="C96" s="59" t="s">
        <v>15</v>
      </c>
      <c r="D96" s="7">
        <f>554.5+400+395</f>
        <v>1349.5</v>
      </c>
      <c r="E96" s="7">
        <f>554.5+400+395</f>
        <v>1349.5</v>
      </c>
      <c r="F96" s="7">
        <f>275.9+395.5+295</f>
        <v>966.4</v>
      </c>
      <c r="G96" s="7">
        <f>275.9+395.5+295</f>
        <v>966.4</v>
      </c>
      <c r="H96" s="58"/>
      <c r="I96" s="58"/>
      <c r="J96" s="58"/>
      <c r="K96" s="58"/>
      <c r="L96" s="58"/>
      <c r="M96" s="58"/>
      <c r="N96" s="58"/>
      <c r="O96" s="58"/>
      <c r="P96" s="58"/>
      <c r="Q96" s="58"/>
      <c r="R96" s="58"/>
      <c r="S96" s="58"/>
      <c r="T96" s="58"/>
      <c r="U96" s="58"/>
      <c r="V96" s="58"/>
      <c r="W96" s="79" t="s">
        <v>356</v>
      </c>
      <c r="X96" s="79"/>
    </row>
    <row r="97" spans="1:24" ht="66.75" customHeight="1" x14ac:dyDescent="0.25">
      <c r="A97" s="71"/>
      <c r="B97" s="59" t="s">
        <v>105</v>
      </c>
      <c r="C97" s="59" t="s">
        <v>15</v>
      </c>
      <c r="D97" s="7">
        <f>70</f>
        <v>70</v>
      </c>
      <c r="E97" s="7">
        <f>70</f>
        <v>70</v>
      </c>
      <c r="F97" s="7">
        <f>70</f>
        <v>70</v>
      </c>
      <c r="G97" s="7">
        <v>51.1</v>
      </c>
      <c r="H97" s="58"/>
      <c r="I97" s="58"/>
      <c r="J97" s="58"/>
      <c r="K97" s="58"/>
      <c r="L97" s="58"/>
      <c r="M97" s="58"/>
      <c r="N97" s="58"/>
      <c r="O97" s="58"/>
      <c r="P97" s="58"/>
      <c r="Q97" s="58"/>
      <c r="R97" s="58"/>
      <c r="S97" s="58"/>
      <c r="T97" s="58"/>
      <c r="U97" s="58"/>
      <c r="V97" s="58"/>
      <c r="W97" s="84" t="s">
        <v>357</v>
      </c>
      <c r="X97" s="84"/>
    </row>
    <row r="98" spans="1:24" ht="66.75" customHeight="1" x14ac:dyDescent="0.25">
      <c r="A98" s="71"/>
      <c r="B98" s="59" t="s">
        <v>216</v>
      </c>
      <c r="C98" s="59" t="s">
        <v>15</v>
      </c>
      <c r="D98" s="7">
        <v>2000</v>
      </c>
      <c r="E98" s="7">
        <v>2000</v>
      </c>
      <c r="F98" s="7">
        <v>1869.3</v>
      </c>
      <c r="G98" s="7">
        <v>1869.3</v>
      </c>
      <c r="H98" s="58"/>
      <c r="I98" s="58"/>
      <c r="J98" s="58"/>
      <c r="K98" s="58"/>
      <c r="L98" s="58"/>
      <c r="M98" s="58"/>
      <c r="N98" s="58"/>
      <c r="O98" s="58"/>
      <c r="P98" s="58"/>
      <c r="Q98" s="58"/>
      <c r="R98" s="58"/>
      <c r="S98" s="58"/>
      <c r="T98" s="58"/>
      <c r="U98" s="58"/>
      <c r="V98" s="58"/>
      <c r="W98" s="84" t="s">
        <v>358</v>
      </c>
      <c r="X98" s="84"/>
    </row>
    <row r="99" spans="1:24" ht="66.75" customHeight="1" x14ac:dyDescent="0.25">
      <c r="A99" s="71"/>
      <c r="B99" s="59" t="s">
        <v>217</v>
      </c>
      <c r="C99" s="59" t="s">
        <v>15</v>
      </c>
      <c r="D99" s="7">
        <v>1000</v>
      </c>
      <c r="E99" s="7">
        <v>1000</v>
      </c>
      <c r="F99" s="7">
        <v>1000</v>
      </c>
      <c r="G99" s="7">
        <v>1000</v>
      </c>
      <c r="H99" s="58"/>
      <c r="I99" s="58"/>
      <c r="J99" s="58"/>
      <c r="K99" s="58"/>
      <c r="L99" s="58"/>
      <c r="M99" s="58"/>
      <c r="N99" s="58"/>
      <c r="O99" s="58"/>
      <c r="P99" s="58"/>
      <c r="Q99" s="58"/>
      <c r="R99" s="58"/>
      <c r="S99" s="58"/>
      <c r="T99" s="58"/>
      <c r="U99" s="58"/>
      <c r="V99" s="58"/>
      <c r="W99" s="79" t="s">
        <v>265</v>
      </c>
      <c r="X99" s="79"/>
    </row>
    <row r="100" spans="1:24" ht="66.75" customHeight="1" x14ac:dyDescent="0.25">
      <c r="A100" s="71"/>
      <c r="B100" s="59" t="s">
        <v>218</v>
      </c>
      <c r="C100" s="59" t="s">
        <v>15</v>
      </c>
      <c r="D100" s="7">
        <v>6000</v>
      </c>
      <c r="E100" s="7">
        <v>6000</v>
      </c>
      <c r="F100" s="7">
        <v>3224.7</v>
      </c>
      <c r="G100" s="7">
        <v>3224.7</v>
      </c>
      <c r="H100" s="58"/>
      <c r="I100" s="58"/>
      <c r="J100" s="58"/>
      <c r="K100" s="58"/>
      <c r="L100" s="58"/>
      <c r="M100" s="58"/>
      <c r="N100" s="58"/>
      <c r="O100" s="58"/>
      <c r="P100" s="58"/>
      <c r="Q100" s="58"/>
      <c r="R100" s="58"/>
      <c r="S100" s="58"/>
      <c r="T100" s="58"/>
      <c r="U100" s="58"/>
      <c r="V100" s="58"/>
      <c r="W100" s="79" t="s">
        <v>359</v>
      </c>
      <c r="X100" s="79"/>
    </row>
    <row r="101" spans="1:24" ht="85.5" customHeight="1" x14ac:dyDescent="0.25">
      <c r="A101" s="71"/>
      <c r="B101" s="59" t="s">
        <v>262</v>
      </c>
      <c r="C101" s="59" t="s">
        <v>251</v>
      </c>
      <c r="D101" s="7">
        <v>160.69999999999999</v>
      </c>
      <c r="E101" s="7">
        <v>160.69999999999999</v>
      </c>
      <c r="F101" s="7">
        <v>160.69999999999999</v>
      </c>
      <c r="G101" s="7">
        <v>160.69999999999999</v>
      </c>
      <c r="H101" s="58"/>
      <c r="I101" s="58"/>
      <c r="J101" s="58"/>
      <c r="K101" s="58"/>
      <c r="L101" s="58"/>
      <c r="M101" s="58"/>
      <c r="N101" s="58"/>
      <c r="O101" s="58"/>
      <c r="P101" s="58"/>
      <c r="Q101" s="58"/>
      <c r="R101" s="58"/>
      <c r="S101" s="58"/>
      <c r="T101" s="58"/>
      <c r="U101" s="58"/>
      <c r="V101" s="58"/>
      <c r="W101" s="79" t="s">
        <v>265</v>
      </c>
      <c r="X101" s="79"/>
    </row>
    <row r="102" spans="1:24" ht="85.5" customHeight="1" x14ac:dyDescent="0.25">
      <c r="A102" s="71"/>
      <c r="B102" s="59" t="s">
        <v>263</v>
      </c>
      <c r="C102" s="59" t="s">
        <v>251</v>
      </c>
      <c r="D102" s="7">
        <v>1000</v>
      </c>
      <c r="E102" s="7">
        <v>1000</v>
      </c>
      <c r="F102" s="7">
        <v>1000</v>
      </c>
      <c r="G102" s="7">
        <v>1000</v>
      </c>
      <c r="H102" s="58"/>
      <c r="I102" s="58"/>
      <c r="J102" s="58"/>
      <c r="K102" s="58"/>
      <c r="L102" s="58"/>
      <c r="M102" s="58"/>
      <c r="N102" s="58"/>
      <c r="O102" s="58"/>
      <c r="P102" s="58"/>
      <c r="Q102" s="58"/>
      <c r="R102" s="58"/>
      <c r="S102" s="58"/>
      <c r="T102" s="58"/>
      <c r="U102" s="58"/>
      <c r="V102" s="58"/>
      <c r="W102" s="84" t="s">
        <v>265</v>
      </c>
      <c r="X102" s="84"/>
    </row>
    <row r="103" spans="1:24" ht="85.5" customHeight="1" x14ac:dyDescent="0.25">
      <c r="A103" s="71"/>
      <c r="B103" s="59" t="s">
        <v>264</v>
      </c>
      <c r="C103" s="59" t="s">
        <v>15</v>
      </c>
      <c r="D103" s="7">
        <v>2000</v>
      </c>
      <c r="E103" s="7">
        <v>2000</v>
      </c>
      <c r="F103" s="7">
        <v>1666.7</v>
      </c>
      <c r="G103" s="7">
        <v>1666.7</v>
      </c>
      <c r="H103" s="58"/>
      <c r="I103" s="58"/>
      <c r="J103" s="58"/>
      <c r="K103" s="58"/>
      <c r="L103" s="58"/>
      <c r="M103" s="58"/>
      <c r="N103" s="58"/>
      <c r="O103" s="58"/>
      <c r="P103" s="58"/>
      <c r="Q103" s="58"/>
      <c r="R103" s="58"/>
      <c r="S103" s="58"/>
      <c r="T103" s="58"/>
      <c r="U103" s="58"/>
      <c r="V103" s="58"/>
      <c r="W103" s="84" t="s">
        <v>360</v>
      </c>
      <c r="X103" s="84"/>
    </row>
    <row r="104" spans="1:24" ht="36" customHeight="1" x14ac:dyDescent="0.25">
      <c r="A104" s="85"/>
      <c r="B104" s="88" t="s">
        <v>16</v>
      </c>
      <c r="C104" s="57" t="s">
        <v>18</v>
      </c>
      <c r="D104" s="10">
        <f>D105+D106</f>
        <v>13580.2</v>
      </c>
      <c r="E104" s="10">
        <f t="shared" ref="E104:G104" si="30">E105+E106</f>
        <v>13580.2</v>
      </c>
      <c r="F104" s="10">
        <f t="shared" si="30"/>
        <v>9957.8000000000011</v>
      </c>
      <c r="G104" s="10">
        <f t="shared" si="30"/>
        <v>9938.9000000000015</v>
      </c>
      <c r="H104" s="10">
        <f t="shared" ref="H104:V104" si="31">H105</f>
        <v>0</v>
      </c>
      <c r="I104" s="10">
        <f t="shared" si="31"/>
        <v>0</v>
      </c>
      <c r="J104" s="10">
        <f t="shared" si="31"/>
        <v>0</v>
      </c>
      <c r="K104" s="10">
        <f t="shared" si="31"/>
        <v>0</v>
      </c>
      <c r="L104" s="10">
        <f t="shared" si="31"/>
        <v>0</v>
      </c>
      <c r="M104" s="10">
        <f t="shared" si="31"/>
        <v>0</v>
      </c>
      <c r="N104" s="10">
        <f t="shared" si="31"/>
        <v>0</v>
      </c>
      <c r="O104" s="10">
        <f t="shared" si="31"/>
        <v>0</v>
      </c>
      <c r="P104" s="10">
        <f t="shared" si="31"/>
        <v>0</v>
      </c>
      <c r="Q104" s="10">
        <f t="shared" si="31"/>
        <v>0</v>
      </c>
      <c r="R104" s="10">
        <f t="shared" si="31"/>
        <v>0</v>
      </c>
      <c r="S104" s="10">
        <f t="shared" si="31"/>
        <v>0</v>
      </c>
      <c r="T104" s="10">
        <f t="shared" si="31"/>
        <v>0</v>
      </c>
      <c r="U104" s="10">
        <f t="shared" si="31"/>
        <v>0</v>
      </c>
      <c r="V104" s="10">
        <f t="shared" si="31"/>
        <v>0</v>
      </c>
      <c r="W104" s="110" t="s">
        <v>361</v>
      </c>
      <c r="X104" s="110"/>
    </row>
    <row r="105" spans="1:24" ht="42.75" customHeight="1" x14ac:dyDescent="0.25">
      <c r="A105" s="86"/>
      <c r="B105" s="89"/>
      <c r="C105" s="59" t="s">
        <v>15</v>
      </c>
      <c r="D105" s="7">
        <f>D96+D97+D98+D99+D100+D103</f>
        <v>12419.5</v>
      </c>
      <c r="E105" s="7">
        <f t="shared" ref="E105:G105" si="32">E96+E97+E98+E99+E100+E103</f>
        <v>12419.5</v>
      </c>
      <c r="F105" s="7">
        <f t="shared" si="32"/>
        <v>8797.1</v>
      </c>
      <c r="G105" s="7">
        <f t="shared" si="32"/>
        <v>8778.2000000000007</v>
      </c>
      <c r="H105" s="69"/>
      <c r="I105" s="69"/>
      <c r="J105" s="69"/>
      <c r="K105" s="69"/>
      <c r="L105" s="69"/>
      <c r="M105" s="69"/>
      <c r="N105" s="69"/>
      <c r="O105" s="69"/>
      <c r="P105" s="69"/>
      <c r="Q105" s="69"/>
      <c r="R105" s="69"/>
      <c r="S105" s="69"/>
      <c r="T105" s="69"/>
      <c r="U105" s="69"/>
      <c r="V105" s="69"/>
      <c r="W105" s="79" t="s">
        <v>362</v>
      </c>
      <c r="X105" s="79"/>
    </row>
    <row r="106" spans="1:24" ht="48" customHeight="1" x14ac:dyDescent="0.25">
      <c r="A106" s="87"/>
      <c r="B106" s="87"/>
      <c r="C106" s="59" t="s">
        <v>251</v>
      </c>
      <c r="D106" s="7">
        <f>D101+D102</f>
        <v>1160.7</v>
      </c>
      <c r="E106" s="7">
        <f t="shared" ref="E106:G106" si="33">E101+E102</f>
        <v>1160.7</v>
      </c>
      <c r="F106" s="7">
        <f t="shared" si="33"/>
        <v>1160.7</v>
      </c>
      <c r="G106" s="7">
        <f t="shared" si="33"/>
        <v>1160.7</v>
      </c>
      <c r="H106" s="69"/>
      <c r="I106" s="69"/>
      <c r="J106" s="69"/>
      <c r="K106" s="69"/>
      <c r="L106" s="69"/>
      <c r="M106" s="69"/>
      <c r="N106" s="69"/>
      <c r="O106" s="69"/>
      <c r="P106" s="69"/>
      <c r="Q106" s="69"/>
      <c r="R106" s="69"/>
      <c r="S106" s="69"/>
      <c r="T106" s="69"/>
      <c r="U106" s="69"/>
      <c r="V106" s="69"/>
      <c r="W106" s="79" t="s">
        <v>265</v>
      </c>
      <c r="X106" s="79"/>
    </row>
    <row r="107" spans="1:24" ht="24.75" customHeight="1" x14ac:dyDescent="0.25">
      <c r="A107" s="57">
        <v>5</v>
      </c>
      <c r="B107" s="80" t="s">
        <v>88</v>
      </c>
      <c r="C107" s="80"/>
      <c r="D107" s="80"/>
      <c r="E107" s="80"/>
      <c r="F107" s="80"/>
      <c r="G107" s="80"/>
      <c r="H107" s="81"/>
      <c r="I107" s="81"/>
      <c r="J107" s="81"/>
      <c r="K107" s="81"/>
      <c r="L107" s="81"/>
      <c r="M107" s="81"/>
      <c r="N107" s="81"/>
      <c r="O107" s="81"/>
      <c r="P107" s="81"/>
      <c r="Q107" s="81"/>
      <c r="R107" s="81"/>
      <c r="S107" s="81"/>
      <c r="T107" s="81"/>
      <c r="U107" s="81"/>
      <c r="V107" s="81"/>
      <c r="W107" s="81"/>
      <c r="X107" s="81"/>
    </row>
    <row r="108" spans="1:24" ht="32.25" customHeight="1" x14ac:dyDescent="0.25">
      <c r="A108" s="80" t="s">
        <v>89</v>
      </c>
      <c r="B108" s="81"/>
      <c r="C108" s="81"/>
      <c r="D108" s="81"/>
      <c r="E108" s="81"/>
      <c r="F108" s="81"/>
      <c r="G108" s="81"/>
      <c r="H108" s="81"/>
      <c r="I108" s="81"/>
      <c r="J108" s="81"/>
      <c r="K108" s="81"/>
      <c r="L108" s="81"/>
      <c r="M108" s="81"/>
      <c r="N108" s="81"/>
      <c r="O108" s="81"/>
      <c r="P108" s="81"/>
      <c r="Q108" s="81"/>
      <c r="R108" s="81"/>
      <c r="S108" s="81"/>
      <c r="T108" s="81"/>
      <c r="U108" s="81"/>
      <c r="V108" s="81"/>
      <c r="W108" s="81"/>
      <c r="X108" s="81"/>
    </row>
    <row r="109" spans="1:24" ht="99.75" customHeight="1" x14ac:dyDescent="0.25">
      <c r="A109" s="71"/>
      <c r="B109" s="59" t="s">
        <v>36</v>
      </c>
      <c r="C109" s="59" t="s">
        <v>15</v>
      </c>
      <c r="D109" s="7">
        <v>38921.199999999997</v>
      </c>
      <c r="E109" s="7">
        <v>38921.199999999997</v>
      </c>
      <c r="F109" s="7">
        <v>27506.5</v>
      </c>
      <c r="G109" s="7">
        <v>27506.5</v>
      </c>
      <c r="H109" s="5"/>
      <c r="I109" s="5"/>
      <c r="J109" s="5"/>
      <c r="K109" s="5"/>
      <c r="L109" s="5"/>
      <c r="M109" s="5"/>
      <c r="N109" s="5"/>
      <c r="O109" s="5"/>
      <c r="P109" s="5"/>
      <c r="Q109" s="5"/>
      <c r="R109" s="5"/>
      <c r="S109" s="5"/>
      <c r="T109" s="5"/>
      <c r="U109" s="5"/>
      <c r="V109" s="5"/>
      <c r="W109" s="79" t="s">
        <v>363</v>
      </c>
      <c r="X109" s="79"/>
    </row>
    <row r="110" spans="1:24" ht="93" customHeight="1" x14ac:dyDescent="0.25">
      <c r="A110" s="71"/>
      <c r="B110" s="59" t="s">
        <v>35</v>
      </c>
      <c r="C110" s="59" t="s">
        <v>15</v>
      </c>
      <c r="D110" s="7">
        <v>859</v>
      </c>
      <c r="E110" s="7">
        <v>859</v>
      </c>
      <c r="F110" s="7">
        <v>722.6</v>
      </c>
      <c r="G110" s="7">
        <v>722.6</v>
      </c>
      <c r="H110" s="5"/>
      <c r="I110" s="5"/>
      <c r="J110" s="5"/>
      <c r="K110" s="5"/>
      <c r="L110" s="5"/>
      <c r="M110" s="5"/>
      <c r="N110" s="5"/>
      <c r="O110" s="5"/>
      <c r="P110" s="5"/>
      <c r="Q110" s="5"/>
      <c r="R110" s="5"/>
      <c r="S110" s="5"/>
      <c r="T110" s="5"/>
      <c r="U110" s="5"/>
      <c r="V110" s="5"/>
      <c r="W110" s="79" t="s">
        <v>364</v>
      </c>
      <c r="X110" s="79"/>
    </row>
    <row r="111" spans="1:24" ht="115.5" customHeight="1" x14ac:dyDescent="0.25">
      <c r="A111" s="71"/>
      <c r="B111" s="59" t="s">
        <v>115</v>
      </c>
      <c r="C111" s="59" t="s">
        <v>17</v>
      </c>
      <c r="D111" s="7">
        <v>20939.099999999999</v>
      </c>
      <c r="E111" s="7">
        <v>20939.099999999999</v>
      </c>
      <c r="F111" s="7">
        <v>16751.3</v>
      </c>
      <c r="G111" s="7">
        <v>16751.3</v>
      </c>
      <c r="H111" s="5"/>
      <c r="I111" s="5"/>
      <c r="J111" s="5"/>
      <c r="K111" s="5"/>
      <c r="L111" s="5"/>
      <c r="M111" s="5"/>
      <c r="N111" s="5"/>
      <c r="O111" s="5"/>
      <c r="P111" s="5"/>
      <c r="Q111" s="5"/>
      <c r="R111" s="5"/>
      <c r="S111" s="5"/>
      <c r="T111" s="5"/>
      <c r="U111" s="5"/>
      <c r="V111" s="5"/>
      <c r="W111" s="79" t="s">
        <v>365</v>
      </c>
      <c r="X111" s="79"/>
    </row>
    <row r="112" spans="1:24" ht="121.5" customHeight="1" x14ac:dyDescent="0.25">
      <c r="A112" s="71"/>
      <c r="B112" s="59" t="s">
        <v>120</v>
      </c>
      <c r="C112" s="59" t="s">
        <v>15</v>
      </c>
      <c r="D112" s="7">
        <v>1102.0999999999999</v>
      </c>
      <c r="E112" s="7">
        <v>1102.0999999999999</v>
      </c>
      <c r="F112" s="7">
        <v>881.7</v>
      </c>
      <c r="G112" s="7">
        <v>881.7</v>
      </c>
      <c r="H112" s="5"/>
      <c r="I112" s="5"/>
      <c r="J112" s="5"/>
      <c r="K112" s="5"/>
      <c r="L112" s="5"/>
      <c r="M112" s="5"/>
      <c r="N112" s="5"/>
      <c r="O112" s="5"/>
      <c r="P112" s="5"/>
      <c r="Q112" s="5"/>
      <c r="R112" s="5"/>
      <c r="S112" s="5"/>
      <c r="T112" s="5"/>
      <c r="U112" s="5"/>
      <c r="V112" s="5"/>
      <c r="W112" s="79" t="s">
        <v>365</v>
      </c>
      <c r="X112" s="79"/>
    </row>
    <row r="113" spans="1:24" ht="140.25" customHeight="1" x14ac:dyDescent="0.25">
      <c r="A113" s="71"/>
      <c r="B113" s="59" t="s">
        <v>211</v>
      </c>
      <c r="C113" s="59" t="s">
        <v>15</v>
      </c>
      <c r="D113" s="7">
        <v>22225.200000000001</v>
      </c>
      <c r="E113" s="7">
        <v>22225.200000000001</v>
      </c>
      <c r="F113" s="7">
        <v>17662.2</v>
      </c>
      <c r="G113" s="7">
        <v>17662.2</v>
      </c>
      <c r="H113" s="5"/>
      <c r="I113" s="5"/>
      <c r="J113" s="5"/>
      <c r="K113" s="5"/>
      <c r="L113" s="5"/>
      <c r="M113" s="5"/>
      <c r="N113" s="5"/>
      <c r="O113" s="5"/>
      <c r="P113" s="5"/>
      <c r="Q113" s="5"/>
      <c r="R113" s="5"/>
      <c r="S113" s="5"/>
      <c r="T113" s="5"/>
      <c r="U113" s="5"/>
      <c r="V113" s="5"/>
      <c r="W113" s="79" t="s">
        <v>366</v>
      </c>
      <c r="X113" s="79"/>
    </row>
    <row r="114" spans="1:24" ht="15" customHeight="1" x14ac:dyDescent="0.25">
      <c r="A114" s="85"/>
      <c r="B114" s="88" t="s">
        <v>19</v>
      </c>
      <c r="C114" s="57" t="s">
        <v>18</v>
      </c>
      <c r="D114" s="10">
        <f>D115+D116</f>
        <v>84046.6</v>
      </c>
      <c r="E114" s="10">
        <f t="shared" ref="E114:G114" si="34">E115+E116</f>
        <v>84046.6</v>
      </c>
      <c r="F114" s="10">
        <f t="shared" si="34"/>
        <v>63524.3</v>
      </c>
      <c r="G114" s="10">
        <f t="shared" si="34"/>
        <v>63524.3</v>
      </c>
      <c r="H114" s="69"/>
      <c r="I114" s="69"/>
      <c r="J114" s="69"/>
      <c r="K114" s="69"/>
      <c r="L114" s="69"/>
      <c r="M114" s="69"/>
      <c r="N114" s="69"/>
      <c r="O114" s="69"/>
      <c r="P114" s="69"/>
      <c r="Q114" s="69"/>
      <c r="R114" s="69"/>
      <c r="S114" s="69"/>
      <c r="T114" s="69"/>
      <c r="U114" s="69"/>
      <c r="V114" s="69"/>
      <c r="W114" s="110" t="s">
        <v>367</v>
      </c>
      <c r="X114" s="79"/>
    </row>
    <row r="115" spans="1:24" ht="31.5" x14ac:dyDescent="0.25">
      <c r="A115" s="86"/>
      <c r="B115" s="89"/>
      <c r="C115" s="59" t="s">
        <v>15</v>
      </c>
      <c r="D115" s="7">
        <f>D109+D110+D112+D113</f>
        <v>63107.5</v>
      </c>
      <c r="E115" s="7">
        <f>E109+E110+E112+E113</f>
        <v>63107.5</v>
      </c>
      <c r="F115" s="7">
        <f>F109+F110+F112+F113</f>
        <v>46773</v>
      </c>
      <c r="G115" s="7">
        <f>G109+G110+G112+G113</f>
        <v>46773</v>
      </c>
      <c r="H115" s="69"/>
      <c r="I115" s="69"/>
      <c r="J115" s="69"/>
      <c r="K115" s="69"/>
      <c r="L115" s="69"/>
      <c r="M115" s="69"/>
      <c r="N115" s="69"/>
      <c r="O115" s="69"/>
      <c r="P115" s="69"/>
      <c r="Q115" s="69"/>
      <c r="R115" s="69"/>
      <c r="S115" s="69"/>
      <c r="T115" s="69"/>
      <c r="U115" s="69"/>
      <c r="V115" s="69"/>
      <c r="W115" s="79" t="s">
        <v>368</v>
      </c>
      <c r="X115" s="79"/>
    </row>
    <row r="116" spans="1:24" ht="47.25" x14ac:dyDescent="0.25">
      <c r="A116" s="86"/>
      <c r="B116" s="89"/>
      <c r="C116" s="59" t="s">
        <v>17</v>
      </c>
      <c r="D116" s="7">
        <f>D111</f>
        <v>20939.099999999999</v>
      </c>
      <c r="E116" s="7">
        <f>E111</f>
        <v>20939.099999999999</v>
      </c>
      <c r="F116" s="7">
        <f>F111</f>
        <v>16751.3</v>
      </c>
      <c r="G116" s="7">
        <f>G111</f>
        <v>16751.3</v>
      </c>
      <c r="H116" s="69"/>
      <c r="I116" s="69"/>
      <c r="J116" s="69"/>
      <c r="K116" s="69"/>
      <c r="L116" s="69"/>
      <c r="M116" s="69"/>
      <c r="N116" s="69"/>
      <c r="O116" s="69"/>
      <c r="P116" s="69"/>
      <c r="Q116" s="69"/>
      <c r="R116" s="69"/>
      <c r="S116" s="69"/>
      <c r="T116" s="69"/>
      <c r="U116" s="69"/>
      <c r="V116" s="69"/>
      <c r="W116" s="79" t="s">
        <v>365</v>
      </c>
      <c r="X116" s="79"/>
    </row>
    <row r="117" spans="1:24" ht="32.25" customHeight="1" x14ac:dyDescent="0.25">
      <c r="A117" s="80" t="s">
        <v>172</v>
      </c>
      <c r="B117" s="81"/>
      <c r="C117" s="81"/>
      <c r="D117" s="81"/>
      <c r="E117" s="81"/>
      <c r="F117" s="81"/>
      <c r="G117" s="81"/>
      <c r="H117" s="81"/>
      <c r="I117" s="81"/>
      <c r="J117" s="81"/>
      <c r="K117" s="81"/>
      <c r="L117" s="81"/>
      <c r="M117" s="81"/>
      <c r="N117" s="81"/>
      <c r="O117" s="81"/>
      <c r="P117" s="81"/>
      <c r="Q117" s="81"/>
      <c r="R117" s="81"/>
      <c r="S117" s="81"/>
      <c r="T117" s="81"/>
      <c r="U117" s="81"/>
      <c r="V117" s="81"/>
      <c r="W117" s="81"/>
      <c r="X117" s="81"/>
    </row>
    <row r="118" spans="1:24" ht="85.5" customHeight="1" x14ac:dyDescent="0.25">
      <c r="A118" s="68"/>
      <c r="B118" s="59" t="s">
        <v>36</v>
      </c>
      <c r="C118" s="59" t="s">
        <v>15</v>
      </c>
      <c r="D118" s="7">
        <f>12159.1+7752.9</f>
        <v>19912</v>
      </c>
      <c r="E118" s="7">
        <f>12159.1+7752.9</f>
        <v>19912</v>
      </c>
      <c r="F118" s="7">
        <f>8288.5+5045.5</f>
        <v>13334</v>
      </c>
      <c r="G118" s="7">
        <f>8288.5+5045.5</f>
        <v>13334</v>
      </c>
      <c r="H118" s="69"/>
      <c r="I118" s="69"/>
      <c r="J118" s="69"/>
      <c r="K118" s="69"/>
      <c r="L118" s="69"/>
      <c r="M118" s="69"/>
      <c r="N118" s="69"/>
      <c r="O118" s="69"/>
      <c r="P118" s="69"/>
      <c r="Q118" s="69"/>
      <c r="R118" s="69"/>
      <c r="S118" s="69"/>
      <c r="T118" s="69"/>
      <c r="U118" s="69"/>
      <c r="V118" s="69"/>
      <c r="W118" s="79" t="s">
        <v>370</v>
      </c>
      <c r="X118" s="79"/>
    </row>
    <row r="119" spans="1:24" ht="118.5" customHeight="1" x14ac:dyDescent="0.25">
      <c r="A119" s="68"/>
      <c r="B119" s="59" t="s">
        <v>35</v>
      </c>
      <c r="C119" s="59" t="s">
        <v>15</v>
      </c>
      <c r="D119" s="7">
        <f>500+450</f>
        <v>950</v>
      </c>
      <c r="E119" s="7">
        <f>500+450</f>
        <v>950</v>
      </c>
      <c r="F119" s="7">
        <f>352.3+328.4</f>
        <v>680.7</v>
      </c>
      <c r="G119" s="7">
        <f>352.3+328.4</f>
        <v>680.7</v>
      </c>
      <c r="H119" s="69"/>
      <c r="I119" s="69"/>
      <c r="J119" s="69"/>
      <c r="K119" s="69"/>
      <c r="L119" s="69"/>
      <c r="M119" s="69"/>
      <c r="N119" s="69"/>
      <c r="O119" s="69"/>
      <c r="P119" s="69"/>
      <c r="Q119" s="69"/>
      <c r="R119" s="69"/>
      <c r="S119" s="69"/>
      <c r="T119" s="69"/>
      <c r="U119" s="69"/>
      <c r="V119" s="69"/>
      <c r="W119" s="79" t="s">
        <v>371</v>
      </c>
      <c r="X119" s="79"/>
    </row>
    <row r="120" spans="1:24" ht="91.5" customHeight="1" x14ac:dyDescent="0.25">
      <c r="A120" s="68"/>
      <c r="B120" s="59" t="s">
        <v>185</v>
      </c>
      <c r="C120" s="59" t="s">
        <v>15</v>
      </c>
      <c r="D120" s="7">
        <v>900</v>
      </c>
      <c r="E120" s="7">
        <v>900</v>
      </c>
      <c r="F120" s="7">
        <v>900</v>
      </c>
      <c r="G120" s="7">
        <v>900</v>
      </c>
      <c r="H120" s="69"/>
      <c r="I120" s="69"/>
      <c r="J120" s="69"/>
      <c r="K120" s="69"/>
      <c r="L120" s="69"/>
      <c r="M120" s="69"/>
      <c r="N120" s="69"/>
      <c r="O120" s="69"/>
      <c r="P120" s="69"/>
      <c r="Q120" s="69"/>
      <c r="R120" s="69"/>
      <c r="S120" s="69"/>
      <c r="T120" s="69"/>
      <c r="U120" s="69"/>
      <c r="V120" s="69"/>
      <c r="W120" s="79" t="s">
        <v>372</v>
      </c>
      <c r="X120" s="79"/>
    </row>
    <row r="121" spans="1:24" ht="118.5" customHeight="1" x14ac:dyDescent="0.25">
      <c r="A121" s="68"/>
      <c r="B121" s="59" t="s">
        <v>115</v>
      </c>
      <c r="C121" s="59" t="s">
        <v>17</v>
      </c>
      <c r="D121" s="7">
        <f>7905.1+5385.3</f>
        <v>13290.400000000001</v>
      </c>
      <c r="E121" s="7">
        <f>7905.1+5385.3</f>
        <v>13290.400000000001</v>
      </c>
      <c r="F121" s="7">
        <f>6324.1+4308.2</f>
        <v>10632.3</v>
      </c>
      <c r="G121" s="7">
        <f>6324.1+4308.2</f>
        <v>10632.3</v>
      </c>
      <c r="H121" s="69"/>
      <c r="I121" s="69"/>
      <c r="J121" s="69"/>
      <c r="K121" s="69"/>
      <c r="L121" s="69"/>
      <c r="M121" s="69"/>
      <c r="N121" s="69"/>
      <c r="O121" s="69"/>
      <c r="P121" s="69"/>
      <c r="Q121" s="69"/>
      <c r="R121" s="69"/>
      <c r="S121" s="69"/>
      <c r="T121" s="69"/>
      <c r="U121" s="69"/>
      <c r="V121" s="69"/>
      <c r="W121" s="79" t="s">
        <v>365</v>
      </c>
      <c r="X121" s="79"/>
    </row>
    <row r="122" spans="1:24" ht="107.25" customHeight="1" x14ac:dyDescent="0.25">
      <c r="A122" s="68"/>
      <c r="B122" s="59" t="s">
        <v>120</v>
      </c>
      <c r="C122" s="59" t="s">
        <v>15</v>
      </c>
      <c r="D122" s="7">
        <f>423.8+283.5</f>
        <v>707.3</v>
      </c>
      <c r="E122" s="7">
        <f>423.8+283.5</f>
        <v>707.3</v>
      </c>
      <c r="F122" s="7">
        <f>329.7+181.3</f>
        <v>511</v>
      </c>
      <c r="G122" s="7">
        <f>329.7+181.3</f>
        <v>511</v>
      </c>
      <c r="H122" s="69"/>
      <c r="I122" s="69"/>
      <c r="J122" s="69"/>
      <c r="K122" s="69"/>
      <c r="L122" s="69"/>
      <c r="M122" s="69"/>
      <c r="N122" s="69"/>
      <c r="O122" s="69"/>
      <c r="P122" s="69"/>
      <c r="Q122" s="69"/>
      <c r="R122" s="69"/>
      <c r="S122" s="69"/>
      <c r="T122" s="69"/>
      <c r="U122" s="69"/>
      <c r="V122" s="69"/>
      <c r="W122" s="79" t="s">
        <v>373</v>
      </c>
      <c r="X122" s="79"/>
    </row>
    <row r="123" spans="1:24" ht="141.75" customHeight="1" x14ac:dyDescent="0.25">
      <c r="A123" s="68"/>
      <c r="B123" s="59" t="s">
        <v>211</v>
      </c>
      <c r="C123" s="59" t="s">
        <v>15</v>
      </c>
      <c r="D123" s="7">
        <f>19830.1+33190.5</f>
        <v>53020.6</v>
      </c>
      <c r="E123" s="7">
        <f>19830.1+33190.5</f>
        <v>53020.6</v>
      </c>
      <c r="F123" s="7">
        <f>14854.4+24629</f>
        <v>39483.4</v>
      </c>
      <c r="G123" s="7">
        <f>14854.4+24629</f>
        <v>39483.4</v>
      </c>
      <c r="H123" s="69"/>
      <c r="I123" s="69"/>
      <c r="J123" s="69"/>
      <c r="K123" s="69"/>
      <c r="L123" s="69"/>
      <c r="M123" s="69"/>
      <c r="N123" s="69"/>
      <c r="O123" s="69"/>
      <c r="P123" s="69"/>
      <c r="Q123" s="69"/>
      <c r="R123" s="69"/>
      <c r="S123" s="69"/>
      <c r="T123" s="69"/>
      <c r="U123" s="69"/>
      <c r="V123" s="69"/>
      <c r="W123" s="79" t="s">
        <v>374</v>
      </c>
      <c r="X123" s="79"/>
    </row>
    <row r="124" spans="1:24" ht="118.5" customHeight="1" x14ac:dyDescent="0.25">
      <c r="A124" s="68"/>
      <c r="B124" s="59" t="s">
        <v>178</v>
      </c>
      <c r="C124" s="59" t="s">
        <v>15</v>
      </c>
      <c r="D124" s="7">
        <v>100</v>
      </c>
      <c r="E124" s="7">
        <v>100</v>
      </c>
      <c r="F124" s="7">
        <v>100</v>
      </c>
      <c r="G124" s="7">
        <v>100</v>
      </c>
      <c r="H124" s="69"/>
      <c r="I124" s="69"/>
      <c r="J124" s="69"/>
      <c r="K124" s="69"/>
      <c r="L124" s="69"/>
      <c r="M124" s="69"/>
      <c r="N124" s="69"/>
      <c r="O124" s="69"/>
      <c r="P124" s="69"/>
      <c r="Q124" s="69"/>
      <c r="R124" s="69"/>
      <c r="S124" s="69"/>
      <c r="T124" s="69"/>
      <c r="U124" s="69"/>
      <c r="V124" s="69"/>
      <c r="W124" s="79" t="s">
        <v>184</v>
      </c>
      <c r="X124" s="79"/>
    </row>
    <row r="125" spans="1:24" ht="118.5" customHeight="1" x14ac:dyDescent="0.25">
      <c r="A125" s="68"/>
      <c r="B125" s="59" t="s">
        <v>165</v>
      </c>
      <c r="C125" s="59" t="s">
        <v>15</v>
      </c>
      <c r="D125" s="7">
        <v>1321.8</v>
      </c>
      <c r="E125" s="7">
        <v>1321.8</v>
      </c>
      <c r="F125" s="7">
        <v>1043.9000000000001</v>
      </c>
      <c r="G125" s="7">
        <v>1043.9000000000001</v>
      </c>
      <c r="H125" s="69"/>
      <c r="I125" s="69"/>
      <c r="J125" s="69"/>
      <c r="K125" s="69"/>
      <c r="L125" s="69"/>
      <c r="M125" s="69"/>
      <c r="N125" s="69"/>
      <c r="O125" s="69"/>
      <c r="P125" s="69"/>
      <c r="Q125" s="69"/>
      <c r="R125" s="69"/>
      <c r="S125" s="69"/>
      <c r="T125" s="69"/>
      <c r="U125" s="69"/>
      <c r="V125" s="69"/>
      <c r="W125" s="79" t="s">
        <v>375</v>
      </c>
      <c r="X125" s="79"/>
    </row>
    <row r="126" spans="1:24" ht="72.75" customHeight="1" x14ac:dyDescent="0.25">
      <c r="A126" s="63"/>
      <c r="B126" s="9" t="s">
        <v>156</v>
      </c>
      <c r="C126" s="59" t="s">
        <v>15</v>
      </c>
      <c r="D126" s="7">
        <v>26.8</v>
      </c>
      <c r="E126" s="7">
        <v>26.8</v>
      </c>
      <c r="F126" s="7">
        <v>26.8</v>
      </c>
      <c r="G126" s="7">
        <v>26.8</v>
      </c>
      <c r="H126" s="69"/>
      <c r="I126" s="69"/>
      <c r="J126" s="69"/>
      <c r="K126" s="69"/>
      <c r="L126" s="69"/>
      <c r="M126" s="69"/>
      <c r="N126" s="69"/>
      <c r="O126" s="69"/>
      <c r="P126" s="69"/>
      <c r="Q126" s="69"/>
      <c r="R126" s="69"/>
      <c r="S126" s="69"/>
      <c r="T126" s="69"/>
      <c r="U126" s="69"/>
      <c r="V126" s="69"/>
      <c r="W126" s="79" t="s">
        <v>184</v>
      </c>
      <c r="X126" s="79"/>
    </row>
    <row r="127" spans="1:24" ht="79.5" customHeight="1" x14ac:dyDescent="0.25">
      <c r="A127" s="63"/>
      <c r="B127" s="9" t="s">
        <v>266</v>
      </c>
      <c r="C127" s="59" t="s">
        <v>15</v>
      </c>
      <c r="D127" s="7">
        <v>60</v>
      </c>
      <c r="E127" s="7">
        <v>60</v>
      </c>
      <c r="F127" s="7">
        <v>60</v>
      </c>
      <c r="G127" s="7">
        <v>60</v>
      </c>
      <c r="H127" s="69"/>
      <c r="I127" s="69"/>
      <c r="J127" s="69"/>
      <c r="K127" s="69"/>
      <c r="L127" s="69"/>
      <c r="M127" s="69"/>
      <c r="N127" s="69"/>
      <c r="O127" s="69"/>
      <c r="P127" s="69"/>
      <c r="Q127" s="69"/>
      <c r="R127" s="69"/>
      <c r="S127" s="69"/>
      <c r="T127" s="69"/>
      <c r="U127" s="69"/>
      <c r="V127" s="69"/>
      <c r="W127" s="79" t="s">
        <v>184</v>
      </c>
      <c r="X127" s="79"/>
    </row>
    <row r="128" spans="1:24" ht="79.5" customHeight="1" x14ac:dyDescent="0.25">
      <c r="A128" s="63"/>
      <c r="B128" s="9" t="s">
        <v>267</v>
      </c>
      <c r="C128" s="59" t="s">
        <v>251</v>
      </c>
      <c r="D128" s="7">
        <v>300</v>
      </c>
      <c r="E128" s="7">
        <v>300</v>
      </c>
      <c r="F128" s="7">
        <v>300</v>
      </c>
      <c r="G128" s="7">
        <v>300</v>
      </c>
      <c r="H128" s="69"/>
      <c r="I128" s="69"/>
      <c r="J128" s="69"/>
      <c r="K128" s="69"/>
      <c r="L128" s="69"/>
      <c r="M128" s="69"/>
      <c r="N128" s="69"/>
      <c r="O128" s="69"/>
      <c r="P128" s="69"/>
      <c r="Q128" s="69"/>
      <c r="R128" s="69"/>
      <c r="S128" s="69"/>
      <c r="T128" s="69"/>
      <c r="U128" s="69"/>
      <c r="V128" s="69"/>
      <c r="W128" s="79" t="s">
        <v>184</v>
      </c>
      <c r="X128" s="79"/>
    </row>
    <row r="129" spans="1:24" ht="79.5" customHeight="1" x14ac:dyDescent="0.25">
      <c r="A129" s="63"/>
      <c r="B129" s="9" t="s">
        <v>369</v>
      </c>
      <c r="C129" s="59" t="s">
        <v>15</v>
      </c>
      <c r="D129" s="7">
        <v>400</v>
      </c>
      <c r="E129" s="7">
        <v>400</v>
      </c>
      <c r="F129" s="7">
        <v>252.6</v>
      </c>
      <c r="G129" s="7">
        <v>252.6</v>
      </c>
      <c r="H129" s="69"/>
      <c r="I129" s="69"/>
      <c r="J129" s="69"/>
      <c r="K129" s="69"/>
      <c r="L129" s="69"/>
      <c r="M129" s="69"/>
      <c r="N129" s="69"/>
      <c r="O129" s="69"/>
      <c r="P129" s="69"/>
      <c r="Q129" s="69"/>
      <c r="R129" s="69"/>
      <c r="S129" s="69"/>
      <c r="T129" s="69"/>
      <c r="U129" s="69"/>
      <c r="V129" s="69"/>
      <c r="W129" s="79" t="s">
        <v>376</v>
      </c>
      <c r="X129" s="79"/>
    </row>
    <row r="130" spans="1:24" ht="15" customHeight="1" x14ac:dyDescent="0.25">
      <c r="A130" s="85"/>
      <c r="B130" s="88" t="s">
        <v>19</v>
      </c>
      <c r="C130" s="57" t="s">
        <v>18</v>
      </c>
      <c r="D130" s="10">
        <f>D131+D133+D132</f>
        <v>90988.9</v>
      </c>
      <c r="E130" s="10">
        <f t="shared" ref="E130:G130" si="35">E131+E133+E132</f>
        <v>90988.9</v>
      </c>
      <c r="F130" s="10">
        <f t="shared" si="35"/>
        <v>67324.700000000012</v>
      </c>
      <c r="G130" s="10">
        <f t="shared" si="35"/>
        <v>67324.700000000012</v>
      </c>
      <c r="H130" s="69"/>
      <c r="I130" s="69"/>
      <c r="J130" s="69"/>
      <c r="K130" s="69"/>
      <c r="L130" s="69"/>
      <c r="M130" s="69"/>
      <c r="N130" s="69"/>
      <c r="O130" s="69"/>
      <c r="P130" s="69"/>
      <c r="Q130" s="69"/>
      <c r="R130" s="69"/>
      <c r="S130" s="69"/>
      <c r="T130" s="69"/>
      <c r="U130" s="69"/>
      <c r="V130" s="69"/>
      <c r="W130" s="110" t="s">
        <v>322</v>
      </c>
      <c r="X130" s="79"/>
    </row>
    <row r="131" spans="1:24" ht="51" customHeight="1" x14ac:dyDescent="0.25">
      <c r="A131" s="86"/>
      <c r="B131" s="89"/>
      <c r="C131" s="59" t="s">
        <v>15</v>
      </c>
      <c r="D131" s="7">
        <f>D118+D119+D120+D122+D123+D124+D125+D126+D127+D129</f>
        <v>77398.5</v>
      </c>
      <c r="E131" s="7">
        <f t="shared" ref="E131:G131" si="36">E118+E119+E120+E122+E123+E124+E125+E126+E127+E129</f>
        <v>77398.5</v>
      </c>
      <c r="F131" s="7">
        <f t="shared" si="36"/>
        <v>56392.400000000009</v>
      </c>
      <c r="G131" s="7">
        <f t="shared" si="36"/>
        <v>56392.400000000009</v>
      </c>
      <c r="H131" s="69"/>
      <c r="I131" s="69"/>
      <c r="J131" s="69"/>
      <c r="K131" s="69"/>
      <c r="L131" s="69"/>
      <c r="M131" s="69"/>
      <c r="N131" s="69"/>
      <c r="O131" s="69"/>
      <c r="P131" s="69"/>
      <c r="Q131" s="69"/>
      <c r="R131" s="69"/>
      <c r="S131" s="69"/>
      <c r="T131" s="69"/>
      <c r="U131" s="69"/>
      <c r="V131" s="69"/>
      <c r="W131" s="79" t="s">
        <v>377</v>
      </c>
      <c r="X131" s="79"/>
    </row>
    <row r="132" spans="1:24" ht="51" customHeight="1" x14ac:dyDescent="0.25">
      <c r="A132" s="86"/>
      <c r="B132" s="89"/>
      <c r="C132" s="59" t="s">
        <v>251</v>
      </c>
      <c r="D132" s="7">
        <f>D128</f>
        <v>300</v>
      </c>
      <c r="E132" s="7">
        <f t="shared" ref="E132:G132" si="37">E128</f>
        <v>300</v>
      </c>
      <c r="F132" s="7">
        <f t="shared" si="37"/>
        <v>300</v>
      </c>
      <c r="G132" s="7">
        <f t="shared" si="37"/>
        <v>300</v>
      </c>
      <c r="H132" s="69"/>
      <c r="I132" s="69"/>
      <c r="J132" s="69"/>
      <c r="K132" s="69"/>
      <c r="L132" s="69"/>
      <c r="M132" s="69"/>
      <c r="N132" s="69"/>
      <c r="O132" s="69"/>
      <c r="P132" s="69"/>
      <c r="Q132" s="69"/>
      <c r="R132" s="69"/>
      <c r="S132" s="69"/>
      <c r="T132" s="69"/>
      <c r="U132" s="69"/>
      <c r="V132" s="69"/>
      <c r="W132" s="79" t="s">
        <v>184</v>
      </c>
      <c r="X132" s="79"/>
    </row>
    <row r="133" spans="1:24" ht="48.75" customHeight="1" x14ac:dyDescent="0.25">
      <c r="A133" s="86"/>
      <c r="B133" s="89"/>
      <c r="C133" s="59" t="s">
        <v>17</v>
      </c>
      <c r="D133" s="7">
        <f>D121</f>
        <v>13290.400000000001</v>
      </c>
      <c r="E133" s="7">
        <f t="shared" ref="E133:G133" si="38">E121</f>
        <v>13290.400000000001</v>
      </c>
      <c r="F133" s="7">
        <f t="shared" si="38"/>
        <v>10632.3</v>
      </c>
      <c r="G133" s="7">
        <f t="shared" si="38"/>
        <v>10632.3</v>
      </c>
      <c r="H133" s="69"/>
      <c r="I133" s="69"/>
      <c r="J133" s="69"/>
      <c r="K133" s="69"/>
      <c r="L133" s="69"/>
      <c r="M133" s="69"/>
      <c r="N133" s="69"/>
      <c r="O133" s="69"/>
      <c r="P133" s="69"/>
      <c r="Q133" s="69"/>
      <c r="R133" s="69"/>
      <c r="S133" s="69"/>
      <c r="T133" s="69"/>
      <c r="U133" s="69"/>
      <c r="V133" s="69"/>
      <c r="W133" s="79" t="s">
        <v>365</v>
      </c>
      <c r="X133" s="79"/>
    </row>
    <row r="134" spans="1:24" ht="12.75" customHeight="1" x14ac:dyDescent="0.25">
      <c r="A134" s="80" t="s">
        <v>173</v>
      </c>
      <c r="B134" s="81"/>
      <c r="C134" s="81"/>
      <c r="D134" s="81"/>
      <c r="E134" s="81"/>
      <c r="F134" s="81"/>
      <c r="G134" s="81"/>
      <c r="H134" s="81"/>
      <c r="I134" s="81"/>
      <c r="J134" s="81"/>
      <c r="K134" s="81"/>
      <c r="L134" s="81"/>
      <c r="M134" s="81"/>
      <c r="N134" s="81"/>
      <c r="O134" s="81"/>
      <c r="P134" s="81"/>
      <c r="Q134" s="81"/>
      <c r="R134" s="81"/>
      <c r="S134" s="81"/>
      <c r="T134" s="81"/>
      <c r="U134" s="81"/>
      <c r="V134" s="81"/>
      <c r="W134" s="81"/>
      <c r="X134" s="81"/>
    </row>
    <row r="135" spans="1:24" ht="60" customHeight="1" x14ac:dyDescent="0.25">
      <c r="A135" s="57"/>
      <c r="B135" s="59" t="s">
        <v>93</v>
      </c>
      <c r="C135" s="59" t="s">
        <v>15</v>
      </c>
      <c r="D135" s="15">
        <v>10535.2</v>
      </c>
      <c r="E135" s="15">
        <v>10535.2</v>
      </c>
      <c r="F135" s="15">
        <v>8109.9</v>
      </c>
      <c r="G135" s="15">
        <v>8109.9</v>
      </c>
      <c r="H135" s="58"/>
      <c r="I135" s="58"/>
      <c r="J135" s="58"/>
      <c r="K135" s="58"/>
      <c r="L135" s="58"/>
      <c r="M135" s="58"/>
      <c r="N135" s="58"/>
      <c r="O135" s="58"/>
      <c r="P135" s="58"/>
      <c r="Q135" s="58"/>
      <c r="R135" s="58"/>
      <c r="S135" s="58"/>
      <c r="T135" s="58"/>
      <c r="U135" s="58"/>
      <c r="V135" s="58"/>
      <c r="W135" s="79" t="s">
        <v>381</v>
      </c>
      <c r="X135" s="79"/>
    </row>
    <row r="136" spans="1:24" ht="60" customHeight="1" x14ac:dyDescent="0.25">
      <c r="A136" s="65"/>
      <c r="B136" s="9" t="s">
        <v>268</v>
      </c>
      <c r="C136" s="59" t="s">
        <v>15</v>
      </c>
      <c r="D136" s="15">
        <f>925.2+1530</f>
        <v>2455.1999999999998</v>
      </c>
      <c r="E136" s="15">
        <f>925.2+1530</f>
        <v>2455.1999999999998</v>
      </c>
      <c r="F136" s="15">
        <f>925.2+958</f>
        <v>1883.2</v>
      </c>
      <c r="G136" s="15">
        <f>925.2+958</f>
        <v>1883.2</v>
      </c>
      <c r="H136" s="58"/>
      <c r="I136" s="58"/>
      <c r="J136" s="58"/>
      <c r="K136" s="58"/>
      <c r="L136" s="58"/>
      <c r="M136" s="58"/>
      <c r="N136" s="58"/>
      <c r="O136" s="58"/>
      <c r="P136" s="58"/>
      <c r="Q136" s="58"/>
      <c r="R136" s="58"/>
      <c r="S136" s="58"/>
      <c r="T136" s="58"/>
      <c r="U136" s="58"/>
      <c r="V136" s="58"/>
      <c r="W136" s="79" t="s">
        <v>382</v>
      </c>
      <c r="X136" s="79"/>
    </row>
    <row r="137" spans="1:24" ht="68.25" customHeight="1" x14ac:dyDescent="0.25">
      <c r="A137" s="65"/>
      <c r="B137" s="9" t="s">
        <v>378</v>
      </c>
      <c r="C137" s="59" t="s">
        <v>251</v>
      </c>
      <c r="D137" s="15">
        <v>237</v>
      </c>
      <c r="E137" s="15">
        <v>237</v>
      </c>
      <c r="F137" s="15">
        <v>237</v>
      </c>
      <c r="G137" s="15">
        <v>237</v>
      </c>
      <c r="H137" s="58"/>
      <c r="I137" s="58"/>
      <c r="J137" s="58"/>
      <c r="K137" s="58"/>
      <c r="L137" s="58"/>
      <c r="M137" s="58"/>
      <c r="N137" s="58"/>
      <c r="O137" s="58"/>
      <c r="P137" s="58"/>
      <c r="Q137" s="58"/>
      <c r="R137" s="58"/>
      <c r="S137" s="58"/>
      <c r="T137" s="58"/>
      <c r="U137" s="58"/>
      <c r="V137" s="58"/>
      <c r="W137" s="79" t="s">
        <v>184</v>
      </c>
      <c r="X137" s="79"/>
    </row>
    <row r="138" spans="1:24" ht="68.25" customHeight="1" x14ac:dyDescent="0.25">
      <c r="A138" s="65"/>
      <c r="B138" s="9" t="s">
        <v>379</v>
      </c>
      <c r="C138" s="59" t="s">
        <v>15</v>
      </c>
      <c r="D138" s="15">
        <v>241</v>
      </c>
      <c r="E138" s="15">
        <v>241</v>
      </c>
      <c r="F138" s="15">
        <v>41</v>
      </c>
      <c r="G138" s="15">
        <v>41</v>
      </c>
      <c r="H138" s="58"/>
      <c r="I138" s="58"/>
      <c r="J138" s="58"/>
      <c r="K138" s="58"/>
      <c r="L138" s="58"/>
      <c r="M138" s="58"/>
      <c r="N138" s="58"/>
      <c r="O138" s="58"/>
      <c r="P138" s="58"/>
      <c r="Q138" s="58"/>
      <c r="R138" s="58"/>
      <c r="S138" s="58"/>
      <c r="T138" s="58"/>
      <c r="U138" s="58"/>
      <c r="V138" s="58"/>
      <c r="W138" s="79" t="s">
        <v>380</v>
      </c>
      <c r="X138" s="79"/>
    </row>
    <row r="139" spans="1:24" ht="30" customHeight="1" x14ac:dyDescent="0.25">
      <c r="A139" s="85"/>
      <c r="B139" s="88" t="s">
        <v>19</v>
      </c>
      <c r="C139" s="57" t="s">
        <v>18</v>
      </c>
      <c r="D139" s="10">
        <f>D140+D141</f>
        <v>13468.400000000001</v>
      </c>
      <c r="E139" s="10">
        <f t="shared" ref="E139:G139" si="39">E140+E141</f>
        <v>13468.400000000001</v>
      </c>
      <c r="F139" s="10">
        <f t="shared" si="39"/>
        <v>10271.1</v>
      </c>
      <c r="G139" s="10">
        <f t="shared" si="39"/>
        <v>10271.1</v>
      </c>
      <c r="H139" s="69"/>
      <c r="I139" s="69"/>
      <c r="J139" s="69"/>
      <c r="K139" s="69"/>
      <c r="L139" s="69"/>
      <c r="M139" s="69"/>
      <c r="N139" s="69"/>
      <c r="O139" s="69"/>
      <c r="P139" s="69"/>
      <c r="Q139" s="69"/>
      <c r="R139" s="69"/>
      <c r="S139" s="69"/>
      <c r="T139" s="69"/>
      <c r="U139" s="69"/>
      <c r="V139" s="69"/>
      <c r="W139" s="77" t="s">
        <v>383</v>
      </c>
      <c r="X139" s="78"/>
    </row>
    <row r="140" spans="1:24" ht="48.75" customHeight="1" x14ac:dyDescent="0.25">
      <c r="A140" s="86"/>
      <c r="B140" s="119"/>
      <c r="C140" s="59" t="s">
        <v>15</v>
      </c>
      <c r="D140" s="7">
        <f>D135+D136+D138</f>
        <v>13231.400000000001</v>
      </c>
      <c r="E140" s="7">
        <f t="shared" ref="E140:G140" si="40">E135+E136+E138</f>
        <v>13231.400000000001</v>
      </c>
      <c r="F140" s="7">
        <f t="shared" si="40"/>
        <v>10034.1</v>
      </c>
      <c r="G140" s="7">
        <f t="shared" si="40"/>
        <v>10034.1</v>
      </c>
      <c r="H140" s="69"/>
      <c r="I140" s="69"/>
      <c r="J140" s="69"/>
      <c r="K140" s="69"/>
      <c r="L140" s="69"/>
      <c r="M140" s="69"/>
      <c r="N140" s="69"/>
      <c r="O140" s="69"/>
      <c r="P140" s="69"/>
      <c r="Q140" s="69"/>
      <c r="R140" s="69"/>
      <c r="S140" s="69"/>
      <c r="T140" s="69"/>
      <c r="U140" s="69"/>
      <c r="V140" s="69"/>
      <c r="W140" s="77" t="s">
        <v>270</v>
      </c>
      <c r="X140" s="78"/>
    </row>
    <row r="141" spans="1:24" ht="48.75" customHeight="1" x14ac:dyDescent="0.25">
      <c r="A141" s="87"/>
      <c r="B141" s="87"/>
      <c r="C141" s="59" t="s">
        <v>251</v>
      </c>
      <c r="D141" s="7">
        <f>D137</f>
        <v>237</v>
      </c>
      <c r="E141" s="7">
        <f t="shared" ref="E141:G141" si="41">E137</f>
        <v>237</v>
      </c>
      <c r="F141" s="7">
        <f t="shared" si="41"/>
        <v>237</v>
      </c>
      <c r="G141" s="7">
        <f t="shared" si="41"/>
        <v>237</v>
      </c>
      <c r="H141" s="69"/>
      <c r="I141" s="69"/>
      <c r="J141" s="69"/>
      <c r="K141" s="69"/>
      <c r="L141" s="69"/>
      <c r="M141" s="69"/>
      <c r="N141" s="69"/>
      <c r="O141" s="69"/>
      <c r="P141" s="69"/>
      <c r="Q141" s="69"/>
      <c r="R141" s="69"/>
      <c r="S141" s="69"/>
      <c r="T141" s="69"/>
      <c r="U141" s="69"/>
      <c r="V141" s="69"/>
      <c r="W141" s="79" t="s">
        <v>184</v>
      </c>
      <c r="X141" s="79"/>
    </row>
    <row r="142" spans="1:24" ht="25.5" customHeight="1" x14ac:dyDescent="0.25">
      <c r="A142" s="85"/>
      <c r="B142" s="88" t="s">
        <v>16</v>
      </c>
      <c r="C142" s="57" t="s">
        <v>18</v>
      </c>
      <c r="D142" s="10">
        <f>D143+D144+D145</f>
        <v>188504</v>
      </c>
      <c r="E142" s="10">
        <f t="shared" ref="E142:G142" si="42">E143+E144+E145</f>
        <v>188504</v>
      </c>
      <c r="F142" s="10">
        <f t="shared" si="42"/>
        <v>141120.1</v>
      </c>
      <c r="G142" s="10">
        <f t="shared" si="42"/>
        <v>141120.1</v>
      </c>
      <c r="H142" s="69"/>
      <c r="I142" s="69"/>
      <c r="J142" s="69"/>
      <c r="K142" s="69"/>
      <c r="L142" s="69"/>
      <c r="M142" s="69"/>
      <c r="N142" s="69"/>
      <c r="O142" s="69"/>
      <c r="P142" s="69"/>
      <c r="Q142" s="69"/>
      <c r="R142" s="69"/>
      <c r="S142" s="69"/>
      <c r="T142" s="69"/>
      <c r="U142" s="69"/>
      <c r="V142" s="69"/>
      <c r="W142" s="110" t="s">
        <v>327</v>
      </c>
      <c r="X142" s="79"/>
    </row>
    <row r="143" spans="1:24" ht="51" customHeight="1" x14ac:dyDescent="0.25">
      <c r="A143" s="86"/>
      <c r="B143" s="89"/>
      <c r="C143" s="59" t="s">
        <v>15</v>
      </c>
      <c r="D143" s="7">
        <f>D115+D131+D140+0.1</f>
        <v>153737.5</v>
      </c>
      <c r="E143" s="7">
        <f>E115+E131+E140+0.1</f>
        <v>153737.5</v>
      </c>
      <c r="F143" s="7">
        <f t="shared" ref="F143:G143" si="43">F115+F131+F140</f>
        <v>113199.50000000001</v>
      </c>
      <c r="G143" s="7">
        <f t="shared" si="43"/>
        <v>113199.50000000001</v>
      </c>
      <c r="H143" s="69"/>
      <c r="I143" s="69"/>
      <c r="J143" s="69"/>
      <c r="K143" s="69"/>
      <c r="L143" s="69"/>
      <c r="M143" s="69"/>
      <c r="N143" s="69"/>
      <c r="O143" s="69"/>
      <c r="P143" s="69"/>
      <c r="Q143" s="69"/>
      <c r="R143" s="69"/>
      <c r="S143" s="69"/>
      <c r="T143" s="69"/>
      <c r="U143" s="69"/>
      <c r="V143" s="69"/>
      <c r="W143" s="79" t="s">
        <v>384</v>
      </c>
      <c r="X143" s="79"/>
    </row>
    <row r="144" spans="1:24" ht="47.25" x14ac:dyDescent="0.25">
      <c r="A144" s="86"/>
      <c r="B144" s="89"/>
      <c r="C144" s="59" t="s">
        <v>17</v>
      </c>
      <c r="D144" s="7">
        <f>D116+D133</f>
        <v>34229.5</v>
      </c>
      <c r="E144" s="7">
        <f t="shared" ref="E144:G144" si="44">E116+E133</f>
        <v>34229.5</v>
      </c>
      <c r="F144" s="7">
        <f t="shared" si="44"/>
        <v>27383.599999999999</v>
      </c>
      <c r="G144" s="7">
        <f t="shared" si="44"/>
        <v>27383.599999999999</v>
      </c>
      <c r="H144" s="69"/>
      <c r="I144" s="69"/>
      <c r="J144" s="69"/>
      <c r="K144" s="69"/>
      <c r="L144" s="69"/>
      <c r="M144" s="69"/>
      <c r="N144" s="69"/>
      <c r="O144" s="69"/>
      <c r="P144" s="69"/>
      <c r="Q144" s="69"/>
      <c r="R144" s="69"/>
      <c r="S144" s="69"/>
      <c r="T144" s="69"/>
      <c r="U144" s="69"/>
      <c r="V144" s="69"/>
      <c r="W144" s="79" t="s">
        <v>365</v>
      </c>
      <c r="X144" s="79"/>
    </row>
    <row r="145" spans="1:24" ht="31.5" x14ac:dyDescent="0.25">
      <c r="A145" s="64"/>
      <c r="B145" s="66"/>
      <c r="C145" s="59" t="s">
        <v>251</v>
      </c>
      <c r="D145" s="7">
        <f>D132+D141</f>
        <v>537</v>
      </c>
      <c r="E145" s="7">
        <f t="shared" ref="E145:G145" si="45">E132+E141</f>
        <v>537</v>
      </c>
      <c r="F145" s="7">
        <f t="shared" si="45"/>
        <v>537</v>
      </c>
      <c r="G145" s="7">
        <f t="shared" si="45"/>
        <v>537</v>
      </c>
      <c r="H145" s="69"/>
      <c r="I145" s="69"/>
      <c r="J145" s="69"/>
      <c r="K145" s="69"/>
      <c r="L145" s="69"/>
      <c r="M145" s="69"/>
      <c r="N145" s="69"/>
      <c r="O145" s="69"/>
      <c r="P145" s="69"/>
      <c r="Q145" s="69"/>
      <c r="R145" s="69"/>
      <c r="S145" s="69"/>
      <c r="T145" s="69"/>
      <c r="U145" s="69"/>
      <c r="V145" s="69"/>
      <c r="W145" s="79" t="s">
        <v>184</v>
      </c>
      <c r="X145" s="79"/>
    </row>
    <row r="146" spans="1:24" ht="15.75" customHeight="1" x14ac:dyDescent="0.25">
      <c r="A146" s="71">
        <v>6</v>
      </c>
      <c r="B146" s="80" t="s">
        <v>25</v>
      </c>
      <c r="C146" s="81"/>
      <c r="D146" s="81"/>
      <c r="E146" s="81"/>
      <c r="F146" s="81"/>
      <c r="G146" s="81"/>
      <c r="H146" s="81"/>
      <c r="I146" s="81"/>
      <c r="J146" s="81"/>
      <c r="K146" s="81"/>
      <c r="L146" s="81"/>
      <c r="M146" s="81"/>
      <c r="N146" s="81"/>
      <c r="O146" s="81"/>
      <c r="P146" s="81"/>
      <c r="Q146" s="81"/>
      <c r="R146" s="81"/>
      <c r="S146" s="81"/>
      <c r="T146" s="81"/>
      <c r="U146" s="81"/>
      <c r="V146" s="81"/>
      <c r="W146" s="81"/>
      <c r="X146" s="81"/>
    </row>
    <row r="147" spans="1:24" ht="70.5" customHeight="1" x14ac:dyDescent="0.25">
      <c r="A147" s="71"/>
      <c r="B147" s="18" t="s">
        <v>26</v>
      </c>
      <c r="C147" s="59" t="s">
        <v>15</v>
      </c>
      <c r="D147" s="7">
        <f>2427.5+270</f>
        <v>2697.5</v>
      </c>
      <c r="E147" s="7">
        <v>2697.5</v>
      </c>
      <c r="F147" s="7">
        <f>2379.2+270</f>
        <v>2649.2</v>
      </c>
      <c r="G147" s="7">
        <f>2379.2+270</f>
        <v>2649.2</v>
      </c>
      <c r="H147" s="5"/>
      <c r="I147" s="5"/>
      <c r="J147" s="5"/>
      <c r="K147" s="5"/>
      <c r="L147" s="5"/>
      <c r="M147" s="5"/>
      <c r="N147" s="5"/>
      <c r="O147" s="5"/>
      <c r="P147" s="5"/>
      <c r="Q147" s="5"/>
      <c r="R147" s="5"/>
      <c r="S147" s="5"/>
      <c r="T147" s="5"/>
      <c r="U147" s="5"/>
      <c r="V147" s="5"/>
      <c r="W147" s="79" t="s">
        <v>385</v>
      </c>
      <c r="X147" s="79"/>
    </row>
    <row r="148" spans="1:24" ht="66.75" customHeight="1" x14ac:dyDescent="0.25">
      <c r="A148" s="97"/>
      <c r="B148" s="80" t="s">
        <v>16</v>
      </c>
      <c r="C148" s="57" t="s">
        <v>18</v>
      </c>
      <c r="D148" s="10">
        <f>D149</f>
        <v>2697.5</v>
      </c>
      <c r="E148" s="10">
        <f t="shared" ref="E148" si="46">E149</f>
        <v>2697.5</v>
      </c>
      <c r="F148" s="10">
        <f>2379.2+270</f>
        <v>2649.2</v>
      </c>
      <c r="G148" s="10">
        <f>2379.2+270</f>
        <v>2649.2</v>
      </c>
      <c r="H148" s="14"/>
      <c r="I148" s="14"/>
      <c r="J148" s="14"/>
      <c r="K148" s="14"/>
      <c r="L148" s="14"/>
      <c r="M148" s="14"/>
      <c r="N148" s="14"/>
      <c r="O148" s="14"/>
      <c r="P148" s="14"/>
      <c r="Q148" s="14"/>
      <c r="R148" s="14"/>
      <c r="S148" s="14"/>
      <c r="T148" s="14"/>
      <c r="U148" s="14"/>
      <c r="V148" s="14"/>
      <c r="W148" s="79" t="s">
        <v>385</v>
      </c>
      <c r="X148" s="79"/>
    </row>
    <row r="149" spans="1:24" ht="45.75" customHeight="1" x14ac:dyDescent="0.25">
      <c r="A149" s="97"/>
      <c r="B149" s="116"/>
      <c r="C149" s="17" t="s">
        <v>15</v>
      </c>
      <c r="D149" s="7">
        <f>D147</f>
        <v>2697.5</v>
      </c>
      <c r="E149" s="7">
        <f>E147</f>
        <v>2697.5</v>
      </c>
      <c r="F149" s="7">
        <f>F147</f>
        <v>2649.2</v>
      </c>
      <c r="G149" s="7">
        <f>G147</f>
        <v>2649.2</v>
      </c>
      <c r="H149" s="14"/>
      <c r="I149" s="14"/>
      <c r="J149" s="14"/>
      <c r="K149" s="14"/>
      <c r="L149" s="14"/>
      <c r="M149" s="14"/>
      <c r="N149" s="14"/>
      <c r="O149" s="14"/>
      <c r="P149" s="14"/>
      <c r="Q149" s="14"/>
      <c r="R149" s="14"/>
      <c r="S149" s="14"/>
      <c r="T149" s="14"/>
      <c r="U149" s="14"/>
      <c r="V149" s="14"/>
      <c r="W149" s="79" t="s">
        <v>385</v>
      </c>
      <c r="X149" s="79"/>
    </row>
    <row r="150" spans="1:24" ht="18.75" customHeight="1" x14ac:dyDescent="0.25">
      <c r="A150" s="71">
        <v>7</v>
      </c>
      <c r="B150" s="80" t="s">
        <v>121</v>
      </c>
      <c r="C150" s="91"/>
      <c r="D150" s="91"/>
      <c r="E150" s="91"/>
      <c r="F150" s="91"/>
      <c r="G150" s="91"/>
      <c r="H150" s="91"/>
      <c r="I150" s="91"/>
      <c r="J150" s="91"/>
      <c r="K150" s="91"/>
      <c r="L150" s="91"/>
      <c r="M150" s="91"/>
      <c r="N150" s="91"/>
      <c r="O150" s="91"/>
      <c r="P150" s="91"/>
      <c r="Q150" s="91"/>
      <c r="R150" s="91"/>
      <c r="S150" s="91"/>
      <c r="T150" s="91"/>
      <c r="U150" s="91"/>
      <c r="V150" s="91"/>
      <c r="W150" s="91"/>
      <c r="X150" s="91"/>
    </row>
    <row r="151" spans="1:24" ht="32.25" customHeight="1" x14ac:dyDescent="0.25">
      <c r="A151" s="80" t="s">
        <v>24</v>
      </c>
      <c r="B151" s="81"/>
      <c r="C151" s="81"/>
      <c r="D151" s="81"/>
      <c r="E151" s="81"/>
      <c r="F151" s="81"/>
      <c r="G151" s="81"/>
      <c r="H151" s="81"/>
      <c r="I151" s="81"/>
      <c r="J151" s="81"/>
      <c r="K151" s="81"/>
      <c r="L151" s="81"/>
      <c r="M151" s="81"/>
      <c r="N151" s="81"/>
      <c r="O151" s="81"/>
      <c r="P151" s="81"/>
      <c r="Q151" s="81"/>
      <c r="R151" s="81"/>
      <c r="S151" s="81"/>
      <c r="T151" s="81"/>
      <c r="U151" s="81"/>
      <c r="V151" s="81"/>
      <c r="W151" s="81"/>
      <c r="X151" s="81"/>
    </row>
    <row r="152" spans="1:24" ht="102.75" customHeight="1" x14ac:dyDescent="0.25">
      <c r="A152" s="6"/>
      <c r="B152" s="18" t="s">
        <v>201</v>
      </c>
      <c r="C152" s="59" t="s">
        <v>17</v>
      </c>
      <c r="D152" s="7">
        <v>13509.2</v>
      </c>
      <c r="E152" s="7">
        <v>13509.2</v>
      </c>
      <c r="F152" s="7">
        <v>9006.1</v>
      </c>
      <c r="G152" s="7">
        <v>9006.1</v>
      </c>
      <c r="H152" s="5"/>
      <c r="I152" s="5"/>
      <c r="J152" s="5"/>
      <c r="K152" s="5"/>
      <c r="L152" s="5"/>
      <c r="M152" s="5"/>
      <c r="N152" s="5"/>
      <c r="O152" s="5"/>
      <c r="P152" s="5"/>
      <c r="Q152" s="5"/>
      <c r="R152" s="5"/>
      <c r="S152" s="5"/>
      <c r="T152" s="5"/>
      <c r="U152" s="5"/>
      <c r="V152" s="5"/>
      <c r="W152" s="79" t="s">
        <v>386</v>
      </c>
      <c r="X152" s="79"/>
    </row>
    <row r="153" spans="1:24" ht="124.5" customHeight="1" x14ac:dyDescent="0.25">
      <c r="A153" s="6"/>
      <c r="B153" s="18" t="s">
        <v>22</v>
      </c>
      <c r="C153" s="59" t="s">
        <v>17</v>
      </c>
      <c r="D153" s="7">
        <v>298.2</v>
      </c>
      <c r="E153" s="7">
        <v>298.2</v>
      </c>
      <c r="F153" s="7">
        <v>123.1</v>
      </c>
      <c r="G153" s="7">
        <v>123.1</v>
      </c>
      <c r="H153" s="5"/>
      <c r="I153" s="5"/>
      <c r="J153" s="5"/>
      <c r="K153" s="5"/>
      <c r="L153" s="5"/>
      <c r="M153" s="5"/>
      <c r="N153" s="5"/>
      <c r="O153" s="5"/>
      <c r="P153" s="5"/>
      <c r="Q153" s="5"/>
      <c r="R153" s="5"/>
      <c r="S153" s="5"/>
      <c r="T153" s="5"/>
      <c r="U153" s="5"/>
      <c r="V153" s="5"/>
      <c r="W153" s="79" t="s">
        <v>387</v>
      </c>
      <c r="X153" s="79"/>
    </row>
    <row r="154" spans="1:24" ht="33" customHeight="1" x14ac:dyDescent="0.25">
      <c r="A154" s="97"/>
      <c r="B154" s="80" t="s">
        <v>19</v>
      </c>
      <c r="C154" s="57" t="s">
        <v>18</v>
      </c>
      <c r="D154" s="10">
        <f>+D155</f>
        <v>13807.400000000001</v>
      </c>
      <c r="E154" s="10">
        <f t="shared" ref="E154:G154" si="47">+E155</f>
        <v>13807.400000000001</v>
      </c>
      <c r="F154" s="10">
        <f t="shared" si="47"/>
        <v>9129.2000000000007</v>
      </c>
      <c r="G154" s="10">
        <f t="shared" si="47"/>
        <v>9129.2000000000007</v>
      </c>
      <c r="H154" s="14"/>
      <c r="I154" s="14"/>
      <c r="J154" s="14"/>
      <c r="K154" s="14"/>
      <c r="L154" s="14"/>
      <c r="M154" s="14"/>
      <c r="N154" s="14"/>
      <c r="O154" s="14"/>
      <c r="P154" s="14"/>
      <c r="Q154" s="14"/>
      <c r="R154" s="14"/>
      <c r="S154" s="14"/>
      <c r="T154" s="14"/>
      <c r="U154" s="14"/>
      <c r="V154" s="14"/>
      <c r="W154" s="110" t="s">
        <v>388</v>
      </c>
      <c r="X154" s="79"/>
    </row>
    <row r="155" spans="1:24" ht="47.25" x14ac:dyDescent="0.25">
      <c r="A155" s="97"/>
      <c r="B155" s="116"/>
      <c r="C155" s="59" t="s">
        <v>17</v>
      </c>
      <c r="D155" s="19">
        <f>D153+D152</f>
        <v>13807.400000000001</v>
      </c>
      <c r="E155" s="19">
        <f t="shared" ref="E155:G155" si="48">E153+E152</f>
        <v>13807.400000000001</v>
      </c>
      <c r="F155" s="19">
        <f t="shared" si="48"/>
        <v>9129.2000000000007</v>
      </c>
      <c r="G155" s="19">
        <f t="shared" si="48"/>
        <v>9129.2000000000007</v>
      </c>
      <c r="H155" s="14"/>
      <c r="I155" s="14"/>
      <c r="J155" s="14"/>
      <c r="K155" s="14"/>
      <c r="L155" s="14"/>
      <c r="M155" s="14"/>
      <c r="N155" s="14"/>
      <c r="O155" s="14"/>
      <c r="P155" s="14"/>
      <c r="Q155" s="14"/>
      <c r="R155" s="14"/>
      <c r="S155" s="14"/>
      <c r="T155" s="14"/>
      <c r="U155" s="14"/>
      <c r="V155" s="14"/>
      <c r="W155" s="79" t="s">
        <v>389</v>
      </c>
      <c r="X155" s="79"/>
    </row>
    <row r="156" spans="1:24" ht="18.75" customHeight="1" x14ac:dyDescent="0.25">
      <c r="A156" s="82" t="s">
        <v>23</v>
      </c>
      <c r="B156" s="81"/>
      <c r="C156" s="81"/>
      <c r="D156" s="81"/>
      <c r="E156" s="81"/>
      <c r="F156" s="81"/>
      <c r="G156" s="81"/>
      <c r="H156" s="81"/>
      <c r="I156" s="81"/>
      <c r="J156" s="81"/>
      <c r="K156" s="81"/>
      <c r="L156" s="81"/>
      <c r="M156" s="81"/>
      <c r="N156" s="81"/>
      <c r="O156" s="81"/>
      <c r="P156" s="81"/>
      <c r="Q156" s="81"/>
      <c r="R156" s="81"/>
      <c r="S156" s="81"/>
      <c r="T156" s="81"/>
      <c r="U156" s="81"/>
      <c r="V156" s="81"/>
      <c r="W156" s="81"/>
      <c r="X156" s="81"/>
    </row>
    <row r="157" spans="1:24" ht="63.75" customHeight="1" x14ac:dyDescent="0.25">
      <c r="A157" s="6"/>
      <c r="B157" s="18" t="s">
        <v>82</v>
      </c>
      <c r="C157" s="59" t="s">
        <v>15</v>
      </c>
      <c r="D157" s="7">
        <v>283.5</v>
      </c>
      <c r="E157" s="7">
        <v>283.5</v>
      </c>
      <c r="F157" s="7">
        <v>203.2</v>
      </c>
      <c r="G157" s="7">
        <v>203.2</v>
      </c>
      <c r="H157" s="5"/>
      <c r="I157" s="5"/>
      <c r="J157" s="5"/>
      <c r="K157" s="5"/>
      <c r="L157" s="5"/>
      <c r="M157" s="5"/>
      <c r="N157" s="5"/>
      <c r="O157" s="5"/>
      <c r="P157" s="5"/>
      <c r="Q157" s="5"/>
      <c r="R157" s="5"/>
      <c r="S157" s="5"/>
      <c r="T157" s="5"/>
      <c r="U157" s="5"/>
      <c r="V157" s="5"/>
      <c r="W157" s="79" t="s">
        <v>390</v>
      </c>
      <c r="X157" s="79"/>
    </row>
    <row r="158" spans="1:24" s="22" customFormat="1" ht="63" customHeight="1" x14ac:dyDescent="0.25">
      <c r="A158" s="20"/>
      <c r="B158" s="57" t="s">
        <v>19</v>
      </c>
      <c r="C158" s="57" t="s">
        <v>15</v>
      </c>
      <c r="D158" s="10">
        <f>D157</f>
        <v>283.5</v>
      </c>
      <c r="E158" s="10">
        <f t="shared" ref="E158:G158" si="49">E157</f>
        <v>283.5</v>
      </c>
      <c r="F158" s="10">
        <f t="shared" si="49"/>
        <v>203.2</v>
      </c>
      <c r="G158" s="10">
        <f t="shared" si="49"/>
        <v>203.2</v>
      </c>
      <c r="H158" s="21"/>
      <c r="I158" s="21"/>
      <c r="J158" s="21"/>
      <c r="K158" s="21"/>
      <c r="L158" s="21"/>
      <c r="M158" s="21"/>
      <c r="N158" s="21"/>
      <c r="O158" s="21"/>
      <c r="P158" s="21"/>
      <c r="Q158" s="21"/>
      <c r="R158" s="21"/>
      <c r="S158" s="21"/>
      <c r="T158" s="21"/>
      <c r="U158" s="21"/>
      <c r="V158" s="21"/>
      <c r="W158" s="144"/>
      <c r="X158" s="144"/>
    </row>
    <row r="159" spans="1:24" ht="18.75" customHeight="1" x14ac:dyDescent="0.25">
      <c r="A159" s="133" t="s">
        <v>122</v>
      </c>
      <c r="B159" s="134"/>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5"/>
    </row>
    <row r="160" spans="1:24" s="22" customFormat="1" ht="63" customHeight="1" x14ac:dyDescent="0.25">
      <c r="A160" s="20"/>
      <c r="B160" s="18" t="s">
        <v>123</v>
      </c>
      <c r="C160" s="59" t="s">
        <v>15</v>
      </c>
      <c r="D160" s="7">
        <v>1860.6</v>
      </c>
      <c r="E160" s="7">
        <v>1860.6</v>
      </c>
      <c r="F160" s="7">
        <v>1528.2</v>
      </c>
      <c r="G160" s="7">
        <v>1327.1</v>
      </c>
      <c r="H160" s="21"/>
      <c r="I160" s="21"/>
      <c r="J160" s="21"/>
      <c r="K160" s="21"/>
      <c r="L160" s="21"/>
      <c r="M160" s="21"/>
      <c r="N160" s="21"/>
      <c r="O160" s="21"/>
      <c r="P160" s="21"/>
      <c r="Q160" s="21"/>
      <c r="R160" s="21"/>
      <c r="S160" s="21"/>
      <c r="T160" s="21"/>
      <c r="U160" s="21"/>
      <c r="V160" s="21"/>
      <c r="W160" s="79" t="s">
        <v>339</v>
      </c>
      <c r="X160" s="79"/>
    </row>
    <row r="161" spans="1:24" s="22" customFormat="1" ht="93.75" customHeight="1" x14ac:dyDescent="0.25">
      <c r="A161" s="20"/>
      <c r="B161" s="18" t="s">
        <v>186</v>
      </c>
      <c r="C161" s="59" t="s">
        <v>17</v>
      </c>
      <c r="D161" s="7">
        <v>6901</v>
      </c>
      <c r="E161" s="7">
        <v>6901</v>
      </c>
      <c r="F161" s="7">
        <v>6170.8</v>
      </c>
      <c r="G161" s="7">
        <v>6170.8</v>
      </c>
      <c r="H161" s="21"/>
      <c r="I161" s="21"/>
      <c r="J161" s="21"/>
      <c r="K161" s="21"/>
      <c r="L161" s="21"/>
      <c r="M161" s="21"/>
      <c r="N161" s="21"/>
      <c r="O161" s="21"/>
      <c r="P161" s="21"/>
      <c r="Q161" s="21"/>
      <c r="R161" s="21"/>
      <c r="S161" s="21"/>
      <c r="T161" s="21"/>
      <c r="U161" s="21"/>
      <c r="V161" s="21"/>
      <c r="W161" s="79" t="s">
        <v>391</v>
      </c>
      <c r="X161" s="79"/>
    </row>
    <row r="162" spans="1:24" s="22" customFormat="1" ht="96.75" customHeight="1" x14ac:dyDescent="0.25">
      <c r="A162" s="20"/>
      <c r="B162" s="18" t="s">
        <v>187</v>
      </c>
      <c r="C162" s="59" t="s">
        <v>15</v>
      </c>
      <c r="D162" s="7">
        <v>853</v>
      </c>
      <c r="E162" s="7">
        <v>853</v>
      </c>
      <c r="F162" s="7">
        <v>774</v>
      </c>
      <c r="G162" s="7">
        <v>774</v>
      </c>
      <c r="H162" s="21"/>
      <c r="I162" s="21"/>
      <c r="J162" s="21"/>
      <c r="K162" s="21"/>
      <c r="L162" s="21"/>
      <c r="M162" s="21"/>
      <c r="N162" s="21"/>
      <c r="O162" s="21"/>
      <c r="P162" s="21"/>
      <c r="Q162" s="21"/>
      <c r="R162" s="21"/>
      <c r="S162" s="21"/>
      <c r="T162" s="21"/>
      <c r="U162" s="21"/>
      <c r="V162" s="21"/>
      <c r="W162" s="79" t="s">
        <v>392</v>
      </c>
      <c r="X162" s="79"/>
    </row>
    <row r="163" spans="1:24" s="22" customFormat="1" ht="151.5" customHeight="1" x14ac:dyDescent="0.25">
      <c r="A163" s="70"/>
      <c r="B163" s="23" t="s">
        <v>229</v>
      </c>
      <c r="C163" s="59" t="s">
        <v>15</v>
      </c>
      <c r="D163" s="7">
        <v>4661</v>
      </c>
      <c r="E163" s="7">
        <v>4661</v>
      </c>
      <c r="F163" s="7">
        <v>4001.3</v>
      </c>
      <c r="G163" s="7">
        <v>3051.4</v>
      </c>
      <c r="H163" s="21"/>
      <c r="I163" s="21"/>
      <c r="J163" s="21"/>
      <c r="K163" s="21"/>
      <c r="L163" s="21"/>
      <c r="M163" s="21"/>
      <c r="N163" s="21"/>
      <c r="O163" s="21"/>
      <c r="P163" s="21"/>
      <c r="Q163" s="21"/>
      <c r="R163" s="21"/>
      <c r="S163" s="21"/>
      <c r="T163" s="21"/>
      <c r="U163" s="21"/>
      <c r="V163" s="21"/>
      <c r="W163" s="79" t="s">
        <v>393</v>
      </c>
      <c r="X163" s="79"/>
    </row>
    <row r="164" spans="1:24" s="22" customFormat="1" ht="96.75" customHeight="1" x14ac:dyDescent="0.25">
      <c r="A164" s="70"/>
      <c r="B164" s="23" t="s">
        <v>230</v>
      </c>
      <c r="C164" s="59" t="s">
        <v>15</v>
      </c>
      <c r="D164" s="7">
        <v>5000</v>
      </c>
      <c r="E164" s="7">
        <v>5000</v>
      </c>
      <c r="F164" s="7">
        <v>0</v>
      </c>
      <c r="G164" s="7">
        <v>0</v>
      </c>
      <c r="H164" s="21"/>
      <c r="I164" s="21"/>
      <c r="J164" s="21"/>
      <c r="K164" s="21"/>
      <c r="L164" s="21"/>
      <c r="M164" s="21"/>
      <c r="N164" s="21"/>
      <c r="O164" s="21"/>
      <c r="P164" s="21"/>
      <c r="Q164" s="21"/>
      <c r="R164" s="21"/>
      <c r="S164" s="21"/>
      <c r="T164" s="21"/>
      <c r="U164" s="21"/>
      <c r="V164" s="21"/>
      <c r="W164" s="79" t="s">
        <v>99</v>
      </c>
      <c r="X164" s="79"/>
    </row>
    <row r="165" spans="1:24" s="22" customFormat="1" ht="35.25" customHeight="1" x14ac:dyDescent="0.25">
      <c r="A165" s="130"/>
      <c r="B165" s="88" t="s">
        <v>19</v>
      </c>
      <c r="C165" s="57" t="s">
        <v>168</v>
      </c>
      <c r="D165" s="10">
        <f>D167+D166</f>
        <v>19275.599999999999</v>
      </c>
      <c r="E165" s="10">
        <f t="shared" ref="E165:G165" si="50">E167+E166</f>
        <v>19275.599999999999</v>
      </c>
      <c r="F165" s="10">
        <f t="shared" si="50"/>
        <v>12474.3</v>
      </c>
      <c r="G165" s="10">
        <f t="shared" si="50"/>
        <v>11323.2</v>
      </c>
      <c r="H165" s="21"/>
      <c r="I165" s="21"/>
      <c r="J165" s="21"/>
      <c r="K165" s="21"/>
      <c r="L165" s="21"/>
      <c r="M165" s="21"/>
      <c r="N165" s="21"/>
      <c r="O165" s="21"/>
      <c r="P165" s="21"/>
      <c r="Q165" s="21"/>
      <c r="R165" s="21"/>
      <c r="S165" s="21"/>
      <c r="T165" s="21"/>
      <c r="U165" s="21"/>
      <c r="V165" s="21"/>
      <c r="W165" s="79" t="s">
        <v>394</v>
      </c>
      <c r="X165" s="79"/>
    </row>
    <row r="166" spans="1:24" s="22" customFormat="1" ht="50.25" customHeight="1" x14ac:dyDescent="0.25">
      <c r="A166" s="131"/>
      <c r="B166" s="119"/>
      <c r="C166" s="57" t="s">
        <v>17</v>
      </c>
      <c r="D166" s="7">
        <f>D161</f>
        <v>6901</v>
      </c>
      <c r="E166" s="7">
        <f t="shared" ref="E166:G166" si="51">E161</f>
        <v>6901</v>
      </c>
      <c r="F166" s="7">
        <f t="shared" si="51"/>
        <v>6170.8</v>
      </c>
      <c r="G166" s="7">
        <f t="shared" si="51"/>
        <v>6170.8</v>
      </c>
      <c r="H166" s="21"/>
      <c r="I166" s="21"/>
      <c r="J166" s="21"/>
      <c r="K166" s="21"/>
      <c r="L166" s="21"/>
      <c r="M166" s="21"/>
      <c r="N166" s="21"/>
      <c r="O166" s="21"/>
      <c r="P166" s="21"/>
      <c r="Q166" s="21"/>
      <c r="R166" s="21"/>
      <c r="S166" s="21"/>
      <c r="T166" s="21"/>
      <c r="U166" s="21"/>
      <c r="V166" s="21"/>
      <c r="W166" s="79" t="s">
        <v>395</v>
      </c>
      <c r="X166" s="79"/>
    </row>
    <row r="167" spans="1:24" s="22" customFormat="1" ht="63" customHeight="1" x14ac:dyDescent="0.25">
      <c r="A167" s="132"/>
      <c r="B167" s="136"/>
      <c r="C167" s="57" t="s">
        <v>15</v>
      </c>
      <c r="D167" s="7">
        <f>D160+D162+D163+D164</f>
        <v>12374.6</v>
      </c>
      <c r="E167" s="7">
        <f t="shared" ref="E167:F167" si="52">E160+E162+E163+E164</f>
        <v>12374.6</v>
      </c>
      <c r="F167" s="7">
        <f t="shared" si="52"/>
        <v>6303.5</v>
      </c>
      <c r="G167" s="7">
        <f>G160+G162+G163+G164-0.1</f>
        <v>5152.3999999999996</v>
      </c>
      <c r="H167" s="21"/>
      <c r="I167" s="21"/>
      <c r="J167" s="21"/>
      <c r="K167" s="21"/>
      <c r="L167" s="21"/>
      <c r="M167" s="21"/>
      <c r="N167" s="21"/>
      <c r="O167" s="21"/>
      <c r="P167" s="21"/>
      <c r="Q167" s="21"/>
      <c r="R167" s="21"/>
      <c r="S167" s="21"/>
      <c r="T167" s="21"/>
      <c r="U167" s="21"/>
      <c r="V167" s="21"/>
      <c r="W167" s="79" t="s">
        <v>273</v>
      </c>
      <c r="X167" s="79"/>
    </row>
    <row r="168" spans="1:24" ht="36" customHeight="1" x14ac:dyDescent="0.25">
      <c r="A168" s="97"/>
      <c r="B168" s="80" t="s">
        <v>16</v>
      </c>
      <c r="C168" s="57" t="s">
        <v>18</v>
      </c>
      <c r="D168" s="10">
        <f>D169+D170</f>
        <v>33366.5</v>
      </c>
      <c r="E168" s="10">
        <f t="shared" ref="E168:G168" si="53">E169+E170</f>
        <v>33366.5</v>
      </c>
      <c r="F168" s="10">
        <f t="shared" si="53"/>
        <v>21806.7</v>
      </c>
      <c r="G168" s="10">
        <f t="shared" si="53"/>
        <v>20655.599999999999</v>
      </c>
      <c r="H168" s="14"/>
      <c r="I168" s="14"/>
      <c r="J168" s="14"/>
      <c r="K168" s="14"/>
      <c r="L168" s="14"/>
      <c r="M168" s="14"/>
      <c r="N168" s="14"/>
      <c r="O168" s="14"/>
      <c r="P168" s="14"/>
      <c r="Q168" s="14"/>
      <c r="R168" s="14"/>
      <c r="S168" s="14"/>
      <c r="T168" s="14"/>
      <c r="U168" s="14"/>
      <c r="V168" s="14"/>
      <c r="W168" s="107" t="s">
        <v>396</v>
      </c>
      <c r="X168" s="125"/>
    </row>
    <row r="169" spans="1:24" ht="31.5" x14ac:dyDescent="0.25">
      <c r="A169" s="97"/>
      <c r="B169" s="116"/>
      <c r="C169" s="59" t="s">
        <v>15</v>
      </c>
      <c r="D169" s="7">
        <f>D158+D167</f>
        <v>12658.1</v>
      </c>
      <c r="E169" s="7">
        <f t="shared" ref="E169:G169" si="54">E158+E167</f>
        <v>12658.1</v>
      </c>
      <c r="F169" s="7">
        <f t="shared" si="54"/>
        <v>6506.7</v>
      </c>
      <c r="G169" s="7">
        <f t="shared" si="54"/>
        <v>5355.5999999999995</v>
      </c>
      <c r="H169" s="7">
        <f t="shared" ref="H169:V169" si="55">H158+H167</f>
        <v>0</v>
      </c>
      <c r="I169" s="7">
        <f t="shared" si="55"/>
        <v>0</v>
      </c>
      <c r="J169" s="7">
        <f t="shared" si="55"/>
        <v>0</v>
      </c>
      <c r="K169" s="7">
        <f t="shared" si="55"/>
        <v>0</v>
      </c>
      <c r="L169" s="7">
        <f t="shared" si="55"/>
        <v>0</v>
      </c>
      <c r="M169" s="7">
        <f t="shared" si="55"/>
        <v>0</v>
      </c>
      <c r="N169" s="7">
        <f t="shared" si="55"/>
        <v>0</v>
      </c>
      <c r="O169" s="7">
        <f t="shared" si="55"/>
        <v>0</v>
      </c>
      <c r="P169" s="7">
        <f t="shared" si="55"/>
        <v>0</v>
      </c>
      <c r="Q169" s="7">
        <f t="shared" si="55"/>
        <v>0</v>
      </c>
      <c r="R169" s="7">
        <f t="shared" si="55"/>
        <v>0</v>
      </c>
      <c r="S169" s="7">
        <f t="shared" si="55"/>
        <v>0</v>
      </c>
      <c r="T169" s="7">
        <f t="shared" si="55"/>
        <v>0</v>
      </c>
      <c r="U169" s="7">
        <f t="shared" si="55"/>
        <v>0</v>
      </c>
      <c r="V169" s="7">
        <f t="shared" si="55"/>
        <v>0</v>
      </c>
      <c r="W169" s="79" t="s">
        <v>397</v>
      </c>
      <c r="X169" s="79"/>
    </row>
    <row r="170" spans="1:24" ht="65.25" customHeight="1" x14ac:dyDescent="0.25">
      <c r="A170" s="97"/>
      <c r="B170" s="116"/>
      <c r="C170" s="59" t="s">
        <v>17</v>
      </c>
      <c r="D170" s="7">
        <f>D155+D161</f>
        <v>20708.400000000001</v>
      </c>
      <c r="E170" s="7">
        <f t="shared" ref="E170:G170" si="56">E155+E161</f>
        <v>20708.400000000001</v>
      </c>
      <c r="F170" s="7">
        <f t="shared" si="56"/>
        <v>15300</v>
      </c>
      <c r="G170" s="7">
        <f t="shared" si="56"/>
        <v>15300</v>
      </c>
      <c r="H170" s="7" t="e">
        <f>H155+#REF!</f>
        <v>#REF!</v>
      </c>
      <c r="I170" s="7" t="e">
        <f>I155+#REF!</f>
        <v>#REF!</v>
      </c>
      <c r="J170" s="7" t="e">
        <f>J155+#REF!</f>
        <v>#REF!</v>
      </c>
      <c r="K170" s="7" t="e">
        <f>K155+#REF!</f>
        <v>#REF!</v>
      </c>
      <c r="L170" s="7" t="e">
        <f>L155+#REF!</f>
        <v>#REF!</v>
      </c>
      <c r="M170" s="7" t="e">
        <f>M155+#REF!</f>
        <v>#REF!</v>
      </c>
      <c r="N170" s="7" t="e">
        <f>N155+#REF!</f>
        <v>#REF!</v>
      </c>
      <c r="O170" s="7" t="e">
        <f>O155+#REF!</f>
        <v>#REF!</v>
      </c>
      <c r="P170" s="7" t="e">
        <f>P155+#REF!</f>
        <v>#REF!</v>
      </c>
      <c r="Q170" s="7" t="e">
        <f>Q155+#REF!</f>
        <v>#REF!</v>
      </c>
      <c r="R170" s="7" t="e">
        <f>R155+#REF!</f>
        <v>#REF!</v>
      </c>
      <c r="S170" s="7" t="e">
        <f>S155+#REF!</f>
        <v>#REF!</v>
      </c>
      <c r="T170" s="7" t="e">
        <f>T155+#REF!</f>
        <v>#REF!</v>
      </c>
      <c r="U170" s="7" t="e">
        <f>U155+#REF!</f>
        <v>#REF!</v>
      </c>
      <c r="V170" s="7" t="e">
        <f>V155+#REF!</f>
        <v>#REF!</v>
      </c>
      <c r="W170" s="79" t="s">
        <v>398</v>
      </c>
      <c r="X170" s="79"/>
    </row>
    <row r="171" spans="1:24" ht="33" customHeight="1" x14ac:dyDescent="0.25">
      <c r="A171" s="71">
        <v>8</v>
      </c>
      <c r="B171" s="95" t="s">
        <v>124</v>
      </c>
      <c r="C171" s="95"/>
      <c r="D171" s="95"/>
      <c r="E171" s="95"/>
      <c r="F171" s="95"/>
      <c r="G171" s="95"/>
      <c r="H171" s="91"/>
      <c r="I171" s="91"/>
      <c r="J171" s="91"/>
      <c r="K171" s="91"/>
      <c r="L171" s="91"/>
      <c r="M171" s="91"/>
      <c r="N171" s="91"/>
      <c r="O171" s="91"/>
      <c r="P171" s="91"/>
      <c r="Q171" s="91"/>
      <c r="R171" s="91"/>
      <c r="S171" s="91"/>
      <c r="T171" s="91"/>
      <c r="U171" s="91"/>
      <c r="V171" s="91"/>
      <c r="W171" s="91"/>
      <c r="X171" s="91"/>
    </row>
    <row r="172" spans="1:24" ht="15" customHeight="1" x14ac:dyDescent="0.25">
      <c r="A172" s="95" t="s">
        <v>94</v>
      </c>
      <c r="B172" s="91"/>
      <c r="C172" s="91"/>
      <c r="D172" s="91"/>
      <c r="E172" s="91"/>
      <c r="F172" s="91"/>
      <c r="G172" s="91"/>
      <c r="H172" s="91"/>
      <c r="I172" s="91"/>
      <c r="J172" s="91"/>
      <c r="K172" s="91"/>
      <c r="L172" s="91"/>
      <c r="M172" s="91"/>
      <c r="N172" s="91"/>
      <c r="O172" s="91"/>
      <c r="P172" s="91"/>
      <c r="Q172" s="91"/>
      <c r="R172" s="91"/>
      <c r="S172" s="91"/>
      <c r="T172" s="91"/>
      <c r="U172" s="91"/>
      <c r="V172" s="91"/>
      <c r="W172" s="91"/>
      <c r="X172" s="91"/>
    </row>
    <row r="173" spans="1:24" ht="50.25" customHeight="1" x14ac:dyDescent="0.25">
      <c r="A173" s="24"/>
      <c r="B173" s="25" t="s">
        <v>95</v>
      </c>
      <c r="C173" s="59" t="s">
        <v>15</v>
      </c>
      <c r="D173" s="7">
        <v>45</v>
      </c>
      <c r="E173" s="7">
        <v>45</v>
      </c>
      <c r="F173" s="7">
        <v>45</v>
      </c>
      <c r="G173" s="7">
        <v>45</v>
      </c>
      <c r="H173" s="14"/>
      <c r="I173" s="14"/>
      <c r="J173" s="14"/>
      <c r="K173" s="14"/>
      <c r="L173" s="14"/>
      <c r="M173" s="14"/>
      <c r="N173" s="14"/>
      <c r="O173" s="14"/>
      <c r="P173" s="14"/>
      <c r="Q173" s="14"/>
      <c r="R173" s="14"/>
      <c r="S173" s="14"/>
      <c r="T173" s="14"/>
      <c r="U173" s="14"/>
      <c r="V173" s="14"/>
      <c r="W173" s="79" t="s">
        <v>265</v>
      </c>
      <c r="X173" s="79"/>
    </row>
    <row r="174" spans="1:24" ht="50.25" customHeight="1" x14ac:dyDescent="0.25">
      <c r="A174" s="24"/>
      <c r="B174" s="25" t="s">
        <v>96</v>
      </c>
      <c r="C174" s="59" t="s">
        <v>15</v>
      </c>
      <c r="D174" s="7">
        <v>20</v>
      </c>
      <c r="E174" s="7">
        <v>20</v>
      </c>
      <c r="F174" s="7">
        <v>20</v>
      </c>
      <c r="G174" s="7">
        <v>20</v>
      </c>
      <c r="H174" s="14"/>
      <c r="I174" s="14"/>
      <c r="J174" s="14"/>
      <c r="K174" s="14"/>
      <c r="L174" s="14"/>
      <c r="M174" s="14"/>
      <c r="N174" s="14"/>
      <c r="O174" s="14"/>
      <c r="P174" s="14"/>
      <c r="Q174" s="14"/>
      <c r="R174" s="14"/>
      <c r="S174" s="14"/>
      <c r="T174" s="14"/>
      <c r="U174" s="14"/>
      <c r="V174" s="14"/>
      <c r="W174" s="79" t="s">
        <v>265</v>
      </c>
      <c r="X174" s="79"/>
    </row>
    <row r="175" spans="1:24" ht="50.25" customHeight="1" x14ac:dyDescent="0.25">
      <c r="A175" s="24"/>
      <c r="B175" s="25" t="s">
        <v>106</v>
      </c>
      <c r="C175" s="59" t="s">
        <v>15</v>
      </c>
      <c r="D175" s="7">
        <v>485</v>
      </c>
      <c r="E175" s="7">
        <v>485</v>
      </c>
      <c r="F175" s="7">
        <v>485</v>
      </c>
      <c r="G175" s="7">
        <v>485</v>
      </c>
      <c r="H175" s="14"/>
      <c r="I175" s="14"/>
      <c r="J175" s="14"/>
      <c r="K175" s="14"/>
      <c r="L175" s="14"/>
      <c r="M175" s="14"/>
      <c r="N175" s="14"/>
      <c r="O175" s="14"/>
      <c r="P175" s="14"/>
      <c r="Q175" s="14"/>
      <c r="R175" s="14"/>
      <c r="S175" s="14"/>
      <c r="T175" s="14"/>
      <c r="U175" s="14"/>
      <c r="V175" s="14"/>
      <c r="W175" s="79" t="s">
        <v>265</v>
      </c>
      <c r="X175" s="79"/>
    </row>
    <row r="176" spans="1:24" ht="68.25" customHeight="1" x14ac:dyDescent="0.25">
      <c r="A176" s="24"/>
      <c r="B176" s="25" t="s">
        <v>125</v>
      </c>
      <c r="C176" s="59" t="s">
        <v>15</v>
      </c>
      <c r="D176" s="7">
        <v>1200</v>
      </c>
      <c r="E176" s="7">
        <v>1200</v>
      </c>
      <c r="F176" s="7">
        <v>686</v>
      </c>
      <c r="G176" s="7">
        <v>686</v>
      </c>
      <c r="H176" s="14"/>
      <c r="I176" s="14"/>
      <c r="J176" s="14"/>
      <c r="K176" s="14"/>
      <c r="L176" s="14"/>
      <c r="M176" s="14"/>
      <c r="N176" s="14"/>
      <c r="O176" s="14"/>
      <c r="P176" s="14"/>
      <c r="Q176" s="14"/>
      <c r="R176" s="14"/>
      <c r="S176" s="14"/>
      <c r="T176" s="14"/>
      <c r="U176" s="14"/>
      <c r="V176" s="14"/>
      <c r="W176" s="79" t="s">
        <v>399</v>
      </c>
      <c r="X176" s="79"/>
    </row>
    <row r="177" spans="1:24" ht="98.25" customHeight="1" x14ac:dyDescent="0.25">
      <c r="A177" s="24"/>
      <c r="B177" s="25" t="s">
        <v>271</v>
      </c>
      <c r="C177" s="59" t="s">
        <v>251</v>
      </c>
      <c r="D177" s="7">
        <v>30</v>
      </c>
      <c r="E177" s="7">
        <v>30</v>
      </c>
      <c r="F177" s="7">
        <v>30</v>
      </c>
      <c r="G177" s="7">
        <v>30</v>
      </c>
      <c r="H177" s="14"/>
      <c r="I177" s="14"/>
      <c r="J177" s="14"/>
      <c r="K177" s="14"/>
      <c r="L177" s="14"/>
      <c r="M177" s="14"/>
      <c r="N177" s="14"/>
      <c r="O177" s="14"/>
      <c r="P177" s="14"/>
      <c r="Q177" s="14"/>
      <c r="R177" s="14"/>
      <c r="S177" s="14"/>
      <c r="T177" s="14"/>
      <c r="U177" s="14"/>
      <c r="V177" s="14"/>
      <c r="W177" s="79" t="s">
        <v>265</v>
      </c>
      <c r="X177" s="79"/>
    </row>
    <row r="178" spans="1:24" ht="44.25" customHeight="1" x14ac:dyDescent="0.25">
      <c r="A178" s="85"/>
      <c r="B178" s="88" t="s">
        <v>19</v>
      </c>
      <c r="C178" s="57" t="s">
        <v>18</v>
      </c>
      <c r="D178" s="10">
        <f>D179+D180</f>
        <v>1780</v>
      </c>
      <c r="E178" s="10">
        <f t="shared" ref="E178:G178" si="57">E179+E180</f>
        <v>1780</v>
      </c>
      <c r="F178" s="10">
        <f t="shared" si="57"/>
        <v>1266</v>
      </c>
      <c r="G178" s="10">
        <f t="shared" si="57"/>
        <v>1266</v>
      </c>
      <c r="H178" s="14"/>
      <c r="I178" s="14"/>
      <c r="J178" s="14"/>
      <c r="K178" s="14"/>
      <c r="L178" s="14"/>
      <c r="M178" s="14"/>
      <c r="N178" s="14"/>
      <c r="O178" s="14"/>
      <c r="P178" s="14"/>
      <c r="Q178" s="14"/>
      <c r="R178" s="14"/>
      <c r="S178" s="14"/>
      <c r="T178" s="14"/>
      <c r="U178" s="14"/>
      <c r="V178" s="14"/>
      <c r="W178" s="110" t="s">
        <v>400</v>
      </c>
      <c r="X178" s="110"/>
    </row>
    <row r="179" spans="1:24" ht="48" customHeight="1" x14ac:dyDescent="0.25">
      <c r="A179" s="86"/>
      <c r="B179" s="89"/>
      <c r="C179" s="59" t="s">
        <v>15</v>
      </c>
      <c r="D179" s="7">
        <f>D174+D173+D175+D176</f>
        <v>1750</v>
      </c>
      <c r="E179" s="7">
        <f t="shared" ref="E179:G179" si="58">E174+E173+E175+E176</f>
        <v>1750</v>
      </c>
      <c r="F179" s="7">
        <f t="shared" si="58"/>
        <v>1236</v>
      </c>
      <c r="G179" s="7">
        <f t="shared" si="58"/>
        <v>1236</v>
      </c>
      <c r="H179" s="14"/>
      <c r="I179" s="14"/>
      <c r="J179" s="14"/>
      <c r="K179" s="14"/>
      <c r="L179" s="14"/>
      <c r="M179" s="14"/>
      <c r="N179" s="14"/>
      <c r="O179" s="14"/>
      <c r="P179" s="14"/>
      <c r="Q179" s="14"/>
      <c r="R179" s="14"/>
      <c r="S179" s="14"/>
      <c r="T179" s="14"/>
      <c r="U179" s="14"/>
      <c r="V179" s="14"/>
      <c r="W179" s="79" t="s">
        <v>401</v>
      </c>
      <c r="X179" s="79"/>
    </row>
    <row r="180" spans="1:24" ht="48" customHeight="1" x14ac:dyDescent="0.25">
      <c r="A180" s="87"/>
      <c r="B180" s="87"/>
      <c r="C180" s="59" t="s">
        <v>251</v>
      </c>
      <c r="D180" s="7">
        <f>D177</f>
        <v>30</v>
      </c>
      <c r="E180" s="7">
        <f t="shared" ref="E180:G180" si="59">E177</f>
        <v>30</v>
      </c>
      <c r="F180" s="7">
        <f t="shared" si="59"/>
        <v>30</v>
      </c>
      <c r="G180" s="7">
        <f t="shared" si="59"/>
        <v>30</v>
      </c>
      <c r="H180" s="14"/>
      <c r="I180" s="14"/>
      <c r="J180" s="14"/>
      <c r="K180" s="14"/>
      <c r="L180" s="14"/>
      <c r="M180" s="14"/>
      <c r="N180" s="14"/>
      <c r="O180" s="14"/>
      <c r="P180" s="14"/>
      <c r="Q180" s="14"/>
      <c r="R180" s="14"/>
      <c r="S180" s="14"/>
      <c r="T180" s="14"/>
      <c r="U180" s="14"/>
      <c r="V180" s="14"/>
      <c r="W180" s="79" t="s">
        <v>265</v>
      </c>
      <c r="X180" s="79"/>
    </row>
    <row r="181" spans="1:24" s="13" customFormat="1" x14ac:dyDescent="0.25">
      <c r="A181" s="68"/>
      <c r="B181" s="95" t="s">
        <v>20</v>
      </c>
      <c r="C181" s="96"/>
      <c r="D181" s="96"/>
      <c r="E181" s="96"/>
      <c r="F181" s="96"/>
      <c r="G181" s="96"/>
      <c r="H181" s="96"/>
      <c r="I181" s="96"/>
      <c r="J181" s="96"/>
      <c r="K181" s="96"/>
      <c r="L181" s="96"/>
      <c r="M181" s="96"/>
      <c r="N181" s="96"/>
      <c r="O181" s="96"/>
      <c r="P181" s="96"/>
      <c r="Q181" s="96"/>
      <c r="R181" s="96"/>
      <c r="S181" s="96"/>
      <c r="T181" s="96"/>
      <c r="U181" s="96"/>
      <c r="V181" s="96"/>
      <c r="W181" s="96"/>
      <c r="X181" s="96"/>
    </row>
    <row r="182" spans="1:24" s="13" customFormat="1" ht="94.5" customHeight="1" x14ac:dyDescent="0.25">
      <c r="A182" s="68"/>
      <c r="B182" s="25" t="s">
        <v>222</v>
      </c>
      <c r="C182" s="59" t="s">
        <v>15</v>
      </c>
      <c r="D182" s="7">
        <v>200</v>
      </c>
      <c r="E182" s="7">
        <v>200</v>
      </c>
      <c r="F182" s="7">
        <v>200</v>
      </c>
      <c r="G182" s="7">
        <v>0</v>
      </c>
      <c r="H182" s="14"/>
      <c r="I182" s="14"/>
      <c r="J182" s="14"/>
      <c r="K182" s="14"/>
      <c r="L182" s="14"/>
      <c r="M182" s="14"/>
      <c r="N182" s="14"/>
      <c r="O182" s="14"/>
      <c r="P182" s="14"/>
      <c r="Q182" s="14"/>
      <c r="R182" s="14"/>
      <c r="S182" s="14"/>
      <c r="T182" s="14"/>
      <c r="U182" s="14"/>
      <c r="V182" s="14"/>
      <c r="W182" s="79" t="s">
        <v>97</v>
      </c>
      <c r="X182" s="79"/>
    </row>
    <row r="183" spans="1:24" s="13" customFormat="1" ht="40.5" customHeight="1" x14ac:dyDescent="0.25">
      <c r="A183" s="68"/>
      <c r="B183" s="25" t="s">
        <v>223</v>
      </c>
      <c r="C183" s="59" t="s">
        <v>15</v>
      </c>
      <c r="D183" s="7">
        <v>200</v>
      </c>
      <c r="E183" s="7">
        <v>200</v>
      </c>
      <c r="F183" s="7">
        <v>0</v>
      </c>
      <c r="G183" s="7">
        <v>0</v>
      </c>
      <c r="H183" s="14"/>
      <c r="I183" s="14"/>
      <c r="J183" s="14"/>
      <c r="K183" s="14"/>
      <c r="L183" s="14"/>
      <c r="M183" s="14"/>
      <c r="N183" s="14"/>
      <c r="O183" s="14"/>
      <c r="P183" s="14"/>
      <c r="Q183" s="14"/>
      <c r="R183" s="14"/>
      <c r="S183" s="14"/>
      <c r="T183" s="14"/>
      <c r="U183" s="14"/>
      <c r="V183" s="14"/>
      <c r="W183" s="79" t="s">
        <v>97</v>
      </c>
      <c r="X183" s="79"/>
    </row>
    <row r="184" spans="1:24" s="13" customFormat="1" ht="86.25" customHeight="1" x14ac:dyDescent="0.25">
      <c r="A184" s="68"/>
      <c r="B184" s="25" t="s">
        <v>402</v>
      </c>
      <c r="C184" s="59" t="s">
        <v>15</v>
      </c>
      <c r="D184" s="7">
        <v>300</v>
      </c>
      <c r="E184" s="7">
        <v>300</v>
      </c>
      <c r="F184" s="7">
        <v>0</v>
      </c>
      <c r="G184" s="7">
        <v>0</v>
      </c>
      <c r="H184" s="14"/>
      <c r="I184" s="14"/>
      <c r="J184" s="14"/>
      <c r="K184" s="14"/>
      <c r="L184" s="14"/>
      <c r="M184" s="14"/>
      <c r="N184" s="14"/>
      <c r="O184" s="14"/>
      <c r="P184" s="14"/>
      <c r="Q184" s="14"/>
      <c r="R184" s="14"/>
      <c r="S184" s="14"/>
      <c r="T184" s="14"/>
      <c r="U184" s="14"/>
      <c r="V184" s="14"/>
      <c r="W184" s="79" t="s">
        <v>97</v>
      </c>
      <c r="X184" s="79"/>
    </row>
    <row r="185" spans="1:24" s="13" customFormat="1" ht="68.25" customHeight="1" x14ac:dyDescent="0.25">
      <c r="A185" s="97"/>
      <c r="B185" s="80" t="s">
        <v>19</v>
      </c>
      <c r="C185" s="26" t="s">
        <v>18</v>
      </c>
      <c r="D185" s="27">
        <f>D186</f>
        <v>700</v>
      </c>
      <c r="E185" s="27">
        <f t="shared" ref="E185:G185" si="60">E186</f>
        <v>700</v>
      </c>
      <c r="F185" s="27">
        <f t="shared" si="60"/>
        <v>200</v>
      </c>
      <c r="G185" s="27">
        <f t="shared" si="60"/>
        <v>0</v>
      </c>
      <c r="H185" s="14"/>
      <c r="I185" s="14"/>
      <c r="J185" s="14"/>
      <c r="K185" s="14"/>
      <c r="L185" s="14"/>
      <c r="M185" s="14"/>
      <c r="N185" s="14"/>
      <c r="O185" s="14"/>
      <c r="P185" s="14"/>
      <c r="Q185" s="14"/>
      <c r="R185" s="14"/>
      <c r="S185" s="14"/>
      <c r="T185" s="14"/>
      <c r="U185" s="14"/>
      <c r="V185" s="14"/>
      <c r="W185" s="110" t="s">
        <v>97</v>
      </c>
      <c r="X185" s="110"/>
    </row>
    <row r="186" spans="1:24" s="13" customFormat="1" ht="63" customHeight="1" x14ac:dyDescent="0.25">
      <c r="A186" s="116"/>
      <c r="B186" s="116"/>
      <c r="C186" s="59" t="s">
        <v>15</v>
      </c>
      <c r="D186" s="7">
        <f>D182+D183+D184</f>
        <v>700</v>
      </c>
      <c r="E186" s="7">
        <f t="shared" ref="E186:G186" si="61">E182+E183+E184</f>
        <v>700</v>
      </c>
      <c r="F186" s="7">
        <f t="shared" si="61"/>
        <v>200</v>
      </c>
      <c r="G186" s="7">
        <f t="shared" si="61"/>
        <v>0</v>
      </c>
      <c r="H186" s="14"/>
      <c r="I186" s="14"/>
      <c r="J186" s="14"/>
      <c r="K186" s="14"/>
      <c r="L186" s="14"/>
      <c r="M186" s="14"/>
      <c r="N186" s="14"/>
      <c r="O186" s="14"/>
      <c r="P186" s="14"/>
      <c r="Q186" s="14"/>
      <c r="R186" s="14"/>
      <c r="S186" s="14"/>
      <c r="T186" s="14"/>
      <c r="U186" s="14"/>
      <c r="V186" s="14"/>
      <c r="W186" s="79" t="s">
        <v>97</v>
      </c>
      <c r="X186" s="79"/>
    </row>
    <row r="187" spans="1:24" s="13" customFormat="1" ht="43.5" customHeight="1" x14ac:dyDescent="0.25">
      <c r="A187" s="85"/>
      <c r="B187" s="88" t="s">
        <v>16</v>
      </c>
      <c r="C187" s="26" t="s">
        <v>18</v>
      </c>
      <c r="D187" s="27">
        <f>D188+D189</f>
        <v>2480</v>
      </c>
      <c r="E187" s="27">
        <f t="shared" ref="E187:V187" si="62">E188+E189</f>
        <v>2480</v>
      </c>
      <c r="F187" s="27">
        <f t="shared" si="62"/>
        <v>1466</v>
      </c>
      <c r="G187" s="27">
        <f t="shared" si="62"/>
        <v>1266</v>
      </c>
      <c r="H187" s="27">
        <f t="shared" si="62"/>
        <v>0</v>
      </c>
      <c r="I187" s="27">
        <f t="shared" si="62"/>
        <v>0</v>
      </c>
      <c r="J187" s="27">
        <f t="shared" si="62"/>
        <v>0</v>
      </c>
      <c r="K187" s="27">
        <f t="shared" si="62"/>
        <v>0</v>
      </c>
      <c r="L187" s="27">
        <f t="shared" si="62"/>
        <v>0</v>
      </c>
      <c r="M187" s="27">
        <f t="shared" si="62"/>
        <v>0</v>
      </c>
      <c r="N187" s="27">
        <f t="shared" si="62"/>
        <v>0</v>
      </c>
      <c r="O187" s="27">
        <f t="shared" si="62"/>
        <v>0</v>
      </c>
      <c r="P187" s="27">
        <f t="shared" si="62"/>
        <v>0</v>
      </c>
      <c r="Q187" s="27">
        <f t="shared" si="62"/>
        <v>0</v>
      </c>
      <c r="R187" s="27">
        <f t="shared" si="62"/>
        <v>0</v>
      </c>
      <c r="S187" s="27">
        <f t="shared" si="62"/>
        <v>0</v>
      </c>
      <c r="T187" s="27">
        <f t="shared" si="62"/>
        <v>0</v>
      </c>
      <c r="U187" s="27">
        <f t="shared" si="62"/>
        <v>0</v>
      </c>
      <c r="V187" s="27">
        <f t="shared" si="62"/>
        <v>0</v>
      </c>
      <c r="W187" s="110" t="s">
        <v>403</v>
      </c>
      <c r="X187" s="110"/>
    </row>
    <row r="188" spans="1:24" s="13" customFormat="1" ht="49.5" customHeight="1" x14ac:dyDescent="0.25">
      <c r="A188" s="89"/>
      <c r="B188" s="89"/>
      <c r="C188" s="59" t="s">
        <v>15</v>
      </c>
      <c r="D188" s="7">
        <f>D179+D186</f>
        <v>2450</v>
      </c>
      <c r="E188" s="7">
        <f>E179+E186</f>
        <v>2450</v>
      </c>
      <c r="F188" s="7">
        <f>F179+F186</f>
        <v>1436</v>
      </c>
      <c r="G188" s="7">
        <f>G179+G186</f>
        <v>1236</v>
      </c>
      <c r="H188" s="14"/>
      <c r="I188" s="14"/>
      <c r="J188" s="14"/>
      <c r="K188" s="14"/>
      <c r="L188" s="14"/>
      <c r="M188" s="14"/>
      <c r="N188" s="14"/>
      <c r="O188" s="14"/>
      <c r="P188" s="14"/>
      <c r="Q188" s="14"/>
      <c r="R188" s="14"/>
      <c r="S188" s="14"/>
      <c r="T188" s="14"/>
      <c r="U188" s="14"/>
      <c r="V188" s="14"/>
      <c r="W188" s="79" t="s">
        <v>404</v>
      </c>
      <c r="X188" s="79"/>
    </row>
    <row r="189" spans="1:24" s="13" customFormat="1" ht="49.5" customHeight="1" x14ac:dyDescent="0.25">
      <c r="A189" s="87"/>
      <c r="B189" s="87"/>
      <c r="C189" s="59" t="s">
        <v>251</v>
      </c>
      <c r="D189" s="7">
        <f>D180</f>
        <v>30</v>
      </c>
      <c r="E189" s="7">
        <f t="shared" ref="E189:G189" si="63">E180</f>
        <v>30</v>
      </c>
      <c r="F189" s="7">
        <f t="shared" si="63"/>
        <v>30</v>
      </c>
      <c r="G189" s="7">
        <f t="shared" si="63"/>
        <v>30</v>
      </c>
      <c r="H189" s="14"/>
      <c r="I189" s="14"/>
      <c r="J189" s="14"/>
      <c r="K189" s="14"/>
      <c r="L189" s="14"/>
      <c r="M189" s="14"/>
      <c r="N189" s="14"/>
      <c r="O189" s="14"/>
      <c r="P189" s="14"/>
      <c r="Q189" s="14"/>
      <c r="R189" s="14"/>
      <c r="S189" s="14"/>
      <c r="T189" s="14"/>
      <c r="U189" s="14"/>
      <c r="V189" s="14"/>
      <c r="W189" s="79" t="s">
        <v>265</v>
      </c>
      <c r="X189" s="79"/>
    </row>
    <row r="190" spans="1:24" ht="20.25" customHeight="1" x14ac:dyDescent="0.25">
      <c r="A190" s="71">
        <v>9</v>
      </c>
      <c r="B190" s="90" t="s">
        <v>84</v>
      </c>
      <c r="C190" s="90"/>
      <c r="D190" s="90"/>
      <c r="E190" s="90"/>
      <c r="F190" s="90"/>
      <c r="G190" s="90"/>
      <c r="H190" s="91"/>
      <c r="I190" s="91"/>
      <c r="J190" s="91"/>
      <c r="K190" s="91"/>
      <c r="L190" s="91"/>
      <c r="M190" s="91"/>
      <c r="N190" s="91"/>
      <c r="O190" s="91"/>
      <c r="P190" s="91"/>
      <c r="Q190" s="91"/>
      <c r="R190" s="91"/>
      <c r="S190" s="91"/>
      <c r="T190" s="91"/>
      <c r="U190" s="91"/>
      <c r="V190" s="91"/>
      <c r="W190" s="91"/>
      <c r="X190" s="91"/>
    </row>
    <row r="191" spans="1:24" ht="20.25" customHeight="1" x14ac:dyDescent="0.25">
      <c r="A191" s="71"/>
      <c r="B191" s="92" t="s">
        <v>85</v>
      </c>
      <c r="C191" s="93"/>
      <c r="D191" s="93"/>
      <c r="E191" s="93"/>
      <c r="F191" s="93"/>
      <c r="G191" s="93"/>
      <c r="H191" s="93"/>
      <c r="I191" s="93"/>
      <c r="J191" s="93"/>
      <c r="K191" s="93"/>
      <c r="L191" s="93"/>
      <c r="M191" s="93"/>
      <c r="N191" s="93"/>
      <c r="O191" s="93"/>
      <c r="P191" s="93"/>
      <c r="Q191" s="93"/>
      <c r="R191" s="93"/>
      <c r="S191" s="93"/>
      <c r="T191" s="93"/>
      <c r="U191" s="93"/>
      <c r="V191" s="93"/>
      <c r="W191" s="93"/>
      <c r="X191" s="94"/>
    </row>
    <row r="192" spans="1:24" ht="38.25" customHeight="1" x14ac:dyDescent="0.25">
      <c r="A192" s="71"/>
      <c r="B192" s="74" t="s">
        <v>188</v>
      </c>
      <c r="C192" s="59" t="s">
        <v>15</v>
      </c>
      <c r="D192" s="28">
        <v>29</v>
      </c>
      <c r="E192" s="28">
        <v>29</v>
      </c>
      <c r="F192" s="28">
        <v>0</v>
      </c>
      <c r="G192" s="28">
        <v>0</v>
      </c>
      <c r="H192" s="29"/>
      <c r="I192" s="29"/>
      <c r="J192" s="29"/>
      <c r="K192" s="29"/>
      <c r="L192" s="29"/>
      <c r="M192" s="29"/>
      <c r="N192" s="29"/>
      <c r="O192" s="29"/>
      <c r="P192" s="29"/>
      <c r="Q192" s="29"/>
      <c r="R192" s="29"/>
      <c r="S192" s="29"/>
      <c r="T192" s="29"/>
      <c r="U192" s="29"/>
      <c r="V192" s="29"/>
      <c r="W192" s="79" t="s">
        <v>97</v>
      </c>
      <c r="X192" s="79"/>
    </row>
    <row r="193" spans="1:24" ht="43.5" customHeight="1" x14ac:dyDescent="0.25">
      <c r="A193" s="71"/>
      <c r="B193" s="92" t="s">
        <v>12</v>
      </c>
      <c r="C193" s="93"/>
      <c r="D193" s="93"/>
      <c r="E193" s="93"/>
      <c r="F193" s="93"/>
      <c r="G193" s="93"/>
      <c r="H193" s="93"/>
      <c r="I193" s="93"/>
      <c r="J193" s="93"/>
      <c r="K193" s="93"/>
      <c r="L193" s="93"/>
      <c r="M193" s="93"/>
      <c r="N193" s="93"/>
      <c r="O193" s="93"/>
      <c r="P193" s="93"/>
      <c r="Q193" s="93"/>
      <c r="R193" s="93"/>
      <c r="S193" s="93"/>
      <c r="T193" s="93"/>
      <c r="U193" s="93"/>
      <c r="V193" s="93"/>
      <c r="W193" s="93"/>
      <c r="X193" s="94"/>
    </row>
    <row r="194" spans="1:24" ht="87" customHeight="1" x14ac:dyDescent="0.25">
      <c r="A194" s="75"/>
      <c r="B194" s="30" t="s">
        <v>126</v>
      </c>
      <c r="C194" s="59" t="s">
        <v>17</v>
      </c>
      <c r="D194" s="28">
        <v>50533.5</v>
      </c>
      <c r="E194" s="31">
        <v>50533.5</v>
      </c>
      <c r="F194" s="28">
        <v>38675.9</v>
      </c>
      <c r="G194" s="28">
        <v>38675.9</v>
      </c>
      <c r="H194" s="32"/>
      <c r="I194" s="32"/>
      <c r="J194" s="32"/>
      <c r="K194" s="32"/>
      <c r="L194" s="32"/>
      <c r="M194" s="32"/>
      <c r="N194" s="32"/>
      <c r="O194" s="32"/>
      <c r="P194" s="32"/>
      <c r="Q194" s="32"/>
      <c r="R194" s="32"/>
      <c r="S194" s="32"/>
      <c r="T194" s="32"/>
      <c r="U194" s="32"/>
      <c r="V194" s="32"/>
      <c r="W194" s="79" t="s">
        <v>405</v>
      </c>
      <c r="X194" s="79"/>
    </row>
    <row r="195" spans="1:24" ht="86.25" customHeight="1" x14ac:dyDescent="0.25">
      <c r="A195" s="75"/>
      <c r="B195" s="30" t="s">
        <v>127</v>
      </c>
      <c r="C195" s="59" t="s">
        <v>17</v>
      </c>
      <c r="D195" s="28">
        <v>38091.599999999999</v>
      </c>
      <c r="E195" s="31">
        <v>38091.599999999999</v>
      </c>
      <c r="F195" s="28">
        <v>21684.1</v>
      </c>
      <c r="G195" s="28">
        <v>21684.1</v>
      </c>
      <c r="H195" s="32"/>
      <c r="I195" s="32"/>
      <c r="J195" s="32"/>
      <c r="K195" s="32"/>
      <c r="L195" s="32"/>
      <c r="M195" s="32"/>
      <c r="N195" s="32"/>
      <c r="O195" s="32"/>
      <c r="P195" s="32"/>
      <c r="Q195" s="32"/>
      <c r="R195" s="32"/>
      <c r="S195" s="32"/>
      <c r="T195" s="32"/>
      <c r="U195" s="32"/>
      <c r="V195" s="32"/>
      <c r="W195" s="79" t="s">
        <v>406</v>
      </c>
      <c r="X195" s="79"/>
    </row>
    <row r="196" spans="1:24" ht="72" customHeight="1" x14ac:dyDescent="0.25">
      <c r="A196" s="75"/>
      <c r="B196" s="30" t="s">
        <v>128</v>
      </c>
      <c r="C196" s="59" t="s">
        <v>15</v>
      </c>
      <c r="D196" s="28">
        <v>13237.3</v>
      </c>
      <c r="E196" s="31">
        <v>13237.3</v>
      </c>
      <c r="F196" s="28">
        <v>10674.1</v>
      </c>
      <c r="G196" s="28">
        <v>10674.1</v>
      </c>
      <c r="H196" s="32"/>
      <c r="I196" s="32"/>
      <c r="J196" s="32"/>
      <c r="K196" s="32"/>
      <c r="L196" s="32"/>
      <c r="M196" s="32"/>
      <c r="N196" s="32"/>
      <c r="O196" s="32"/>
      <c r="P196" s="32"/>
      <c r="Q196" s="32"/>
      <c r="R196" s="32"/>
      <c r="S196" s="32"/>
      <c r="T196" s="32"/>
      <c r="U196" s="32"/>
      <c r="V196" s="32"/>
      <c r="W196" s="79" t="s">
        <v>407</v>
      </c>
      <c r="X196" s="79"/>
    </row>
    <row r="197" spans="1:24" ht="85.5" customHeight="1" x14ac:dyDescent="0.25">
      <c r="A197" s="75"/>
      <c r="B197" s="30" t="s">
        <v>189</v>
      </c>
      <c r="C197" s="59" t="s">
        <v>15</v>
      </c>
      <c r="D197" s="28">
        <v>16407.7</v>
      </c>
      <c r="E197" s="31">
        <v>16407.7</v>
      </c>
      <c r="F197" s="28">
        <v>12984.9</v>
      </c>
      <c r="G197" s="28">
        <v>12984.9</v>
      </c>
      <c r="H197" s="32"/>
      <c r="I197" s="32"/>
      <c r="J197" s="32"/>
      <c r="K197" s="32"/>
      <c r="L197" s="32"/>
      <c r="M197" s="32"/>
      <c r="N197" s="32"/>
      <c r="O197" s="32"/>
      <c r="P197" s="32"/>
      <c r="Q197" s="32"/>
      <c r="R197" s="32"/>
      <c r="S197" s="32"/>
      <c r="T197" s="32"/>
      <c r="U197" s="32"/>
      <c r="V197" s="32"/>
      <c r="W197" s="79" t="s">
        <v>408</v>
      </c>
      <c r="X197" s="79"/>
    </row>
    <row r="198" spans="1:24" ht="81.75" customHeight="1" x14ac:dyDescent="0.25">
      <c r="A198" s="75"/>
      <c r="B198" s="30" t="s">
        <v>129</v>
      </c>
      <c r="C198" s="59" t="s">
        <v>17</v>
      </c>
      <c r="D198" s="28">
        <v>25051.5</v>
      </c>
      <c r="E198" s="31">
        <v>25051.5</v>
      </c>
      <c r="F198" s="28">
        <v>19184.7</v>
      </c>
      <c r="G198" s="28">
        <v>19184.7</v>
      </c>
      <c r="H198" s="32"/>
      <c r="I198" s="32"/>
      <c r="J198" s="32"/>
      <c r="K198" s="32"/>
      <c r="L198" s="32"/>
      <c r="M198" s="32"/>
      <c r="N198" s="32"/>
      <c r="O198" s="32"/>
      <c r="P198" s="32"/>
      <c r="Q198" s="32"/>
      <c r="R198" s="32"/>
      <c r="S198" s="32"/>
      <c r="T198" s="32"/>
      <c r="U198" s="32"/>
      <c r="V198" s="32"/>
      <c r="W198" s="79" t="s">
        <v>409</v>
      </c>
      <c r="X198" s="79"/>
    </row>
    <row r="199" spans="1:24" ht="32.25" customHeight="1" x14ac:dyDescent="0.25">
      <c r="A199" s="85"/>
      <c r="B199" s="88" t="s">
        <v>19</v>
      </c>
      <c r="C199" s="57" t="s">
        <v>18</v>
      </c>
      <c r="D199" s="10">
        <f>D200+D201</f>
        <v>143321.60000000001</v>
      </c>
      <c r="E199" s="10">
        <f t="shared" ref="E199:G199" si="64">E200+E201</f>
        <v>143321.60000000001</v>
      </c>
      <c r="F199" s="10">
        <f t="shared" si="64"/>
        <v>103203.7</v>
      </c>
      <c r="G199" s="10">
        <f t="shared" si="64"/>
        <v>103203.7</v>
      </c>
      <c r="H199" s="14"/>
      <c r="I199" s="14"/>
      <c r="J199" s="14"/>
      <c r="K199" s="14"/>
      <c r="L199" s="14"/>
      <c r="M199" s="14"/>
      <c r="N199" s="14"/>
      <c r="O199" s="14"/>
      <c r="P199" s="14"/>
      <c r="Q199" s="14"/>
      <c r="R199" s="14"/>
      <c r="S199" s="14"/>
      <c r="T199" s="14"/>
      <c r="U199" s="14"/>
      <c r="V199" s="14"/>
      <c r="W199" s="110" t="s">
        <v>254</v>
      </c>
      <c r="X199" s="79"/>
    </row>
    <row r="200" spans="1:24" ht="31.5" x14ac:dyDescent="0.25">
      <c r="A200" s="86"/>
      <c r="B200" s="89"/>
      <c r="C200" s="59" t="s">
        <v>15</v>
      </c>
      <c r="D200" s="7">
        <f>D196+D197</f>
        <v>29645</v>
      </c>
      <c r="E200" s="7">
        <f t="shared" ref="E200:G200" si="65">E196+E197</f>
        <v>29645</v>
      </c>
      <c r="F200" s="7">
        <f t="shared" si="65"/>
        <v>23659</v>
      </c>
      <c r="G200" s="7">
        <f t="shared" si="65"/>
        <v>23659</v>
      </c>
      <c r="H200" s="14"/>
      <c r="I200" s="14"/>
      <c r="J200" s="14"/>
      <c r="K200" s="14"/>
      <c r="L200" s="14"/>
      <c r="M200" s="14"/>
      <c r="N200" s="14"/>
      <c r="O200" s="14"/>
      <c r="P200" s="14"/>
      <c r="Q200" s="14"/>
      <c r="R200" s="14"/>
      <c r="S200" s="14"/>
      <c r="T200" s="14"/>
      <c r="U200" s="14"/>
      <c r="V200" s="14"/>
      <c r="W200" s="79" t="s">
        <v>410</v>
      </c>
      <c r="X200" s="79"/>
    </row>
    <row r="201" spans="1:24" ht="57.75" customHeight="1" x14ac:dyDescent="0.25">
      <c r="A201" s="86"/>
      <c r="B201" s="89"/>
      <c r="C201" s="59" t="s">
        <v>17</v>
      </c>
      <c r="D201" s="19">
        <f>D194+D195+D198</f>
        <v>113676.6</v>
      </c>
      <c r="E201" s="19">
        <f t="shared" ref="E201:G201" si="66">E194+E195+E198</f>
        <v>113676.6</v>
      </c>
      <c r="F201" s="19">
        <f t="shared" si="66"/>
        <v>79544.7</v>
      </c>
      <c r="G201" s="19">
        <f t="shared" si="66"/>
        <v>79544.7</v>
      </c>
      <c r="H201" s="14"/>
      <c r="I201" s="14"/>
      <c r="J201" s="14"/>
      <c r="K201" s="14"/>
      <c r="L201" s="14"/>
      <c r="M201" s="14"/>
      <c r="N201" s="14"/>
      <c r="O201" s="14"/>
      <c r="P201" s="14"/>
      <c r="Q201" s="14"/>
      <c r="R201" s="14"/>
      <c r="S201" s="14"/>
      <c r="T201" s="14"/>
      <c r="U201" s="14"/>
      <c r="V201" s="14"/>
      <c r="W201" s="79" t="s">
        <v>411</v>
      </c>
      <c r="X201" s="79"/>
    </row>
    <row r="202" spans="1:24" ht="35.25" customHeight="1" x14ac:dyDescent="0.25">
      <c r="A202" s="71"/>
      <c r="B202" s="90" t="s">
        <v>13</v>
      </c>
      <c r="C202" s="90"/>
      <c r="D202" s="90"/>
      <c r="E202" s="90"/>
      <c r="F202" s="90"/>
      <c r="G202" s="90"/>
      <c r="H202" s="91"/>
      <c r="I202" s="91"/>
      <c r="J202" s="91"/>
      <c r="K202" s="91"/>
      <c r="L202" s="91"/>
      <c r="M202" s="91"/>
      <c r="N202" s="91"/>
      <c r="O202" s="91"/>
      <c r="P202" s="91"/>
      <c r="Q202" s="91"/>
      <c r="R202" s="91"/>
      <c r="S202" s="91"/>
      <c r="T202" s="91"/>
      <c r="U202" s="91"/>
      <c r="V202" s="91"/>
      <c r="W202" s="91"/>
      <c r="X202" s="91"/>
    </row>
    <row r="203" spans="1:24" ht="31.5" customHeight="1" x14ac:dyDescent="0.25">
      <c r="A203" s="100"/>
      <c r="B203" s="67" t="s">
        <v>86</v>
      </c>
      <c r="C203" s="57" t="s">
        <v>3</v>
      </c>
      <c r="D203" s="27">
        <f>D204+D205+D206</f>
        <v>17139.5</v>
      </c>
      <c r="E203" s="27">
        <f t="shared" ref="E203:G203" si="67">E204+E205+E206</f>
        <v>17139.5</v>
      </c>
      <c r="F203" s="27">
        <f t="shared" si="67"/>
        <v>2931.6</v>
      </c>
      <c r="G203" s="27">
        <f t="shared" si="67"/>
        <v>2906.1</v>
      </c>
      <c r="H203" s="5"/>
      <c r="I203" s="5"/>
      <c r="J203" s="5"/>
      <c r="K203" s="5"/>
      <c r="L203" s="5"/>
      <c r="M203" s="5"/>
      <c r="N203" s="5"/>
      <c r="O203" s="5"/>
      <c r="P203" s="5"/>
      <c r="Q203" s="5"/>
      <c r="R203" s="5"/>
      <c r="S203" s="5"/>
      <c r="T203" s="5"/>
      <c r="U203" s="5"/>
      <c r="V203" s="5"/>
      <c r="W203" s="79" t="s">
        <v>380</v>
      </c>
      <c r="X203" s="79"/>
    </row>
    <row r="204" spans="1:24" ht="57" customHeight="1" x14ac:dyDescent="0.25">
      <c r="A204" s="101"/>
      <c r="B204" s="9" t="s">
        <v>14</v>
      </c>
      <c r="C204" s="59" t="s">
        <v>15</v>
      </c>
      <c r="D204" s="15">
        <f>16866.7+13.5+8.5</f>
        <v>16888.7</v>
      </c>
      <c r="E204" s="15">
        <v>16888.7</v>
      </c>
      <c r="F204" s="15">
        <f>2750.5+7.4+3.5</f>
        <v>2761.4</v>
      </c>
      <c r="G204" s="15">
        <f>2725+7.4+3.5</f>
        <v>2735.9</v>
      </c>
      <c r="H204" s="5"/>
      <c r="I204" s="5"/>
      <c r="J204" s="5"/>
      <c r="K204" s="5"/>
      <c r="L204" s="5"/>
      <c r="M204" s="5"/>
      <c r="N204" s="5"/>
      <c r="O204" s="5"/>
      <c r="P204" s="5"/>
      <c r="Q204" s="5"/>
      <c r="R204" s="5"/>
      <c r="S204" s="5"/>
      <c r="T204" s="5"/>
      <c r="U204" s="5"/>
      <c r="V204" s="5"/>
      <c r="W204" s="79" t="s">
        <v>412</v>
      </c>
      <c r="X204" s="79"/>
    </row>
    <row r="205" spans="1:24" ht="86.25" customHeight="1" x14ac:dyDescent="0.25">
      <c r="A205" s="61"/>
      <c r="B205" s="9" t="s">
        <v>130</v>
      </c>
      <c r="C205" s="59" t="s">
        <v>15</v>
      </c>
      <c r="D205" s="15">
        <v>0.8</v>
      </c>
      <c r="E205" s="15">
        <v>0.8</v>
      </c>
      <c r="F205" s="15">
        <v>0.2</v>
      </c>
      <c r="G205" s="15">
        <v>0.2</v>
      </c>
      <c r="H205" s="5"/>
      <c r="I205" s="5"/>
      <c r="J205" s="5"/>
      <c r="K205" s="5"/>
      <c r="L205" s="5"/>
      <c r="M205" s="5"/>
      <c r="N205" s="5"/>
      <c r="O205" s="5"/>
      <c r="P205" s="5"/>
      <c r="Q205" s="5"/>
      <c r="R205" s="5"/>
      <c r="S205" s="5"/>
      <c r="T205" s="5"/>
      <c r="U205" s="5"/>
      <c r="V205" s="5"/>
      <c r="W205" s="79" t="s">
        <v>413</v>
      </c>
      <c r="X205" s="79"/>
    </row>
    <row r="206" spans="1:24" ht="50.25" customHeight="1" x14ac:dyDescent="0.25">
      <c r="A206" s="61"/>
      <c r="B206" s="9" t="s">
        <v>131</v>
      </c>
      <c r="C206" s="59" t="s">
        <v>15</v>
      </c>
      <c r="D206" s="15">
        <v>250</v>
      </c>
      <c r="E206" s="15">
        <v>250</v>
      </c>
      <c r="F206" s="15">
        <v>170</v>
      </c>
      <c r="G206" s="15">
        <v>170</v>
      </c>
      <c r="H206" s="5"/>
      <c r="I206" s="5"/>
      <c r="J206" s="5"/>
      <c r="K206" s="5"/>
      <c r="L206" s="5"/>
      <c r="M206" s="5"/>
      <c r="N206" s="5"/>
      <c r="O206" s="5"/>
      <c r="P206" s="5"/>
      <c r="Q206" s="5"/>
      <c r="R206" s="5"/>
      <c r="S206" s="5"/>
      <c r="T206" s="5"/>
      <c r="U206" s="5"/>
      <c r="V206" s="5"/>
      <c r="W206" s="79" t="s">
        <v>414</v>
      </c>
      <c r="X206" s="79"/>
    </row>
    <row r="207" spans="1:24" ht="31.5" x14ac:dyDescent="0.25">
      <c r="A207" s="100"/>
      <c r="B207" s="88" t="s">
        <v>16</v>
      </c>
      <c r="C207" s="57" t="s">
        <v>3</v>
      </c>
      <c r="D207" s="10">
        <f>D208+D209</f>
        <v>160490.1</v>
      </c>
      <c r="E207" s="10">
        <f t="shared" ref="E207:G207" si="68">E208+E209</f>
        <v>160490.1</v>
      </c>
      <c r="F207" s="10">
        <f t="shared" si="68"/>
        <v>106135.29999999999</v>
      </c>
      <c r="G207" s="10">
        <f t="shared" si="68"/>
        <v>106109.79999999999</v>
      </c>
      <c r="H207" s="5"/>
      <c r="I207" s="5"/>
      <c r="J207" s="5"/>
      <c r="K207" s="5"/>
      <c r="L207" s="5"/>
      <c r="M207" s="5"/>
      <c r="N207" s="5"/>
      <c r="O207" s="5"/>
      <c r="P207" s="5"/>
      <c r="Q207" s="5"/>
      <c r="R207" s="5"/>
      <c r="S207" s="5"/>
      <c r="T207" s="5"/>
      <c r="U207" s="5"/>
      <c r="V207" s="5"/>
      <c r="W207" s="137" t="s">
        <v>388</v>
      </c>
      <c r="X207" s="137"/>
    </row>
    <row r="208" spans="1:24" ht="50.25" customHeight="1" x14ac:dyDescent="0.25">
      <c r="A208" s="142"/>
      <c r="B208" s="119"/>
      <c r="C208" s="59" t="s">
        <v>15</v>
      </c>
      <c r="D208" s="7">
        <f>D200+D203+D192</f>
        <v>46813.5</v>
      </c>
      <c r="E208" s="7">
        <f>E200+E203+E192</f>
        <v>46813.5</v>
      </c>
      <c r="F208" s="7">
        <f>F200+F203+F192</f>
        <v>26590.6</v>
      </c>
      <c r="G208" s="7">
        <f>G200+G203+G192</f>
        <v>26565.1</v>
      </c>
      <c r="H208" s="5"/>
      <c r="I208" s="5"/>
      <c r="J208" s="5"/>
      <c r="K208" s="5"/>
      <c r="L208" s="5"/>
      <c r="M208" s="5"/>
      <c r="N208" s="5"/>
      <c r="O208" s="5"/>
      <c r="P208" s="5"/>
      <c r="Q208" s="5"/>
      <c r="R208" s="5"/>
      <c r="S208" s="5"/>
      <c r="T208" s="5"/>
      <c r="U208" s="5"/>
      <c r="V208" s="5"/>
      <c r="W208" s="98" t="s">
        <v>258</v>
      </c>
      <c r="X208" s="99"/>
    </row>
    <row r="209" spans="1:24" ht="47.25" x14ac:dyDescent="0.25">
      <c r="A209" s="132"/>
      <c r="B209" s="145"/>
      <c r="C209" s="59" t="s">
        <v>17</v>
      </c>
      <c r="D209" s="7">
        <f>D201</f>
        <v>113676.6</v>
      </c>
      <c r="E209" s="7">
        <f>E201</f>
        <v>113676.6</v>
      </c>
      <c r="F209" s="7">
        <f>F201</f>
        <v>79544.7</v>
      </c>
      <c r="G209" s="7">
        <f>G201</f>
        <v>79544.7</v>
      </c>
      <c r="H209" s="5"/>
      <c r="I209" s="5"/>
      <c r="J209" s="5"/>
      <c r="K209" s="5"/>
      <c r="L209" s="5"/>
      <c r="M209" s="5"/>
      <c r="N209" s="5"/>
      <c r="O209" s="5"/>
      <c r="P209" s="5"/>
      <c r="Q209" s="5"/>
      <c r="R209" s="5"/>
      <c r="S209" s="5"/>
      <c r="T209" s="5"/>
      <c r="U209" s="5"/>
      <c r="V209" s="5"/>
      <c r="W209" s="98" t="s">
        <v>415</v>
      </c>
      <c r="X209" s="99"/>
    </row>
    <row r="210" spans="1:24" ht="15.75" customHeight="1" x14ac:dyDescent="0.25">
      <c r="A210" s="71">
        <v>10</v>
      </c>
      <c r="B210" s="80" t="s">
        <v>171</v>
      </c>
      <c r="C210" s="81"/>
      <c r="D210" s="81"/>
      <c r="E210" s="81"/>
      <c r="F210" s="81"/>
      <c r="G210" s="81"/>
      <c r="H210" s="81"/>
      <c r="I210" s="81"/>
      <c r="J210" s="81"/>
      <c r="K210" s="81"/>
      <c r="L210" s="81"/>
      <c r="M210" s="81"/>
      <c r="N210" s="81"/>
      <c r="O210" s="81"/>
      <c r="P210" s="81"/>
      <c r="Q210" s="81"/>
      <c r="R210" s="81"/>
      <c r="S210" s="81"/>
      <c r="T210" s="81"/>
      <c r="U210" s="81"/>
      <c r="V210" s="81"/>
      <c r="W210" s="81"/>
      <c r="X210" s="81"/>
    </row>
    <row r="211" spans="1:24" ht="163.5" customHeight="1" x14ac:dyDescent="0.25">
      <c r="A211" s="17"/>
      <c r="B211" s="18" t="s">
        <v>27</v>
      </c>
      <c r="C211" s="59" t="s">
        <v>15</v>
      </c>
      <c r="D211" s="7">
        <v>1621.6</v>
      </c>
      <c r="E211" s="7">
        <v>1621.6</v>
      </c>
      <c r="F211" s="7">
        <v>1013.4</v>
      </c>
      <c r="G211" s="7">
        <v>993.4</v>
      </c>
      <c r="H211" s="5"/>
      <c r="I211" s="5"/>
      <c r="J211" s="5"/>
      <c r="K211" s="5"/>
      <c r="L211" s="5"/>
      <c r="M211" s="5"/>
      <c r="N211" s="5"/>
      <c r="O211" s="5"/>
      <c r="P211" s="5"/>
      <c r="Q211" s="5"/>
      <c r="R211" s="5"/>
      <c r="S211" s="5"/>
      <c r="T211" s="5"/>
      <c r="U211" s="5"/>
      <c r="V211" s="5"/>
      <c r="W211" s="79" t="s">
        <v>417</v>
      </c>
      <c r="X211" s="79"/>
    </row>
    <row r="212" spans="1:24" ht="87.75" customHeight="1" x14ac:dyDescent="0.25">
      <c r="A212" s="17"/>
      <c r="B212" s="18" t="s">
        <v>190</v>
      </c>
      <c r="C212" s="59" t="s">
        <v>15</v>
      </c>
      <c r="D212" s="7">
        <v>278</v>
      </c>
      <c r="E212" s="7">
        <v>278</v>
      </c>
      <c r="F212" s="7">
        <v>203.1</v>
      </c>
      <c r="G212" s="7">
        <v>203.1</v>
      </c>
      <c r="H212" s="5"/>
      <c r="I212" s="5"/>
      <c r="J212" s="5"/>
      <c r="K212" s="5"/>
      <c r="L212" s="5"/>
      <c r="M212" s="5"/>
      <c r="N212" s="5"/>
      <c r="O212" s="5"/>
      <c r="P212" s="5"/>
      <c r="Q212" s="5"/>
      <c r="R212" s="5"/>
      <c r="S212" s="5"/>
      <c r="T212" s="5"/>
      <c r="U212" s="5"/>
      <c r="V212" s="5"/>
      <c r="W212" s="79" t="s">
        <v>418</v>
      </c>
      <c r="X212" s="79"/>
    </row>
    <row r="213" spans="1:24" ht="167.25" customHeight="1" x14ac:dyDescent="0.25">
      <c r="A213" s="6"/>
      <c r="B213" s="18" t="s">
        <v>28</v>
      </c>
      <c r="C213" s="59" t="s">
        <v>15</v>
      </c>
      <c r="D213" s="7">
        <v>605</v>
      </c>
      <c r="E213" s="7">
        <v>605</v>
      </c>
      <c r="F213" s="7">
        <v>381</v>
      </c>
      <c r="G213" s="7">
        <v>371</v>
      </c>
      <c r="H213" s="5"/>
      <c r="I213" s="5"/>
      <c r="J213" s="5"/>
      <c r="K213" s="5"/>
      <c r="L213" s="5"/>
      <c r="M213" s="5"/>
      <c r="N213" s="5"/>
      <c r="O213" s="5"/>
      <c r="P213" s="5"/>
      <c r="Q213" s="5"/>
      <c r="R213" s="5"/>
      <c r="S213" s="5"/>
      <c r="T213" s="5"/>
      <c r="U213" s="5"/>
      <c r="V213" s="5"/>
      <c r="W213" s="79" t="s">
        <v>419</v>
      </c>
      <c r="X213" s="79"/>
    </row>
    <row r="214" spans="1:24" ht="78.75" customHeight="1" x14ac:dyDescent="0.25">
      <c r="A214" s="6"/>
      <c r="B214" s="23" t="s">
        <v>416</v>
      </c>
      <c r="C214" s="59" t="s">
        <v>15</v>
      </c>
      <c r="D214" s="7">
        <f>1899.6+605</f>
        <v>2504.6</v>
      </c>
      <c r="E214" s="7">
        <f>1899.6+605</f>
        <v>2504.6</v>
      </c>
      <c r="F214" s="7">
        <f>1216.5+381</f>
        <v>1597.5</v>
      </c>
      <c r="G214" s="7">
        <f>1196.5+371</f>
        <v>1567.5</v>
      </c>
      <c r="H214" s="5"/>
      <c r="I214" s="5"/>
      <c r="J214" s="5"/>
      <c r="K214" s="5"/>
      <c r="L214" s="5"/>
      <c r="M214" s="5"/>
      <c r="N214" s="5"/>
      <c r="O214" s="5"/>
      <c r="P214" s="5"/>
      <c r="Q214" s="5"/>
      <c r="R214" s="5"/>
      <c r="S214" s="5"/>
      <c r="T214" s="5"/>
      <c r="U214" s="5"/>
      <c r="V214" s="5"/>
      <c r="W214" s="79" t="s">
        <v>420</v>
      </c>
      <c r="X214" s="79"/>
    </row>
    <row r="215" spans="1:24" ht="32.25" customHeight="1" x14ac:dyDescent="0.25">
      <c r="A215" s="97"/>
      <c r="B215" s="88" t="s">
        <v>16</v>
      </c>
      <c r="C215" s="57" t="s">
        <v>18</v>
      </c>
      <c r="D215" s="10">
        <f>D216</f>
        <v>2504.6</v>
      </c>
      <c r="E215" s="10">
        <f t="shared" ref="E215:V215" si="69">E216</f>
        <v>2504.6</v>
      </c>
      <c r="F215" s="10">
        <f t="shared" si="69"/>
        <v>1597.5</v>
      </c>
      <c r="G215" s="10">
        <f t="shared" si="69"/>
        <v>1567.5</v>
      </c>
      <c r="H215" s="10">
        <f t="shared" si="69"/>
        <v>0</v>
      </c>
      <c r="I215" s="10">
        <f t="shared" si="69"/>
        <v>0</v>
      </c>
      <c r="J215" s="10">
        <f t="shared" si="69"/>
        <v>0</v>
      </c>
      <c r="K215" s="10">
        <f t="shared" si="69"/>
        <v>0</v>
      </c>
      <c r="L215" s="10">
        <f t="shared" si="69"/>
        <v>0</v>
      </c>
      <c r="M215" s="10">
        <f t="shared" si="69"/>
        <v>0</v>
      </c>
      <c r="N215" s="10">
        <f t="shared" si="69"/>
        <v>0</v>
      </c>
      <c r="O215" s="10">
        <f t="shared" si="69"/>
        <v>0</v>
      </c>
      <c r="P215" s="10">
        <f t="shared" si="69"/>
        <v>0</v>
      </c>
      <c r="Q215" s="10">
        <f t="shared" si="69"/>
        <v>0</v>
      </c>
      <c r="R215" s="10">
        <f t="shared" si="69"/>
        <v>0</v>
      </c>
      <c r="S215" s="10">
        <f t="shared" si="69"/>
        <v>0</v>
      </c>
      <c r="T215" s="10">
        <f t="shared" si="69"/>
        <v>0</v>
      </c>
      <c r="U215" s="10">
        <f t="shared" si="69"/>
        <v>0</v>
      </c>
      <c r="V215" s="10">
        <f t="shared" si="69"/>
        <v>0</v>
      </c>
      <c r="W215" s="110" t="s">
        <v>255</v>
      </c>
      <c r="X215" s="79"/>
    </row>
    <row r="216" spans="1:24" s="33" customFormat="1" ht="45.75" customHeight="1" x14ac:dyDescent="0.25">
      <c r="A216" s="97"/>
      <c r="B216" s="146"/>
      <c r="C216" s="59" t="s">
        <v>15</v>
      </c>
      <c r="D216" s="7">
        <f>D211+D213+D212</f>
        <v>2504.6</v>
      </c>
      <c r="E216" s="7">
        <f t="shared" ref="E216:G216" si="70">E211+E213+E212</f>
        <v>2504.6</v>
      </c>
      <c r="F216" s="7">
        <f t="shared" si="70"/>
        <v>1597.5</v>
      </c>
      <c r="G216" s="7">
        <f t="shared" si="70"/>
        <v>1567.5</v>
      </c>
      <c r="H216" s="14"/>
      <c r="I216" s="14"/>
      <c r="J216" s="14"/>
      <c r="K216" s="14"/>
      <c r="L216" s="14"/>
      <c r="M216" s="14"/>
      <c r="N216" s="14"/>
      <c r="O216" s="14"/>
      <c r="P216" s="14"/>
      <c r="Q216" s="14"/>
      <c r="R216" s="14"/>
      <c r="S216" s="14"/>
      <c r="T216" s="14"/>
      <c r="U216" s="14"/>
      <c r="V216" s="14"/>
      <c r="W216" s="79" t="s">
        <v>255</v>
      </c>
      <c r="X216" s="79"/>
    </row>
    <row r="217" spans="1:24" ht="33" customHeight="1" x14ac:dyDescent="0.25">
      <c r="A217" s="57">
        <v>11</v>
      </c>
      <c r="B217" s="80" t="s">
        <v>132</v>
      </c>
      <c r="C217" s="80"/>
      <c r="D217" s="80"/>
      <c r="E217" s="80"/>
      <c r="F217" s="80"/>
      <c r="G217" s="80"/>
      <c r="H217" s="81"/>
      <c r="I217" s="81"/>
      <c r="J217" s="81"/>
      <c r="K217" s="81"/>
      <c r="L217" s="81"/>
      <c r="M217" s="81"/>
      <c r="N217" s="81"/>
      <c r="O217" s="81"/>
      <c r="P217" s="81"/>
      <c r="Q217" s="81"/>
      <c r="R217" s="81"/>
      <c r="S217" s="81"/>
      <c r="T217" s="81"/>
      <c r="U217" s="81"/>
      <c r="V217" s="81"/>
      <c r="W217" s="81"/>
      <c r="X217" s="81"/>
    </row>
    <row r="218" spans="1:24" ht="47.25" x14ac:dyDescent="0.25">
      <c r="A218" s="24"/>
      <c r="B218" s="25" t="s">
        <v>219</v>
      </c>
      <c r="C218" s="59" t="s">
        <v>15</v>
      </c>
      <c r="D218" s="7">
        <v>4000</v>
      </c>
      <c r="E218" s="7">
        <v>4000</v>
      </c>
      <c r="F218" s="7">
        <v>0</v>
      </c>
      <c r="G218" s="7">
        <v>0</v>
      </c>
      <c r="H218" s="69"/>
      <c r="I218" s="69"/>
      <c r="J218" s="69"/>
      <c r="K218" s="69"/>
      <c r="L218" s="69"/>
      <c r="M218" s="69"/>
      <c r="N218" s="69"/>
      <c r="O218" s="69"/>
      <c r="P218" s="69"/>
      <c r="Q218" s="69"/>
      <c r="R218" s="69"/>
      <c r="S218" s="69"/>
      <c r="T218" s="69"/>
      <c r="U218" s="69"/>
      <c r="V218" s="69"/>
      <c r="W218" s="77" t="s">
        <v>181</v>
      </c>
      <c r="X218" s="78"/>
    </row>
    <row r="219" spans="1:24" ht="63" x14ac:dyDescent="0.25">
      <c r="A219" s="24"/>
      <c r="B219" s="25" t="s">
        <v>220</v>
      </c>
      <c r="C219" s="59" t="s">
        <v>15</v>
      </c>
      <c r="D219" s="7">
        <v>2810.3</v>
      </c>
      <c r="E219" s="7">
        <v>2810.3</v>
      </c>
      <c r="F219" s="7">
        <v>1033.7</v>
      </c>
      <c r="G219" s="7">
        <v>584.6</v>
      </c>
      <c r="H219" s="69"/>
      <c r="I219" s="69"/>
      <c r="J219" s="69"/>
      <c r="K219" s="69"/>
      <c r="L219" s="69"/>
      <c r="M219" s="69"/>
      <c r="N219" s="69"/>
      <c r="O219" s="69"/>
      <c r="P219" s="69"/>
      <c r="Q219" s="69"/>
      <c r="R219" s="69"/>
      <c r="S219" s="69"/>
      <c r="T219" s="69"/>
      <c r="U219" s="69"/>
      <c r="V219" s="69"/>
      <c r="W219" s="77" t="s">
        <v>421</v>
      </c>
      <c r="X219" s="78"/>
    </row>
    <row r="220" spans="1:24" ht="47.25" x14ac:dyDescent="0.25">
      <c r="A220" s="24"/>
      <c r="B220" s="25" t="s">
        <v>180</v>
      </c>
      <c r="C220" s="59" t="s">
        <v>15</v>
      </c>
      <c r="D220" s="7">
        <v>710</v>
      </c>
      <c r="E220" s="7">
        <v>710</v>
      </c>
      <c r="F220" s="7">
        <v>0</v>
      </c>
      <c r="G220" s="7">
        <v>0</v>
      </c>
      <c r="H220" s="69"/>
      <c r="I220" s="69"/>
      <c r="J220" s="69"/>
      <c r="K220" s="69"/>
      <c r="L220" s="69"/>
      <c r="M220" s="69"/>
      <c r="N220" s="69"/>
      <c r="O220" s="69"/>
      <c r="P220" s="69"/>
      <c r="Q220" s="69"/>
      <c r="R220" s="69"/>
      <c r="S220" s="69"/>
      <c r="T220" s="69"/>
      <c r="U220" s="69"/>
      <c r="V220" s="69"/>
      <c r="W220" s="77" t="s">
        <v>97</v>
      </c>
      <c r="X220" s="78"/>
    </row>
    <row r="221" spans="1:24" ht="63" x14ac:dyDescent="0.25">
      <c r="A221" s="24"/>
      <c r="B221" s="25" t="s">
        <v>98</v>
      </c>
      <c r="C221" s="59" t="s">
        <v>15</v>
      </c>
      <c r="D221" s="7">
        <v>1142</v>
      </c>
      <c r="E221" s="7">
        <v>1142</v>
      </c>
      <c r="F221" s="7">
        <v>0</v>
      </c>
      <c r="G221" s="7">
        <v>0</v>
      </c>
      <c r="H221" s="69"/>
      <c r="I221" s="69"/>
      <c r="J221" s="69"/>
      <c r="K221" s="69"/>
      <c r="L221" s="69"/>
      <c r="M221" s="69"/>
      <c r="N221" s="69"/>
      <c r="O221" s="69"/>
      <c r="P221" s="69"/>
      <c r="Q221" s="69"/>
      <c r="R221" s="69"/>
      <c r="S221" s="69"/>
      <c r="T221" s="69"/>
      <c r="U221" s="69"/>
      <c r="V221" s="69"/>
      <c r="W221" s="77" t="s">
        <v>97</v>
      </c>
      <c r="X221" s="78"/>
    </row>
    <row r="222" spans="1:24" ht="74.25" customHeight="1" x14ac:dyDescent="0.25">
      <c r="A222" s="72"/>
      <c r="B222" s="34" t="s">
        <v>221</v>
      </c>
      <c r="C222" s="9" t="s">
        <v>274</v>
      </c>
      <c r="D222" s="7">
        <v>207904.1</v>
      </c>
      <c r="E222" s="7">
        <v>207904.1</v>
      </c>
      <c r="F222" s="7">
        <v>0</v>
      </c>
      <c r="G222" s="7">
        <v>0</v>
      </c>
      <c r="H222" s="69"/>
      <c r="I222" s="69"/>
      <c r="J222" s="69"/>
      <c r="K222" s="69"/>
      <c r="L222" s="69"/>
      <c r="M222" s="69"/>
      <c r="N222" s="69"/>
      <c r="O222" s="69"/>
      <c r="P222" s="69"/>
      <c r="Q222" s="69"/>
      <c r="R222" s="69"/>
      <c r="S222" s="69"/>
      <c r="T222" s="69"/>
      <c r="U222" s="69"/>
      <c r="V222" s="69"/>
      <c r="W222" s="77" t="s">
        <v>97</v>
      </c>
      <c r="X222" s="78"/>
    </row>
    <row r="223" spans="1:24" ht="52.5" customHeight="1" x14ac:dyDescent="0.25">
      <c r="A223" s="121"/>
      <c r="B223" s="88" t="s">
        <v>16</v>
      </c>
      <c r="C223" s="57" t="s">
        <v>18</v>
      </c>
      <c r="D223" s="10">
        <f>D224+D225</f>
        <v>216566.39999999999</v>
      </c>
      <c r="E223" s="10">
        <f t="shared" ref="E223:G223" si="71">E224+E225</f>
        <v>216566.39999999999</v>
      </c>
      <c r="F223" s="10">
        <f t="shared" si="71"/>
        <v>1033.7</v>
      </c>
      <c r="G223" s="10">
        <f t="shared" si="71"/>
        <v>584.6</v>
      </c>
      <c r="H223" s="26"/>
      <c r="I223" s="26"/>
      <c r="J223" s="26"/>
      <c r="K223" s="26"/>
      <c r="L223" s="26"/>
      <c r="M223" s="26"/>
      <c r="N223" s="26"/>
      <c r="O223" s="26"/>
      <c r="P223" s="26"/>
      <c r="Q223" s="26"/>
      <c r="R223" s="26"/>
      <c r="S223" s="26"/>
      <c r="T223" s="26"/>
      <c r="U223" s="26"/>
      <c r="V223" s="26"/>
      <c r="W223" s="107" t="s">
        <v>422</v>
      </c>
      <c r="X223" s="125"/>
    </row>
    <row r="224" spans="1:24" ht="41.25" customHeight="1" x14ac:dyDescent="0.25">
      <c r="A224" s="122"/>
      <c r="B224" s="119"/>
      <c r="C224" s="59" t="s">
        <v>274</v>
      </c>
      <c r="D224" s="7">
        <f>D222</f>
        <v>207904.1</v>
      </c>
      <c r="E224" s="7">
        <f>E222</f>
        <v>207904.1</v>
      </c>
      <c r="F224" s="7">
        <f>F222</f>
        <v>0</v>
      </c>
      <c r="G224" s="7">
        <f>G222</f>
        <v>0</v>
      </c>
      <c r="H224" s="26"/>
      <c r="I224" s="26"/>
      <c r="J224" s="26"/>
      <c r="K224" s="26"/>
      <c r="L224" s="26"/>
      <c r="M224" s="26"/>
      <c r="N224" s="26"/>
      <c r="O224" s="26"/>
      <c r="P224" s="26"/>
      <c r="Q224" s="26"/>
      <c r="R224" s="26"/>
      <c r="S224" s="26"/>
      <c r="T224" s="26"/>
      <c r="U224" s="26"/>
      <c r="V224" s="26"/>
      <c r="W224" s="77" t="s">
        <v>97</v>
      </c>
      <c r="X224" s="78"/>
    </row>
    <row r="225" spans="1:24" ht="40.5" customHeight="1" x14ac:dyDescent="0.25">
      <c r="A225" s="127"/>
      <c r="B225" s="147"/>
      <c r="C225" s="59" t="s">
        <v>15</v>
      </c>
      <c r="D225" s="7">
        <f>D218+D219+D220+D221</f>
        <v>8662.2999999999993</v>
      </c>
      <c r="E225" s="7">
        <f t="shared" ref="E225:G225" si="72">E218+E219+E220+E221</f>
        <v>8662.2999999999993</v>
      </c>
      <c r="F225" s="7">
        <f t="shared" si="72"/>
        <v>1033.7</v>
      </c>
      <c r="G225" s="7">
        <f t="shared" si="72"/>
        <v>584.6</v>
      </c>
      <c r="H225" s="58"/>
      <c r="I225" s="58"/>
      <c r="J225" s="58"/>
      <c r="K225" s="58"/>
      <c r="L225" s="58"/>
      <c r="M225" s="58"/>
      <c r="N225" s="58"/>
      <c r="O225" s="58"/>
      <c r="P225" s="58"/>
      <c r="Q225" s="58"/>
      <c r="R225" s="58"/>
      <c r="S225" s="58"/>
      <c r="T225" s="58"/>
      <c r="U225" s="58"/>
      <c r="V225" s="58"/>
      <c r="W225" s="76" t="s">
        <v>423</v>
      </c>
      <c r="X225" s="76"/>
    </row>
    <row r="226" spans="1:24" ht="20.25" customHeight="1" x14ac:dyDescent="0.25">
      <c r="A226" s="71">
        <v>12</v>
      </c>
      <c r="B226" s="90" t="s">
        <v>133</v>
      </c>
      <c r="C226" s="90"/>
      <c r="D226" s="90"/>
      <c r="E226" s="90"/>
      <c r="F226" s="90"/>
      <c r="G226" s="90"/>
      <c r="H226" s="91"/>
      <c r="I226" s="91"/>
      <c r="J226" s="91"/>
      <c r="K226" s="91"/>
      <c r="L226" s="91"/>
      <c r="M226" s="91"/>
      <c r="N226" s="91"/>
      <c r="O226" s="91"/>
      <c r="P226" s="91"/>
      <c r="Q226" s="91"/>
      <c r="R226" s="91"/>
      <c r="S226" s="91"/>
      <c r="T226" s="91"/>
      <c r="U226" s="91"/>
      <c r="V226" s="91"/>
      <c r="W226" s="91"/>
      <c r="X226" s="91"/>
    </row>
    <row r="227" spans="1:24" ht="30" customHeight="1" x14ac:dyDescent="0.25">
      <c r="A227" s="71"/>
      <c r="B227" s="90" t="s">
        <v>134</v>
      </c>
      <c r="C227" s="90"/>
      <c r="D227" s="90"/>
      <c r="E227" s="90"/>
      <c r="F227" s="90"/>
      <c r="G227" s="90"/>
      <c r="H227" s="91"/>
      <c r="I227" s="91"/>
      <c r="J227" s="91"/>
      <c r="K227" s="91"/>
      <c r="L227" s="91"/>
      <c r="M227" s="91"/>
      <c r="N227" s="91"/>
      <c r="O227" s="91"/>
      <c r="P227" s="91"/>
      <c r="Q227" s="91"/>
      <c r="R227" s="91"/>
      <c r="S227" s="91"/>
      <c r="T227" s="91"/>
      <c r="U227" s="91"/>
      <c r="V227" s="91"/>
      <c r="W227" s="91"/>
      <c r="X227" s="91"/>
    </row>
    <row r="228" spans="1:24" ht="89.25" customHeight="1" x14ac:dyDescent="0.25">
      <c r="A228" s="71"/>
      <c r="B228" s="59" t="s">
        <v>31</v>
      </c>
      <c r="C228" s="59" t="s">
        <v>15</v>
      </c>
      <c r="D228" s="35">
        <f>68.7+47.7+97.6</f>
        <v>214</v>
      </c>
      <c r="E228" s="35">
        <f>68.7+47.7+97.6</f>
        <v>214</v>
      </c>
      <c r="F228" s="35">
        <f>65.7+27.2+95.5</f>
        <v>188.4</v>
      </c>
      <c r="G228" s="35">
        <f>65.7+27.1+95.5</f>
        <v>188.3</v>
      </c>
      <c r="H228" s="58"/>
      <c r="I228" s="58"/>
      <c r="J228" s="58"/>
      <c r="K228" s="58"/>
      <c r="L228" s="58"/>
      <c r="M228" s="58"/>
      <c r="N228" s="58"/>
      <c r="O228" s="58"/>
      <c r="P228" s="58"/>
      <c r="Q228" s="58"/>
      <c r="R228" s="58"/>
      <c r="S228" s="58"/>
      <c r="T228" s="58"/>
      <c r="U228" s="58"/>
      <c r="V228" s="58"/>
      <c r="W228" s="79" t="s">
        <v>424</v>
      </c>
      <c r="X228" s="79"/>
    </row>
    <row r="229" spans="1:24" ht="85.5" customHeight="1" x14ac:dyDescent="0.25">
      <c r="A229" s="71"/>
      <c r="B229" s="59" t="s">
        <v>32</v>
      </c>
      <c r="C229" s="59" t="s">
        <v>15</v>
      </c>
      <c r="D229" s="35">
        <f>397+45</f>
        <v>442</v>
      </c>
      <c r="E229" s="35">
        <f>397+45</f>
        <v>442</v>
      </c>
      <c r="F229" s="35">
        <f>86+29.9</f>
        <v>115.9</v>
      </c>
      <c r="G229" s="35">
        <f>86+29.9</f>
        <v>115.9</v>
      </c>
      <c r="H229" s="58"/>
      <c r="I229" s="58"/>
      <c r="J229" s="58"/>
      <c r="K229" s="58"/>
      <c r="L229" s="58"/>
      <c r="M229" s="58"/>
      <c r="N229" s="58"/>
      <c r="O229" s="58"/>
      <c r="P229" s="58"/>
      <c r="Q229" s="58"/>
      <c r="R229" s="58"/>
      <c r="S229" s="58"/>
      <c r="T229" s="58"/>
      <c r="U229" s="58"/>
      <c r="V229" s="58"/>
      <c r="W229" s="79" t="s">
        <v>425</v>
      </c>
      <c r="X229" s="79"/>
    </row>
    <row r="230" spans="1:24" ht="63" x14ac:dyDescent="0.25">
      <c r="A230" s="71"/>
      <c r="B230" s="59" t="s">
        <v>100</v>
      </c>
      <c r="C230" s="59" t="s">
        <v>15</v>
      </c>
      <c r="D230" s="35">
        <f>2.7+5</f>
        <v>7.7</v>
      </c>
      <c r="E230" s="35">
        <f>2.7+5</f>
        <v>7.7</v>
      </c>
      <c r="F230" s="35">
        <v>0</v>
      </c>
      <c r="G230" s="35">
        <v>0</v>
      </c>
      <c r="H230" s="58"/>
      <c r="I230" s="58"/>
      <c r="J230" s="58"/>
      <c r="K230" s="58"/>
      <c r="L230" s="58"/>
      <c r="M230" s="58"/>
      <c r="N230" s="58"/>
      <c r="O230" s="58"/>
      <c r="P230" s="58"/>
      <c r="Q230" s="58"/>
      <c r="R230" s="58"/>
      <c r="S230" s="58"/>
      <c r="T230" s="58"/>
      <c r="U230" s="58"/>
      <c r="V230" s="58"/>
      <c r="W230" s="79" t="s">
        <v>97</v>
      </c>
      <c r="X230" s="79"/>
    </row>
    <row r="231" spans="1:24" ht="57.75" customHeight="1" x14ac:dyDescent="0.25">
      <c r="A231" s="71"/>
      <c r="B231" s="57" t="s">
        <v>19</v>
      </c>
      <c r="C231" s="59" t="s">
        <v>15</v>
      </c>
      <c r="D231" s="10">
        <f>D228+D229+D230</f>
        <v>663.7</v>
      </c>
      <c r="E231" s="10">
        <f t="shared" ref="E231:G231" si="73">E228+E229+E230</f>
        <v>663.7</v>
      </c>
      <c r="F231" s="10">
        <f t="shared" si="73"/>
        <v>304.3</v>
      </c>
      <c r="G231" s="10">
        <f t="shared" si="73"/>
        <v>304.20000000000005</v>
      </c>
      <c r="H231" s="58"/>
      <c r="I231" s="58"/>
      <c r="J231" s="58"/>
      <c r="K231" s="58"/>
      <c r="L231" s="58"/>
      <c r="M231" s="58"/>
      <c r="N231" s="58"/>
      <c r="O231" s="58"/>
      <c r="P231" s="58"/>
      <c r="Q231" s="58"/>
      <c r="R231" s="58"/>
      <c r="S231" s="58"/>
      <c r="T231" s="58"/>
      <c r="U231" s="58"/>
      <c r="V231" s="58"/>
      <c r="W231" s="137" t="s">
        <v>260</v>
      </c>
      <c r="X231" s="137"/>
    </row>
    <row r="232" spans="1:24" ht="25.5" customHeight="1" x14ac:dyDescent="0.25">
      <c r="A232" s="71"/>
      <c r="B232" s="90" t="s">
        <v>135</v>
      </c>
      <c r="C232" s="90"/>
      <c r="D232" s="90"/>
      <c r="E232" s="90"/>
      <c r="F232" s="90"/>
      <c r="G232" s="90"/>
      <c r="H232" s="91"/>
      <c r="I232" s="91"/>
      <c r="J232" s="91"/>
      <c r="K232" s="91"/>
      <c r="L232" s="91"/>
      <c r="M232" s="91"/>
      <c r="N232" s="91"/>
      <c r="O232" s="91"/>
      <c r="P232" s="91"/>
      <c r="Q232" s="91"/>
      <c r="R232" s="91"/>
      <c r="S232" s="91"/>
      <c r="T232" s="91"/>
      <c r="U232" s="91"/>
      <c r="V232" s="91"/>
      <c r="W232" s="91"/>
      <c r="X232" s="91"/>
    </row>
    <row r="233" spans="1:24" ht="47.25" x14ac:dyDescent="0.25">
      <c r="A233" s="71"/>
      <c r="B233" s="59" t="s">
        <v>33</v>
      </c>
      <c r="C233" s="59" t="s">
        <v>15</v>
      </c>
      <c r="D233" s="35">
        <v>1.4</v>
      </c>
      <c r="E233" s="35">
        <v>1.4</v>
      </c>
      <c r="F233" s="35">
        <v>0</v>
      </c>
      <c r="G233" s="35">
        <v>0</v>
      </c>
      <c r="H233" s="58"/>
      <c r="I233" s="58"/>
      <c r="J233" s="58"/>
      <c r="K233" s="58"/>
      <c r="L233" s="58"/>
      <c r="M233" s="58"/>
      <c r="N233" s="58"/>
      <c r="O233" s="58"/>
      <c r="P233" s="58"/>
      <c r="Q233" s="58"/>
      <c r="R233" s="58"/>
      <c r="S233" s="58"/>
      <c r="T233" s="58"/>
      <c r="U233" s="58"/>
      <c r="V233" s="58"/>
      <c r="W233" s="76" t="s">
        <v>99</v>
      </c>
      <c r="X233" s="76"/>
    </row>
    <row r="234" spans="1:24" ht="98.25" customHeight="1" x14ac:dyDescent="0.25">
      <c r="A234" s="71"/>
      <c r="B234" s="59" t="s">
        <v>166</v>
      </c>
      <c r="C234" s="59" t="s">
        <v>15</v>
      </c>
      <c r="D234" s="35">
        <f>358.6+95.4</f>
        <v>454</v>
      </c>
      <c r="E234" s="35">
        <f>358.6+95.4</f>
        <v>454</v>
      </c>
      <c r="F234" s="35">
        <v>274.89999999999998</v>
      </c>
      <c r="G234" s="35">
        <v>274.89999999999998</v>
      </c>
      <c r="H234" s="58"/>
      <c r="I234" s="58"/>
      <c r="J234" s="58"/>
      <c r="K234" s="58"/>
      <c r="L234" s="58"/>
      <c r="M234" s="58"/>
      <c r="N234" s="58"/>
      <c r="O234" s="58"/>
      <c r="P234" s="58"/>
      <c r="Q234" s="58"/>
      <c r="R234" s="58"/>
      <c r="S234" s="58"/>
      <c r="T234" s="58"/>
      <c r="U234" s="58"/>
      <c r="V234" s="58"/>
      <c r="W234" s="79" t="s">
        <v>426</v>
      </c>
      <c r="X234" s="79"/>
    </row>
    <row r="235" spans="1:24" ht="71.25" customHeight="1" x14ac:dyDescent="0.25">
      <c r="A235" s="71"/>
      <c r="B235" s="59" t="s">
        <v>107</v>
      </c>
      <c r="C235" s="59" t="s">
        <v>15</v>
      </c>
      <c r="D235" s="35">
        <v>20.7</v>
      </c>
      <c r="E235" s="35">
        <v>20.7</v>
      </c>
      <c r="F235" s="35">
        <v>0</v>
      </c>
      <c r="G235" s="35">
        <v>0</v>
      </c>
      <c r="H235" s="58"/>
      <c r="I235" s="58"/>
      <c r="J235" s="58"/>
      <c r="K235" s="58"/>
      <c r="L235" s="58"/>
      <c r="M235" s="58"/>
      <c r="N235" s="58"/>
      <c r="O235" s="58"/>
      <c r="P235" s="58"/>
      <c r="Q235" s="58"/>
      <c r="R235" s="58"/>
      <c r="S235" s="58"/>
      <c r="T235" s="58"/>
      <c r="U235" s="58"/>
      <c r="V235" s="58"/>
      <c r="W235" s="76" t="s">
        <v>99</v>
      </c>
      <c r="X235" s="76"/>
    </row>
    <row r="236" spans="1:24" ht="47.25" x14ac:dyDescent="0.25">
      <c r="A236" s="71"/>
      <c r="B236" s="57" t="s">
        <v>19</v>
      </c>
      <c r="C236" s="57" t="s">
        <v>15</v>
      </c>
      <c r="D236" s="10">
        <f>D232+D233+E234+D235</f>
        <v>476.09999999999997</v>
      </c>
      <c r="E236" s="10">
        <f>E233+E234+E235</f>
        <v>476.09999999999997</v>
      </c>
      <c r="F236" s="10">
        <f>F232+F233+F234+F235</f>
        <v>274.89999999999998</v>
      </c>
      <c r="G236" s="10">
        <f>G232+G233+G234+G235</f>
        <v>274.89999999999998</v>
      </c>
      <c r="H236" s="36"/>
      <c r="I236" s="36"/>
      <c r="J236" s="36"/>
      <c r="K236" s="36"/>
      <c r="L236" s="36"/>
      <c r="M236" s="36"/>
      <c r="N236" s="36"/>
      <c r="O236" s="36"/>
      <c r="P236" s="36"/>
      <c r="Q236" s="36"/>
      <c r="R236" s="36"/>
      <c r="S236" s="36"/>
      <c r="T236" s="36"/>
      <c r="U236" s="36"/>
      <c r="V236" s="36"/>
      <c r="W236" s="137" t="s">
        <v>427</v>
      </c>
      <c r="X236" s="137"/>
    </row>
    <row r="237" spans="1:24" ht="25.5" customHeight="1" x14ac:dyDescent="0.25">
      <c r="A237" s="71"/>
      <c r="B237" s="90" t="s">
        <v>224</v>
      </c>
      <c r="C237" s="90"/>
      <c r="D237" s="90"/>
      <c r="E237" s="90"/>
      <c r="F237" s="90"/>
      <c r="G237" s="90"/>
      <c r="H237" s="91"/>
      <c r="I237" s="91"/>
      <c r="J237" s="91"/>
      <c r="K237" s="91"/>
      <c r="L237" s="91"/>
      <c r="M237" s="91"/>
      <c r="N237" s="91"/>
      <c r="O237" s="91"/>
      <c r="P237" s="91"/>
      <c r="Q237" s="91"/>
      <c r="R237" s="91"/>
      <c r="S237" s="91"/>
      <c r="T237" s="91"/>
      <c r="U237" s="91"/>
      <c r="V237" s="91"/>
      <c r="W237" s="91"/>
      <c r="X237" s="91"/>
    </row>
    <row r="238" spans="1:24" ht="78.75" x14ac:dyDescent="0.25">
      <c r="A238" s="71"/>
      <c r="B238" s="59" t="s">
        <v>225</v>
      </c>
      <c r="C238" s="59" t="s">
        <v>15</v>
      </c>
      <c r="D238" s="35">
        <v>20</v>
      </c>
      <c r="E238" s="35">
        <v>20</v>
      </c>
      <c r="F238" s="35">
        <v>20</v>
      </c>
      <c r="G238" s="35">
        <v>20</v>
      </c>
      <c r="H238" s="58"/>
      <c r="I238" s="58"/>
      <c r="J238" s="58"/>
      <c r="K238" s="58"/>
      <c r="L238" s="58"/>
      <c r="M238" s="58"/>
      <c r="N238" s="58"/>
      <c r="O238" s="58"/>
      <c r="P238" s="58"/>
      <c r="Q238" s="58"/>
      <c r="R238" s="58"/>
      <c r="S238" s="58"/>
      <c r="T238" s="58"/>
      <c r="U238" s="58"/>
      <c r="V238" s="58"/>
      <c r="W238" s="76" t="s">
        <v>184</v>
      </c>
      <c r="X238" s="76"/>
    </row>
    <row r="239" spans="1:24" ht="65.25" customHeight="1" x14ac:dyDescent="0.25">
      <c r="A239" s="71"/>
      <c r="B239" s="59" t="s">
        <v>226</v>
      </c>
      <c r="C239" s="59" t="s">
        <v>15</v>
      </c>
      <c r="D239" s="35">
        <v>90</v>
      </c>
      <c r="E239" s="35">
        <v>90</v>
      </c>
      <c r="F239" s="35">
        <v>0</v>
      </c>
      <c r="G239" s="35">
        <v>0</v>
      </c>
      <c r="H239" s="58"/>
      <c r="I239" s="58"/>
      <c r="J239" s="58"/>
      <c r="K239" s="58"/>
      <c r="L239" s="58"/>
      <c r="M239" s="58"/>
      <c r="N239" s="58"/>
      <c r="O239" s="58"/>
      <c r="P239" s="58"/>
      <c r="Q239" s="58"/>
      <c r="R239" s="58"/>
      <c r="S239" s="58"/>
      <c r="T239" s="58"/>
      <c r="U239" s="58"/>
      <c r="V239" s="58"/>
      <c r="W239" s="79" t="s">
        <v>97</v>
      </c>
      <c r="X239" s="79"/>
    </row>
    <row r="240" spans="1:24" ht="91.5" customHeight="1" x14ac:dyDescent="0.25">
      <c r="A240" s="71"/>
      <c r="B240" s="59" t="s">
        <v>227</v>
      </c>
      <c r="C240" s="59" t="s">
        <v>15</v>
      </c>
      <c r="D240" s="35">
        <v>27.6</v>
      </c>
      <c r="E240" s="35">
        <v>27.6</v>
      </c>
      <c r="F240" s="35">
        <v>0</v>
      </c>
      <c r="G240" s="35">
        <v>0</v>
      </c>
      <c r="H240" s="58"/>
      <c r="I240" s="58"/>
      <c r="J240" s="58"/>
      <c r="K240" s="58"/>
      <c r="L240" s="58"/>
      <c r="M240" s="58"/>
      <c r="N240" s="58"/>
      <c r="O240" s="58"/>
      <c r="P240" s="58"/>
      <c r="Q240" s="58"/>
      <c r="R240" s="58"/>
      <c r="S240" s="58"/>
      <c r="T240" s="58"/>
      <c r="U240" s="58"/>
      <c r="V240" s="58"/>
      <c r="W240" s="76" t="s">
        <v>99</v>
      </c>
      <c r="X240" s="76"/>
    </row>
    <row r="241" spans="1:24" ht="47.25" x14ac:dyDescent="0.25">
      <c r="A241" s="71"/>
      <c r="B241" s="57" t="s">
        <v>19</v>
      </c>
      <c r="C241" s="57" t="s">
        <v>15</v>
      </c>
      <c r="D241" s="10">
        <f>D238+D239+D240</f>
        <v>137.6</v>
      </c>
      <c r="E241" s="10">
        <f t="shared" ref="E241:G241" si="74">E238+E239+E240</f>
        <v>137.6</v>
      </c>
      <c r="F241" s="10">
        <f t="shared" si="74"/>
        <v>20</v>
      </c>
      <c r="G241" s="10">
        <f t="shared" si="74"/>
        <v>20</v>
      </c>
      <c r="H241" s="36"/>
      <c r="I241" s="36"/>
      <c r="J241" s="36"/>
      <c r="K241" s="36"/>
      <c r="L241" s="36"/>
      <c r="M241" s="36"/>
      <c r="N241" s="36"/>
      <c r="O241" s="36"/>
      <c r="P241" s="36"/>
      <c r="Q241" s="36"/>
      <c r="R241" s="36"/>
      <c r="S241" s="36"/>
      <c r="T241" s="36"/>
      <c r="U241" s="36"/>
      <c r="V241" s="36"/>
      <c r="W241" s="137" t="s">
        <v>228</v>
      </c>
      <c r="X241" s="137"/>
    </row>
    <row r="242" spans="1:24" ht="47.25" x14ac:dyDescent="0.25">
      <c r="A242" s="71"/>
      <c r="B242" s="57" t="s">
        <v>16</v>
      </c>
      <c r="C242" s="57" t="s">
        <v>15</v>
      </c>
      <c r="D242" s="10">
        <f>D231+D236+D241</f>
        <v>1277.3999999999999</v>
      </c>
      <c r="E242" s="10">
        <f t="shared" ref="E242" si="75">E231+E236+E241</f>
        <v>1277.3999999999999</v>
      </c>
      <c r="F242" s="10">
        <f>F231+F236+F241</f>
        <v>599.20000000000005</v>
      </c>
      <c r="G242" s="10">
        <f>G231+G236+G241</f>
        <v>599.1</v>
      </c>
      <c r="H242" s="5"/>
      <c r="I242" s="5"/>
      <c r="J242" s="5"/>
      <c r="K242" s="5"/>
      <c r="L242" s="5"/>
      <c r="M242" s="5"/>
      <c r="N242" s="5"/>
      <c r="O242" s="5"/>
      <c r="P242" s="5"/>
      <c r="Q242" s="5"/>
      <c r="R242" s="5"/>
      <c r="S242" s="5"/>
      <c r="T242" s="5"/>
      <c r="U242" s="5"/>
      <c r="V242" s="5"/>
      <c r="W242" s="137" t="s">
        <v>428</v>
      </c>
      <c r="X242" s="137"/>
    </row>
    <row r="243" spans="1:24" ht="20.25" customHeight="1" x14ac:dyDescent="0.25">
      <c r="A243" s="71" t="s">
        <v>57</v>
      </c>
      <c r="B243" s="90" t="s">
        <v>103</v>
      </c>
      <c r="C243" s="90"/>
      <c r="D243" s="90"/>
      <c r="E243" s="90"/>
      <c r="F243" s="90"/>
      <c r="G243" s="90"/>
      <c r="H243" s="91"/>
      <c r="I243" s="91"/>
      <c r="J243" s="91"/>
      <c r="K243" s="91"/>
      <c r="L243" s="91"/>
      <c r="M243" s="91"/>
      <c r="N243" s="91"/>
      <c r="O243" s="91"/>
      <c r="P243" s="91"/>
      <c r="Q243" s="91"/>
      <c r="R243" s="91"/>
      <c r="S243" s="91"/>
      <c r="T243" s="91"/>
      <c r="U243" s="91"/>
      <c r="V243" s="91"/>
      <c r="W243" s="91"/>
      <c r="X243" s="91"/>
    </row>
    <row r="244" spans="1:24" ht="25.5" customHeight="1" x14ac:dyDescent="0.25">
      <c r="A244" s="71"/>
      <c r="B244" s="90" t="s">
        <v>58</v>
      </c>
      <c r="C244" s="90"/>
      <c r="D244" s="90"/>
      <c r="E244" s="90"/>
      <c r="F244" s="90"/>
      <c r="G244" s="90"/>
      <c r="H244" s="91"/>
      <c r="I244" s="91"/>
      <c r="J244" s="91"/>
      <c r="K244" s="91"/>
      <c r="L244" s="91"/>
      <c r="M244" s="91"/>
      <c r="N244" s="91"/>
      <c r="O244" s="91"/>
      <c r="P244" s="91"/>
      <c r="Q244" s="91"/>
      <c r="R244" s="91"/>
      <c r="S244" s="91"/>
      <c r="T244" s="91"/>
      <c r="U244" s="91"/>
      <c r="V244" s="91"/>
      <c r="W244" s="91"/>
      <c r="X244" s="91"/>
    </row>
    <row r="245" spans="1:24" ht="31.5" customHeight="1" x14ac:dyDescent="0.25">
      <c r="A245" s="71"/>
      <c r="B245" s="74" t="s">
        <v>59</v>
      </c>
      <c r="C245" s="59" t="s">
        <v>15</v>
      </c>
      <c r="D245" s="37">
        <v>3516.8</v>
      </c>
      <c r="E245" s="37">
        <v>3516.8</v>
      </c>
      <c r="F245" s="37">
        <v>2943.8</v>
      </c>
      <c r="G245" s="37">
        <v>2769.1</v>
      </c>
      <c r="H245" s="56"/>
      <c r="I245" s="56"/>
      <c r="J245" s="56"/>
      <c r="K245" s="56"/>
      <c r="L245" s="56"/>
      <c r="M245" s="56"/>
      <c r="N245" s="56"/>
      <c r="O245" s="56"/>
      <c r="P245" s="56"/>
      <c r="Q245" s="56"/>
      <c r="R245" s="56"/>
      <c r="S245" s="56"/>
      <c r="T245" s="56"/>
      <c r="U245" s="56"/>
      <c r="V245" s="56"/>
      <c r="W245" s="76" t="s">
        <v>430</v>
      </c>
      <c r="X245" s="76"/>
    </row>
    <row r="246" spans="1:24" ht="110.25" customHeight="1" x14ac:dyDescent="0.25">
      <c r="A246" s="71"/>
      <c r="B246" s="74" t="s">
        <v>60</v>
      </c>
      <c r="C246" s="59" t="s">
        <v>15</v>
      </c>
      <c r="D246" s="37">
        <v>82440.399999999994</v>
      </c>
      <c r="E246" s="37">
        <v>82440.399999999994</v>
      </c>
      <c r="F246" s="37">
        <v>66465.5</v>
      </c>
      <c r="G246" s="37">
        <v>61566.400000000001</v>
      </c>
      <c r="H246" s="56"/>
      <c r="I246" s="56"/>
      <c r="J246" s="56"/>
      <c r="K246" s="56"/>
      <c r="L246" s="56"/>
      <c r="M246" s="56"/>
      <c r="N246" s="56"/>
      <c r="O246" s="56"/>
      <c r="P246" s="56"/>
      <c r="Q246" s="56"/>
      <c r="R246" s="56"/>
      <c r="S246" s="56"/>
      <c r="T246" s="56"/>
      <c r="U246" s="56"/>
      <c r="V246" s="56"/>
      <c r="W246" s="79" t="s">
        <v>431</v>
      </c>
      <c r="X246" s="79"/>
    </row>
    <row r="247" spans="1:24" ht="46.5" customHeight="1" x14ac:dyDescent="0.25">
      <c r="A247" s="71"/>
      <c r="B247" s="74" t="s">
        <v>61</v>
      </c>
      <c r="C247" s="59" t="s">
        <v>15</v>
      </c>
      <c r="D247" s="37">
        <v>85</v>
      </c>
      <c r="E247" s="37">
        <v>85</v>
      </c>
      <c r="F247" s="37">
        <v>47.6</v>
      </c>
      <c r="G247" s="37">
        <v>45</v>
      </c>
      <c r="H247" s="56"/>
      <c r="I247" s="56"/>
      <c r="J247" s="56"/>
      <c r="K247" s="56"/>
      <c r="L247" s="56"/>
      <c r="M247" s="56"/>
      <c r="N247" s="56"/>
      <c r="O247" s="56"/>
      <c r="P247" s="56"/>
      <c r="Q247" s="56"/>
      <c r="R247" s="56"/>
      <c r="S247" s="56"/>
      <c r="T247" s="56"/>
      <c r="U247" s="56"/>
      <c r="V247" s="56"/>
      <c r="W247" s="79" t="s">
        <v>432</v>
      </c>
      <c r="X247" s="79"/>
    </row>
    <row r="248" spans="1:24" ht="65.25" customHeight="1" x14ac:dyDescent="0.25">
      <c r="A248" s="71"/>
      <c r="B248" s="74" t="s">
        <v>163</v>
      </c>
      <c r="C248" s="59" t="s">
        <v>170</v>
      </c>
      <c r="D248" s="37">
        <v>1921.4</v>
      </c>
      <c r="E248" s="37">
        <v>1921.4</v>
      </c>
      <c r="F248" s="37">
        <v>1617.7</v>
      </c>
      <c r="G248" s="37">
        <v>1253.9000000000001</v>
      </c>
      <c r="H248" s="56"/>
      <c r="I248" s="56"/>
      <c r="J248" s="56"/>
      <c r="K248" s="56"/>
      <c r="L248" s="56"/>
      <c r="M248" s="56"/>
      <c r="N248" s="56"/>
      <c r="O248" s="56"/>
      <c r="P248" s="56"/>
      <c r="Q248" s="56"/>
      <c r="R248" s="56"/>
      <c r="S248" s="56"/>
      <c r="T248" s="56"/>
      <c r="U248" s="56"/>
      <c r="V248" s="56"/>
      <c r="W248" s="79" t="s">
        <v>433</v>
      </c>
      <c r="X248" s="79"/>
    </row>
    <row r="249" spans="1:24" ht="80.25" customHeight="1" x14ac:dyDescent="0.25">
      <c r="A249" s="71"/>
      <c r="B249" s="74" t="s">
        <v>191</v>
      </c>
      <c r="C249" s="59" t="s">
        <v>170</v>
      </c>
      <c r="D249" s="37">
        <v>180</v>
      </c>
      <c r="E249" s="37">
        <v>180</v>
      </c>
      <c r="F249" s="37">
        <v>135</v>
      </c>
      <c r="G249" s="37">
        <v>83.2</v>
      </c>
      <c r="H249" s="56"/>
      <c r="I249" s="56"/>
      <c r="J249" s="56"/>
      <c r="K249" s="56"/>
      <c r="L249" s="56"/>
      <c r="M249" s="56"/>
      <c r="N249" s="56"/>
      <c r="O249" s="56"/>
      <c r="P249" s="56"/>
      <c r="Q249" s="56"/>
      <c r="R249" s="56"/>
      <c r="S249" s="56"/>
      <c r="T249" s="56"/>
      <c r="U249" s="56"/>
      <c r="V249" s="56"/>
      <c r="W249" s="79" t="s">
        <v>272</v>
      </c>
      <c r="X249" s="79"/>
    </row>
    <row r="250" spans="1:24" ht="65.25" customHeight="1" x14ac:dyDescent="0.25">
      <c r="A250" s="71"/>
      <c r="B250" s="74" t="s">
        <v>164</v>
      </c>
      <c r="C250" s="59" t="s">
        <v>170</v>
      </c>
      <c r="D250" s="37">
        <v>144.4</v>
      </c>
      <c r="E250" s="37">
        <v>144.4</v>
      </c>
      <c r="F250" s="37">
        <v>136.30000000000001</v>
      </c>
      <c r="G250" s="37">
        <v>131.9</v>
      </c>
      <c r="H250" s="56"/>
      <c r="I250" s="56"/>
      <c r="J250" s="56"/>
      <c r="K250" s="56"/>
      <c r="L250" s="56"/>
      <c r="M250" s="56"/>
      <c r="N250" s="56"/>
      <c r="O250" s="56"/>
      <c r="P250" s="56"/>
      <c r="Q250" s="56"/>
      <c r="R250" s="56"/>
      <c r="S250" s="56"/>
      <c r="T250" s="56"/>
      <c r="U250" s="56"/>
      <c r="V250" s="56"/>
      <c r="W250" s="79" t="s">
        <v>434</v>
      </c>
      <c r="X250" s="79"/>
    </row>
    <row r="251" spans="1:24" ht="78" customHeight="1" x14ac:dyDescent="0.25">
      <c r="A251" s="71"/>
      <c r="B251" s="74" t="s">
        <v>35</v>
      </c>
      <c r="C251" s="59" t="s">
        <v>15</v>
      </c>
      <c r="D251" s="37">
        <f>1726</f>
        <v>1726</v>
      </c>
      <c r="E251" s="37">
        <f>1726</f>
        <v>1726</v>
      </c>
      <c r="F251" s="37">
        <v>967.6</v>
      </c>
      <c r="G251" s="37">
        <v>925.3</v>
      </c>
      <c r="H251" s="56"/>
      <c r="I251" s="56"/>
      <c r="J251" s="56"/>
      <c r="K251" s="56"/>
      <c r="L251" s="56"/>
      <c r="M251" s="56"/>
      <c r="N251" s="56"/>
      <c r="O251" s="56"/>
      <c r="P251" s="56"/>
      <c r="Q251" s="56"/>
      <c r="R251" s="56"/>
      <c r="S251" s="56"/>
      <c r="T251" s="56"/>
      <c r="U251" s="56"/>
      <c r="V251" s="56"/>
      <c r="W251" s="79" t="s">
        <v>435</v>
      </c>
      <c r="X251" s="79"/>
    </row>
    <row r="252" spans="1:24" ht="99" customHeight="1" x14ac:dyDescent="0.25">
      <c r="A252" s="71"/>
      <c r="B252" s="74" t="s">
        <v>112</v>
      </c>
      <c r="C252" s="59" t="s">
        <v>15</v>
      </c>
      <c r="D252" s="37">
        <v>200</v>
      </c>
      <c r="E252" s="37">
        <v>200</v>
      </c>
      <c r="F252" s="37">
        <v>0</v>
      </c>
      <c r="G252" s="37">
        <v>0</v>
      </c>
      <c r="H252" s="56"/>
      <c r="I252" s="56"/>
      <c r="J252" s="56"/>
      <c r="K252" s="56"/>
      <c r="L252" s="56"/>
      <c r="M252" s="56"/>
      <c r="N252" s="56"/>
      <c r="O252" s="56"/>
      <c r="P252" s="56"/>
      <c r="Q252" s="56"/>
      <c r="R252" s="56"/>
      <c r="S252" s="56"/>
      <c r="T252" s="56"/>
      <c r="U252" s="56"/>
      <c r="V252" s="56"/>
      <c r="W252" s="79" t="s">
        <v>97</v>
      </c>
      <c r="X252" s="79"/>
    </row>
    <row r="253" spans="1:24" ht="63.75" customHeight="1" x14ac:dyDescent="0.25">
      <c r="A253" s="71"/>
      <c r="B253" s="74" t="s">
        <v>62</v>
      </c>
      <c r="C253" s="59" t="s">
        <v>15</v>
      </c>
      <c r="D253" s="37">
        <v>791</v>
      </c>
      <c r="E253" s="37">
        <v>791</v>
      </c>
      <c r="F253" s="37">
        <v>0</v>
      </c>
      <c r="G253" s="37">
        <v>0</v>
      </c>
      <c r="H253" s="56"/>
      <c r="I253" s="56"/>
      <c r="J253" s="56"/>
      <c r="K253" s="56"/>
      <c r="L253" s="56"/>
      <c r="M253" s="56"/>
      <c r="N253" s="56"/>
      <c r="O253" s="56"/>
      <c r="P253" s="56"/>
      <c r="Q253" s="56"/>
      <c r="R253" s="56"/>
      <c r="S253" s="56"/>
      <c r="T253" s="56"/>
      <c r="U253" s="56"/>
      <c r="V253" s="56"/>
      <c r="W253" s="79" t="s">
        <v>137</v>
      </c>
      <c r="X253" s="79"/>
    </row>
    <row r="254" spans="1:24" ht="51.75" customHeight="1" x14ac:dyDescent="0.25">
      <c r="A254" s="71"/>
      <c r="B254" s="74" t="s">
        <v>109</v>
      </c>
      <c r="C254" s="59" t="s">
        <v>15</v>
      </c>
      <c r="D254" s="37">
        <v>285.8</v>
      </c>
      <c r="E254" s="37">
        <v>285.8</v>
      </c>
      <c r="F254" s="37">
        <v>40.1</v>
      </c>
      <c r="G254" s="37">
        <v>40.1</v>
      </c>
      <c r="H254" s="56"/>
      <c r="I254" s="56"/>
      <c r="J254" s="56"/>
      <c r="K254" s="56"/>
      <c r="L254" s="56"/>
      <c r="M254" s="56"/>
      <c r="N254" s="56"/>
      <c r="O254" s="56"/>
      <c r="P254" s="56"/>
      <c r="Q254" s="56"/>
      <c r="R254" s="56"/>
      <c r="S254" s="56"/>
      <c r="T254" s="56"/>
      <c r="U254" s="56"/>
      <c r="V254" s="56"/>
      <c r="W254" s="76" t="s">
        <v>436</v>
      </c>
      <c r="X254" s="76"/>
    </row>
    <row r="255" spans="1:24" ht="51.75" customHeight="1" x14ac:dyDescent="0.25">
      <c r="A255" s="71"/>
      <c r="B255" s="74" t="s">
        <v>110</v>
      </c>
      <c r="C255" s="59" t="s">
        <v>15</v>
      </c>
      <c r="D255" s="37">
        <v>83.7</v>
      </c>
      <c r="E255" s="37">
        <v>83.7</v>
      </c>
      <c r="F255" s="37">
        <v>81</v>
      </c>
      <c r="G255" s="37">
        <v>81</v>
      </c>
      <c r="H255" s="56"/>
      <c r="I255" s="56"/>
      <c r="J255" s="56"/>
      <c r="K255" s="56"/>
      <c r="L255" s="56"/>
      <c r="M255" s="56"/>
      <c r="N255" s="56"/>
      <c r="O255" s="56"/>
      <c r="P255" s="56"/>
      <c r="Q255" s="56"/>
      <c r="R255" s="56"/>
      <c r="S255" s="56"/>
      <c r="T255" s="56"/>
      <c r="U255" s="56"/>
      <c r="V255" s="56"/>
      <c r="W255" s="76" t="s">
        <v>275</v>
      </c>
      <c r="X255" s="76"/>
    </row>
    <row r="256" spans="1:24" ht="83.25" customHeight="1" x14ac:dyDescent="0.25">
      <c r="A256" s="71"/>
      <c r="B256" s="74" t="s">
        <v>176</v>
      </c>
      <c r="C256" s="59" t="s">
        <v>15</v>
      </c>
      <c r="D256" s="37">
        <v>224.5</v>
      </c>
      <c r="E256" s="37">
        <v>224.5</v>
      </c>
      <c r="F256" s="37">
        <v>37.4</v>
      </c>
      <c r="G256" s="37">
        <v>37.4</v>
      </c>
      <c r="H256" s="56"/>
      <c r="I256" s="56"/>
      <c r="J256" s="56"/>
      <c r="K256" s="56"/>
      <c r="L256" s="56"/>
      <c r="M256" s="56"/>
      <c r="N256" s="56"/>
      <c r="O256" s="56"/>
      <c r="P256" s="56"/>
      <c r="Q256" s="56"/>
      <c r="R256" s="56"/>
      <c r="S256" s="56"/>
      <c r="T256" s="56"/>
      <c r="U256" s="56"/>
      <c r="V256" s="56"/>
      <c r="W256" s="76" t="s">
        <v>437</v>
      </c>
      <c r="X256" s="76"/>
    </row>
    <row r="257" spans="1:24" ht="83.25" customHeight="1" x14ac:dyDescent="0.25">
      <c r="A257" s="71"/>
      <c r="B257" s="74" t="s">
        <v>177</v>
      </c>
      <c r="C257" s="59" t="s">
        <v>15</v>
      </c>
      <c r="D257" s="37">
        <v>1900</v>
      </c>
      <c r="E257" s="37">
        <v>1900</v>
      </c>
      <c r="F257" s="37">
        <v>0</v>
      </c>
      <c r="G257" s="37">
        <v>0</v>
      </c>
      <c r="H257" s="56"/>
      <c r="I257" s="56"/>
      <c r="J257" s="56"/>
      <c r="K257" s="56"/>
      <c r="L257" s="56"/>
      <c r="M257" s="56"/>
      <c r="N257" s="56"/>
      <c r="O257" s="56"/>
      <c r="P257" s="56"/>
      <c r="Q257" s="56"/>
      <c r="R257" s="56"/>
      <c r="S257" s="56"/>
      <c r="T257" s="56"/>
      <c r="U257" s="56"/>
      <c r="V257" s="56"/>
      <c r="W257" s="76" t="s">
        <v>99</v>
      </c>
      <c r="X257" s="76"/>
    </row>
    <row r="258" spans="1:24" ht="62.25" customHeight="1" x14ac:dyDescent="0.25">
      <c r="A258" s="71"/>
      <c r="B258" s="74" t="s">
        <v>232</v>
      </c>
      <c r="C258" s="59" t="s">
        <v>15</v>
      </c>
      <c r="D258" s="37">
        <v>3000</v>
      </c>
      <c r="E258" s="37">
        <v>3000</v>
      </c>
      <c r="F258" s="37">
        <v>0</v>
      </c>
      <c r="G258" s="37">
        <v>0</v>
      </c>
      <c r="H258" s="56"/>
      <c r="I258" s="56"/>
      <c r="J258" s="56"/>
      <c r="K258" s="56"/>
      <c r="L258" s="56"/>
      <c r="M258" s="56"/>
      <c r="N258" s="56"/>
      <c r="O258" s="56"/>
      <c r="P258" s="56"/>
      <c r="Q258" s="56"/>
      <c r="R258" s="56"/>
      <c r="S258" s="56"/>
      <c r="T258" s="56"/>
      <c r="U258" s="56"/>
      <c r="V258" s="56"/>
      <c r="W258" s="76" t="s">
        <v>99</v>
      </c>
      <c r="X258" s="76"/>
    </row>
    <row r="259" spans="1:24" ht="83.25" customHeight="1" x14ac:dyDescent="0.25">
      <c r="A259" s="71"/>
      <c r="B259" s="74" t="s">
        <v>178</v>
      </c>
      <c r="C259" s="59" t="s">
        <v>15</v>
      </c>
      <c r="D259" s="37">
        <v>40</v>
      </c>
      <c r="E259" s="37">
        <v>40</v>
      </c>
      <c r="F259" s="37">
        <v>39.4</v>
      </c>
      <c r="G259" s="37">
        <v>0</v>
      </c>
      <c r="H259" s="56"/>
      <c r="I259" s="56"/>
      <c r="J259" s="56"/>
      <c r="K259" s="56"/>
      <c r="L259" s="56"/>
      <c r="M259" s="56"/>
      <c r="N259" s="56"/>
      <c r="O259" s="56"/>
      <c r="P259" s="56"/>
      <c r="Q259" s="56"/>
      <c r="R259" s="56"/>
      <c r="S259" s="56"/>
      <c r="T259" s="56"/>
      <c r="U259" s="56"/>
      <c r="V259" s="56"/>
      <c r="W259" s="76" t="s">
        <v>99</v>
      </c>
      <c r="X259" s="76"/>
    </row>
    <row r="260" spans="1:24" ht="83.25" customHeight="1" x14ac:dyDescent="0.25">
      <c r="A260" s="71"/>
      <c r="B260" s="74" t="s">
        <v>192</v>
      </c>
      <c r="C260" s="59" t="s">
        <v>17</v>
      </c>
      <c r="D260" s="37">
        <v>8.4</v>
      </c>
      <c r="E260" s="37">
        <v>8.4</v>
      </c>
      <c r="F260" s="37">
        <v>0</v>
      </c>
      <c r="G260" s="37">
        <v>0</v>
      </c>
      <c r="H260" s="56"/>
      <c r="I260" s="56"/>
      <c r="J260" s="56"/>
      <c r="K260" s="56"/>
      <c r="L260" s="56"/>
      <c r="M260" s="56"/>
      <c r="N260" s="56"/>
      <c r="O260" s="56"/>
      <c r="P260" s="56"/>
      <c r="Q260" s="56"/>
      <c r="R260" s="56"/>
      <c r="S260" s="56"/>
      <c r="T260" s="56"/>
      <c r="U260" s="56"/>
      <c r="V260" s="56"/>
      <c r="W260" s="76" t="s">
        <v>99</v>
      </c>
      <c r="X260" s="76"/>
    </row>
    <row r="261" spans="1:24" ht="126" customHeight="1" x14ac:dyDescent="0.25">
      <c r="A261" s="71"/>
      <c r="B261" s="74" t="s">
        <v>69</v>
      </c>
      <c r="C261" s="59" t="s">
        <v>17</v>
      </c>
      <c r="D261" s="37">
        <v>3840.3</v>
      </c>
      <c r="E261" s="37">
        <v>3840.3</v>
      </c>
      <c r="F261" s="37">
        <v>2786.3</v>
      </c>
      <c r="G261" s="37">
        <v>2646.7</v>
      </c>
      <c r="H261" s="56"/>
      <c r="I261" s="56"/>
      <c r="J261" s="56"/>
      <c r="K261" s="56"/>
      <c r="L261" s="56"/>
      <c r="M261" s="56"/>
      <c r="N261" s="56"/>
      <c r="O261" s="56"/>
      <c r="P261" s="56"/>
      <c r="Q261" s="56"/>
      <c r="R261" s="56"/>
      <c r="S261" s="56"/>
      <c r="T261" s="56"/>
      <c r="U261" s="56"/>
      <c r="V261" s="56"/>
      <c r="W261" s="76" t="s">
        <v>315</v>
      </c>
      <c r="X261" s="76"/>
    </row>
    <row r="262" spans="1:24" ht="79.5" customHeight="1" x14ac:dyDescent="0.25">
      <c r="A262" s="71"/>
      <c r="B262" s="74" t="s">
        <v>136</v>
      </c>
      <c r="C262" s="59" t="s">
        <v>17</v>
      </c>
      <c r="D262" s="37">
        <v>4.4000000000000004</v>
      </c>
      <c r="E262" s="37">
        <v>4.4000000000000004</v>
      </c>
      <c r="F262" s="37">
        <v>2.9</v>
      </c>
      <c r="G262" s="37">
        <v>2.9</v>
      </c>
      <c r="H262" s="56"/>
      <c r="I262" s="56"/>
      <c r="J262" s="56"/>
      <c r="K262" s="56"/>
      <c r="L262" s="56"/>
      <c r="M262" s="56"/>
      <c r="N262" s="56"/>
      <c r="O262" s="56"/>
      <c r="P262" s="56"/>
      <c r="Q262" s="56"/>
      <c r="R262" s="56"/>
      <c r="S262" s="56"/>
      <c r="T262" s="56"/>
      <c r="U262" s="56"/>
      <c r="V262" s="56"/>
      <c r="W262" s="79" t="s">
        <v>438</v>
      </c>
      <c r="X262" s="79"/>
    </row>
    <row r="263" spans="1:24" ht="126.75" customHeight="1" x14ac:dyDescent="0.25">
      <c r="A263" s="71"/>
      <c r="B263" s="74" t="s">
        <v>63</v>
      </c>
      <c r="C263" s="59" t="s">
        <v>17</v>
      </c>
      <c r="D263" s="37">
        <v>34.9</v>
      </c>
      <c r="E263" s="37">
        <v>34.9</v>
      </c>
      <c r="F263" s="37">
        <v>19</v>
      </c>
      <c r="G263" s="37">
        <v>15.5</v>
      </c>
      <c r="H263" s="56"/>
      <c r="I263" s="56"/>
      <c r="J263" s="56"/>
      <c r="K263" s="56"/>
      <c r="L263" s="56"/>
      <c r="M263" s="56"/>
      <c r="N263" s="56"/>
      <c r="O263" s="56"/>
      <c r="P263" s="56"/>
      <c r="Q263" s="56"/>
      <c r="R263" s="56"/>
      <c r="S263" s="56"/>
      <c r="T263" s="56"/>
      <c r="U263" s="56"/>
      <c r="V263" s="56"/>
      <c r="W263" s="79" t="s">
        <v>439</v>
      </c>
      <c r="X263" s="79"/>
    </row>
    <row r="264" spans="1:24" ht="122.25" customHeight="1" x14ac:dyDescent="0.25">
      <c r="A264" s="71"/>
      <c r="B264" s="59" t="s">
        <v>64</v>
      </c>
      <c r="C264" s="59" t="s">
        <v>17</v>
      </c>
      <c r="D264" s="7">
        <v>4550</v>
      </c>
      <c r="E264" s="7">
        <v>4550</v>
      </c>
      <c r="F264" s="7">
        <v>3241.9</v>
      </c>
      <c r="G264" s="7">
        <v>3105</v>
      </c>
      <c r="H264" s="58"/>
      <c r="I264" s="58"/>
      <c r="J264" s="58"/>
      <c r="K264" s="58"/>
      <c r="L264" s="58"/>
      <c r="M264" s="58"/>
      <c r="N264" s="58"/>
      <c r="O264" s="58"/>
      <c r="P264" s="58"/>
      <c r="Q264" s="58"/>
      <c r="R264" s="58"/>
      <c r="S264" s="58"/>
      <c r="T264" s="58"/>
      <c r="U264" s="58"/>
      <c r="V264" s="58"/>
      <c r="W264" s="76" t="s">
        <v>440</v>
      </c>
      <c r="X264" s="76"/>
    </row>
    <row r="265" spans="1:24" ht="129" customHeight="1" x14ac:dyDescent="0.25">
      <c r="A265" s="71"/>
      <c r="B265" s="59" t="s">
        <v>65</v>
      </c>
      <c r="C265" s="59" t="s">
        <v>17</v>
      </c>
      <c r="D265" s="7">
        <v>781.6</v>
      </c>
      <c r="E265" s="7">
        <v>781.6</v>
      </c>
      <c r="F265" s="7">
        <v>629.20000000000005</v>
      </c>
      <c r="G265" s="7">
        <v>591.9</v>
      </c>
      <c r="H265" s="58"/>
      <c r="I265" s="58"/>
      <c r="J265" s="58"/>
      <c r="K265" s="58"/>
      <c r="L265" s="58"/>
      <c r="M265" s="58"/>
      <c r="N265" s="58"/>
      <c r="O265" s="58"/>
      <c r="P265" s="58"/>
      <c r="Q265" s="58"/>
      <c r="R265" s="58"/>
      <c r="S265" s="58"/>
      <c r="T265" s="58"/>
      <c r="U265" s="58"/>
      <c r="V265" s="58"/>
      <c r="W265" s="77" t="s">
        <v>441</v>
      </c>
      <c r="X265" s="78"/>
    </row>
    <row r="266" spans="1:24" ht="157.5" x14ac:dyDescent="0.25">
      <c r="A266" s="71"/>
      <c r="B266" s="59" t="s">
        <v>66</v>
      </c>
      <c r="C266" s="59" t="s">
        <v>17</v>
      </c>
      <c r="D266" s="7">
        <v>6</v>
      </c>
      <c r="E266" s="7">
        <v>6</v>
      </c>
      <c r="F266" s="7">
        <v>6</v>
      </c>
      <c r="G266" s="7">
        <v>5.9</v>
      </c>
      <c r="H266" s="58"/>
      <c r="I266" s="58"/>
      <c r="J266" s="58"/>
      <c r="K266" s="58"/>
      <c r="L266" s="58"/>
      <c r="M266" s="58"/>
      <c r="N266" s="58"/>
      <c r="O266" s="58"/>
      <c r="P266" s="58"/>
      <c r="Q266" s="58"/>
      <c r="R266" s="58"/>
      <c r="S266" s="58"/>
      <c r="T266" s="58"/>
      <c r="U266" s="58"/>
      <c r="V266" s="58"/>
      <c r="W266" s="79" t="s">
        <v>442</v>
      </c>
      <c r="X266" s="79"/>
    </row>
    <row r="267" spans="1:24" ht="47.25" x14ac:dyDescent="0.25">
      <c r="A267" s="71"/>
      <c r="B267" s="59" t="s">
        <v>67</v>
      </c>
      <c r="C267" s="59" t="s">
        <v>17</v>
      </c>
      <c r="D267" s="7">
        <v>1039.3</v>
      </c>
      <c r="E267" s="7">
        <v>1039.3</v>
      </c>
      <c r="F267" s="7">
        <v>743.8</v>
      </c>
      <c r="G267" s="7">
        <v>706.7</v>
      </c>
      <c r="H267" s="58"/>
      <c r="I267" s="58"/>
      <c r="J267" s="58"/>
      <c r="K267" s="58"/>
      <c r="L267" s="58"/>
      <c r="M267" s="58"/>
      <c r="N267" s="58"/>
      <c r="O267" s="58"/>
      <c r="P267" s="58"/>
      <c r="Q267" s="58"/>
      <c r="R267" s="58"/>
      <c r="S267" s="58"/>
      <c r="T267" s="58"/>
      <c r="U267" s="58"/>
      <c r="V267" s="58"/>
      <c r="W267" s="76" t="s">
        <v>414</v>
      </c>
      <c r="X267" s="76"/>
    </row>
    <row r="268" spans="1:24" ht="47.25" x14ac:dyDescent="0.25">
      <c r="A268" s="71"/>
      <c r="B268" s="59" t="s">
        <v>68</v>
      </c>
      <c r="C268" s="59" t="s">
        <v>17</v>
      </c>
      <c r="D268" s="7">
        <v>1820</v>
      </c>
      <c r="E268" s="7">
        <v>1820</v>
      </c>
      <c r="F268" s="7">
        <v>1311.2</v>
      </c>
      <c r="G268" s="7">
        <v>1279.8</v>
      </c>
      <c r="H268" s="58"/>
      <c r="I268" s="58"/>
      <c r="J268" s="58"/>
      <c r="K268" s="58"/>
      <c r="L268" s="58"/>
      <c r="M268" s="58"/>
      <c r="N268" s="58"/>
      <c r="O268" s="58"/>
      <c r="P268" s="58"/>
      <c r="Q268" s="58"/>
      <c r="R268" s="58"/>
      <c r="S268" s="58"/>
      <c r="T268" s="58"/>
      <c r="U268" s="58"/>
      <c r="V268" s="58"/>
      <c r="W268" s="76" t="s">
        <v>443</v>
      </c>
      <c r="X268" s="76"/>
    </row>
    <row r="269" spans="1:24" ht="99.75" customHeight="1" x14ac:dyDescent="0.25">
      <c r="A269" s="71"/>
      <c r="B269" s="59" t="s">
        <v>193</v>
      </c>
      <c r="C269" s="59" t="s">
        <v>17</v>
      </c>
      <c r="D269" s="7">
        <v>54.6</v>
      </c>
      <c r="E269" s="7">
        <v>54.6</v>
      </c>
      <c r="F269" s="7">
        <v>0</v>
      </c>
      <c r="G269" s="7">
        <v>0</v>
      </c>
      <c r="H269" s="58"/>
      <c r="I269" s="58"/>
      <c r="J269" s="58"/>
      <c r="K269" s="58"/>
      <c r="L269" s="58"/>
      <c r="M269" s="58"/>
      <c r="N269" s="58"/>
      <c r="O269" s="58"/>
      <c r="P269" s="58"/>
      <c r="Q269" s="58"/>
      <c r="R269" s="58"/>
      <c r="S269" s="58"/>
      <c r="T269" s="58"/>
      <c r="U269" s="58"/>
      <c r="V269" s="58"/>
      <c r="W269" s="76" t="s">
        <v>99</v>
      </c>
      <c r="X269" s="76"/>
    </row>
    <row r="270" spans="1:24" ht="56.25" customHeight="1" x14ac:dyDescent="0.25">
      <c r="A270" s="71"/>
      <c r="B270" s="59" t="s">
        <v>108</v>
      </c>
      <c r="C270" s="59" t="s">
        <v>15</v>
      </c>
      <c r="D270" s="7">
        <v>3280</v>
      </c>
      <c r="E270" s="7">
        <v>3280</v>
      </c>
      <c r="F270" s="7">
        <v>1829.3</v>
      </c>
      <c r="G270" s="7">
        <v>1817.2</v>
      </c>
      <c r="H270" s="58"/>
      <c r="I270" s="58"/>
      <c r="J270" s="58"/>
      <c r="K270" s="58"/>
      <c r="L270" s="58"/>
      <c r="M270" s="58"/>
      <c r="N270" s="58"/>
      <c r="O270" s="58"/>
      <c r="P270" s="58"/>
      <c r="Q270" s="58"/>
      <c r="R270" s="58"/>
      <c r="S270" s="58"/>
      <c r="T270" s="58"/>
      <c r="U270" s="58"/>
      <c r="V270" s="58"/>
      <c r="W270" s="76" t="s">
        <v>277</v>
      </c>
      <c r="X270" s="76"/>
    </row>
    <row r="271" spans="1:24" ht="68.25" customHeight="1" x14ac:dyDescent="0.25">
      <c r="A271" s="71"/>
      <c r="B271" s="59" t="s">
        <v>231</v>
      </c>
      <c r="C271" s="59" t="s">
        <v>15</v>
      </c>
      <c r="D271" s="7">
        <v>691.3</v>
      </c>
      <c r="E271" s="7">
        <v>691.3</v>
      </c>
      <c r="F271" s="7">
        <v>92.6</v>
      </c>
      <c r="G271" s="7">
        <v>92</v>
      </c>
      <c r="H271" s="58"/>
      <c r="I271" s="58"/>
      <c r="J271" s="58"/>
      <c r="K271" s="58"/>
      <c r="L271" s="58"/>
      <c r="M271" s="58"/>
      <c r="N271" s="58"/>
      <c r="O271" s="58"/>
      <c r="P271" s="58"/>
      <c r="Q271" s="58"/>
      <c r="R271" s="58"/>
      <c r="S271" s="58"/>
      <c r="T271" s="58"/>
      <c r="U271" s="58"/>
      <c r="V271" s="58"/>
      <c r="W271" s="76" t="s">
        <v>444</v>
      </c>
      <c r="X271" s="76"/>
    </row>
    <row r="272" spans="1:24" ht="68.25" customHeight="1" x14ac:dyDescent="0.25">
      <c r="A272" s="71"/>
      <c r="B272" s="59" t="s">
        <v>429</v>
      </c>
      <c r="C272" s="59" t="s">
        <v>15</v>
      </c>
      <c r="D272" s="7">
        <v>1145</v>
      </c>
      <c r="E272" s="7">
        <v>1145</v>
      </c>
      <c r="F272" s="7">
        <v>1119.5</v>
      </c>
      <c r="G272" s="7">
        <v>1119.5</v>
      </c>
      <c r="H272" s="58"/>
      <c r="I272" s="58"/>
      <c r="J272" s="58"/>
      <c r="K272" s="58"/>
      <c r="L272" s="58"/>
      <c r="M272" s="58"/>
      <c r="N272" s="58"/>
      <c r="O272" s="58"/>
      <c r="P272" s="58"/>
      <c r="Q272" s="58"/>
      <c r="R272" s="58"/>
      <c r="S272" s="58"/>
      <c r="T272" s="58"/>
      <c r="U272" s="58"/>
      <c r="V272" s="58"/>
      <c r="W272" s="76" t="s">
        <v>445</v>
      </c>
      <c r="X272" s="76"/>
    </row>
    <row r="273" spans="1:29" ht="33.75" customHeight="1" x14ac:dyDescent="0.25">
      <c r="A273" s="97"/>
      <c r="B273" s="80" t="s">
        <v>19</v>
      </c>
      <c r="C273" s="57" t="s">
        <v>18</v>
      </c>
      <c r="D273" s="10">
        <f>D274+D276+D275</f>
        <v>113794.8</v>
      </c>
      <c r="E273" s="10">
        <f t="shared" ref="E273:G273" si="76">E274+E276+E275</f>
        <v>113794.8</v>
      </c>
      <c r="F273" s="10">
        <f t="shared" si="76"/>
        <v>84293.10000000002</v>
      </c>
      <c r="G273" s="10">
        <f t="shared" si="76"/>
        <v>78316.5</v>
      </c>
      <c r="H273" s="69"/>
      <c r="I273" s="69"/>
      <c r="J273" s="69"/>
      <c r="K273" s="69"/>
      <c r="L273" s="69"/>
      <c r="M273" s="69"/>
      <c r="N273" s="69"/>
      <c r="O273" s="69"/>
      <c r="P273" s="69"/>
      <c r="Q273" s="69"/>
      <c r="R273" s="69"/>
      <c r="S273" s="69"/>
      <c r="T273" s="69"/>
      <c r="U273" s="69"/>
      <c r="V273" s="69"/>
      <c r="W273" s="110" t="s">
        <v>313</v>
      </c>
      <c r="X273" s="79"/>
    </row>
    <row r="274" spans="1:29" ht="63" customHeight="1" x14ac:dyDescent="0.25">
      <c r="A274" s="97"/>
      <c r="B274" s="116"/>
      <c r="C274" s="59" t="s">
        <v>15</v>
      </c>
      <c r="D274" s="7">
        <f>D245+D246+D247+D251+D252+D253+D254+D255+D256+D257+D258+D259+D270+D271+D272</f>
        <v>99409.5</v>
      </c>
      <c r="E274" s="7">
        <f t="shared" ref="E274:F274" si="77">E245+E246+E247+E251+E252+E253+E254+E255+E256+E257+E258+E259+E270+E271+E272</f>
        <v>99409.5</v>
      </c>
      <c r="F274" s="7">
        <f t="shared" si="77"/>
        <v>73663.800000000017</v>
      </c>
      <c r="G274" s="7">
        <f>G245+G246+G247+G251+G252+G253+G254+G255+G256+G257+G258+G259+G270+G271+G272+0.1</f>
        <v>68493.100000000006</v>
      </c>
      <c r="H274" s="7" t="e">
        <f>H253+#REF!+H261+H262+#REF!+H264+H265</f>
        <v>#REF!</v>
      </c>
      <c r="I274" s="7" t="e">
        <f>I253+#REF!+I261+I262+#REF!+I264+I265</f>
        <v>#REF!</v>
      </c>
      <c r="J274" s="7" t="e">
        <f>J253+#REF!+J261+J262+#REF!+J264+J265</f>
        <v>#REF!</v>
      </c>
      <c r="K274" s="7" t="e">
        <f>K253+#REF!+K261+K262+#REF!+K264+K265</f>
        <v>#REF!</v>
      </c>
      <c r="L274" s="7" t="e">
        <f>L253+#REF!+L261+L262+#REF!+L264+L265</f>
        <v>#REF!</v>
      </c>
      <c r="M274" s="7" t="e">
        <f>M253+#REF!+M261+M262+#REF!+M264+M265</f>
        <v>#REF!</v>
      </c>
      <c r="N274" s="7" t="e">
        <f>N253+#REF!+N261+N262+#REF!+N264+N265</f>
        <v>#REF!</v>
      </c>
      <c r="O274" s="7" t="e">
        <f>O253+#REF!+O261+O262+#REF!+O264+O265</f>
        <v>#REF!</v>
      </c>
      <c r="P274" s="7" t="e">
        <f>P253+#REF!+P261+P262+#REF!+P264+P265</f>
        <v>#REF!</v>
      </c>
      <c r="Q274" s="7" t="e">
        <f>Q253+#REF!+Q261+Q262+#REF!+Q264+Q265</f>
        <v>#REF!</v>
      </c>
      <c r="R274" s="7" t="e">
        <f>R253+#REF!+R261+R262+#REF!+R264+R265</f>
        <v>#REF!</v>
      </c>
      <c r="S274" s="7" t="e">
        <f>S253+#REF!+S261+S262+#REF!+S264+S265</f>
        <v>#REF!</v>
      </c>
      <c r="T274" s="7" t="e">
        <f>T253+#REF!+T261+T262+#REF!+T264+T265</f>
        <v>#REF!</v>
      </c>
      <c r="U274" s="7" t="e">
        <f>U253+#REF!+U261+U262+#REF!+U264+U265</f>
        <v>#REF!</v>
      </c>
      <c r="V274" s="7" t="e">
        <f>V253+#REF!+V261+V262+#REF!+V264+V265</f>
        <v>#REF!</v>
      </c>
      <c r="W274" s="79" t="s">
        <v>315</v>
      </c>
      <c r="X274" s="79"/>
    </row>
    <row r="275" spans="1:29" ht="63" customHeight="1" x14ac:dyDescent="0.25">
      <c r="A275" s="97"/>
      <c r="B275" s="116"/>
      <c r="C275" s="59" t="s">
        <v>80</v>
      </c>
      <c r="D275" s="7">
        <f>D248+D249+D250</f>
        <v>2245.8000000000002</v>
      </c>
      <c r="E275" s="7">
        <f t="shared" ref="E275:G275" si="78">E248+E249+E250</f>
        <v>2245.8000000000002</v>
      </c>
      <c r="F275" s="7">
        <f t="shared" si="78"/>
        <v>1889</v>
      </c>
      <c r="G275" s="7">
        <f t="shared" si="78"/>
        <v>1469.0000000000002</v>
      </c>
      <c r="H275" s="7"/>
      <c r="I275" s="7"/>
      <c r="J275" s="7"/>
      <c r="K275" s="7"/>
      <c r="L275" s="7"/>
      <c r="M275" s="7"/>
      <c r="N275" s="7"/>
      <c r="O275" s="7"/>
      <c r="P275" s="7"/>
      <c r="Q275" s="7"/>
      <c r="R275" s="7"/>
      <c r="S275" s="7"/>
      <c r="T275" s="7"/>
      <c r="U275" s="7"/>
      <c r="V275" s="7"/>
      <c r="W275" s="79" t="s">
        <v>279</v>
      </c>
      <c r="X275" s="79"/>
    </row>
    <row r="276" spans="1:29" ht="47.25" x14ac:dyDescent="0.25">
      <c r="A276" s="97"/>
      <c r="B276" s="116"/>
      <c r="C276" s="59" t="s">
        <v>17</v>
      </c>
      <c r="D276" s="7">
        <f>D261+D262+D263+D264+D265+D266+D267+D268+D269+D260</f>
        <v>12139.5</v>
      </c>
      <c r="E276" s="7">
        <f t="shared" ref="E276:G276" si="79">E261+E262+E263+E264+E265+E266+E267+E268+E269+E260</f>
        <v>12139.5</v>
      </c>
      <c r="F276" s="7">
        <f t="shared" si="79"/>
        <v>8740.3000000000011</v>
      </c>
      <c r="G276" s="7">
        <f t="shared" si="79"/>
        <v>8354.4</v>
      </c>
      <c r="H276" s="69"/>
      <c r="I276" s="69"/>
      <c r="J276" s="69"/>
      <c r="K276" s="69"/>
      <c r="L276" s="69"/>
      <c r="M276" s="69"/>
      <c r="N276" s="69"/>
      <c r="O276" s="69"/>
      <c r="P276" s="69"/>
      <c r="Q276" s="69"/>
      <c r="R276" s="69"/>
      <c r="S276" s="69"/>
      <c r="T276" s="69"/>
      <c r="U276" s="69"/>
      <c r="V276" s="69"/>
      <c r="W276" s="79" t="s">
        <v>313</v>
      </c>
      <c r="X276" s="79"/>
      <c r="AC276" s="1" t="s">
        <v>79</v>
      </c>
    </row>
    <row r="277" spans="1:29" ht="31.5" customHeight="1" x14ac:dyDescent="0.25">
      <c r="A277" s="71"/>
      <c r="B277" s="90" t="s">
        <v>70</v>
      </c>
      <c r="C277" s="90"/>
      <c r="D277" s="90"/>
      <c r="E277" s="90"/>
      <c r="F277" s="90"/>
      <c r="G277" s="90"/>
      <c r="H277" s="91"/>
      <c r="I277" s="91"/>
      <c r="J277" s="91"/>
      <c r="K277" s="91"/>
      <c r="L277" s="91"/>
      <c r="M277" s="91"/>
      <c r="N277" s="91"/>
      <c r="O277" s="91"/>
      <c r="P277" s="91"/>
      <c r="Q277" s="91"/>
      <c r="R277" s="91"/>
      <c r="S277" s="91"/>
      <c r="T277" s="91"/>
      <c r="U277" s="91"/>
      <c r="V277" s="91"/>
      <c r="W277" s="91"/>
      <c r="X277" s="91"/>
    </row>
    <row r="278" spans="1:29" ht="78.75" x14ac:dyDescent="0.25">
      <c r="A278" s="71"/>
      <c r="B278" s="74" t="s">
        <v>35</v>
      </c>
      <c r="C278" s="59" t="s">
        <v>15</v>
      </c>
      <c r="D278" s="7">
        <f>96+30+140+1054+470+34.3</f>
        <v>1824.3</v>
      </c>
      <c r="E278" s="7">
        <f>96+30+140+1054+470+34.3</f>
        <v>1824.3</v>
      </c>
      <c r="F278" s="7">
        <f>46.5+18.1+140+1054+365+34.3</f>
        <v>1657.8999999999999</v>
      </c>
      <c r="G278" s="7">
        <f>46.5+18.1+140+1054+335.3+34.3</f>
        <v>1628.1999999999998</v>
      </c>
      <c r="H278" s="58"/>
      <c r="I278" s="58"/>
      <c r="J278" s="58"/>
      <c r="K278" s="58"/>
      <c r="L278" s="58"/>
      <c r="M278" s="58"/>
      <c r="N278" s="58"/>
      <c r="O278" s="58"/>
      <c r="P278" s="58"/>
      <c r="Q278" s="58"/>
      <c r="R278" s="58"/>
      <c r="S278" s="58"/>
      <c r="T278" s="58"/>
      <c r="U278" s="58"/>
      <c r="V278" s="58"/>
      <c r="W278" s="98" t="s">
        <v>447</v>
      </c>
      <c r="X278" s="99"/>
    </row>
    <row r="279" spans="1:29" ht="47.25" x14ac:dyDescent="0.25">
      <c r="A279" s="71"/>
      <c r="B279" s="59" t="s">
        <v>71</v>
      </c>
      <c r="C279" s="59" t="s">
        <v>15</v>
      </c>
      <c r="D279" s="7">
        <v>4411.3</v>
      </c>
      <c r="E279" s="7">
        <v>4411.3</v>
      </c>
      <c r="F279" s="7">
        <v>3208.5</v>
      </c>
      <c r="G279" s="7">
        <v>3102.2</v>
      </c>
      <c r="H279" s="58"/>
      <c r="I279" s="58"/>
      <c r="J279" s="58"/>
      <c r="K279" s="58"/>
      <c r="L279" s="58"/>
      <c r="M279" s="58"/>
      <c r="N279" s="58"/>
      <c r="O279" s="58"/>
      <c r="P279" s="58"/>
      <c r="Q279" s="58"/>
      <c r="R279" s="58"/>
      <c r="S279" s="58"/>
      <c r="T279" s="58"/>
      <c r="U279" s="58"/>
      <c r="V279" s="58"/>
      <c r="W279" s="76" t="s">
        <v>448</v>
      </c>
      <c r="X279" s="76"/>
    </row>
    <row r="280" spans="1:29" ht="51.75" customHeight="1" x14ac:dyDescent="0.25">
      <c r="A280" s="71"/>
      <c r="B280" s="59" t="s">
        <v>72</v>
      </c>
      <c r="C280" s="59" t="s">
        <v>15</v>
      </c>
      <c r="D280" s="7">
        <v>4210.6000000000004</v>
      </c>
      <c r="E280" s="7">
        <v>4210.6000000000004</v>
      </c>
      <c r="F280" s="7">
        <v>2824.9</v>
      </c>
      <c r="G280" s="7">
        <v>2712.1</v>
      </c>
      <c r="H280" s="58"/>
      <c r="I280" s="58"/>
      <c r="J280" s="58"/>
      <c r="K280" s="58"/>
      <c r="L280" s="58"/>
      <c r="M280" s="58"/>
      <c r="N280" s="58"/>
      <c r="O280" s="58"/>
      <c r="P280" s="58"/>
      <c r="Q280" s="58"/>
      <c r="R280" s="58"/>
      <c r="S280" s="58"/>
      <c r="T280" s="58"/>
      <c r="U280" s="58"/>
      <c r="V280" s="58"/>
      <c r="W280" s="77" t="s">
        <v>449</v>
      </c>
      <c r="X280" s="78"/>
    </row>
    <row r="281" spans="1:29" ht="75" customHeight="1" x14ac:dyDescent="0.25">
      <c r="A281" s="71"/>
      <c r="B281" s="59" t="s">
        <v>73</v>
      </c>
      <c r="C281" s="59" t="s">
        <v>15</v>
      </c>
      <c r="D281" s="7">
        <v>9976.4</v>
      </c>
      <c r="E281" s="7">
        <v>9976.4</v>
      </c>
      <c r="F281" s="7">
        <v>7481.1</v>
      </c>
      <c r="G281" s="7">
        <v>7481.1</v>
      </c>
      <c r="H281" s="58"/>
      <c r="I281" s="58"/>
      <c r="J281" s="58"/>
      <c r="K281" s="58"/>
      <c r="L281" s="58"/>
      <c r="M281" s="58"/>
      <c r="N281" s="58"/>
      <c r="O281" s="58"/>
      <c r="P281" s="58"/>
      <c r="Q281" s="58"/>
      <c r="R281" s="58"/>
      <c r="S281" s="58"/>
      <c r="T281" s="58"/>
      <c r="U281" s="58"/>
      <c r="V281" s="58"/>
      <c r="W281" s="77" t="s">
        <v>450</v>
      </c>
      <c r="X281" s="78"/>
    </row>
    <row r="282" spans="1:29" ht="78" customHeight="1" x14ac:dyDescent="0.25">
      <c r="A282" s="71"/>
      <c r="B282" s="59" t="s">
        <v>74</v>
      </c>
      <c r="C282" s="59" t="s">
        <v>15</v>
      </c>
      <c r="D282" s="7">
        <v>4327.6000000000004</v>
      </c>
      <c r="E282" s="7">
        <v>4327.6000000000004</v>
      </c>
      <c r="F282" s="7">
        <v>3263.8</v>
      </c>
      <c r="G282" s="7">
        <v>3263.8</v>
      </c>
      <c r="H282" s="58"/>
      <c r="I282" s="58"/>
      <c r="J282" s="58"/>
      <c r="K282" s="58"/>
      <c r="L282" s="58"/>
      <c r="M282" s="58"/>
      <c r="N282" s="58"/>
      <c r="O282" s="58"/>
      <c r="P282" s="58"/>
      <c r="Q282" s="58"/>
      <c r="R282" s="58"/>
      <c r="S282" s="58"/>
      <c r="T282" s="58"/>
      <c r="U282" s="58"/>
      <c r="V282" s="58"/>
      <c r="W282" s="77" t="s">
        <v>451</v>
      </c>
      <c r="X282" s="78"/>
    </row>
    <row r="283" spans="1:29" ht="76.5" customHeight="1" x14ac:dyDescent="0.25">
      <c r="A283" s="71"/>
      <c r="B283" s="59" t="s">
        <v>75</v>
      </c>
      <c r="C283" s="59" t="s">
        <v>15</v>
      </c>
      <c r="D283" s="7">
        <v>43124</v>
      </c>
      <c r="E283" s="7">
        <v>43124</v>
      </c>
      <c r="F283" s="7">
        <v>32320.5</v>
      </c>
      <c r="G283" s="7">
        <v>32320.5</v>
      </c>
      <c r="H283" s="58"/>
      <c r="I283" s="58"/>
      <c r="J283" s="58"/>
      <c r="K283" s="58"/>
      <c r="L283" s="58"/>
      <c r="M283" s="58"/>
      <c r="N283" s="58"/>
      <c r="O283" s="58"/>
      <c r="P283" s="58"/>
      <c r="Q283" s="58"/>
      <c r="R283" s="58"/>
      <c r="S283" s="58"/>
      <c r="T283" s="58"/>
      <c r="U283" s="58"/>
      <c r="V283" s="58"/>
      <c r="W283" s="77" t="s">
        <v>452</v>
      </c>
      <c r="X283" s="78"/>
    </row>
    <row r="284" spans="1:29" ht="79.5" customHeight="1" x14ac:dyDescent="0.25">
      <c r="A284" s="71"/>
      <c r="B284" s="59" t="s">
        <v>76</v>
      </c>
      <c r="C284" s="59" t="s">
        <v>80</v>
      </c>
      <c r="D284" s="7">
        <v>7383.5</v>
      </c>
      <c r="E284" s="7">
        <v>7383.5</v>
      </c>
      <c r="F284" s="7">
        <v>7000.9</v>
      </c>
      <c r="G284" s="7">
        <v>6471</v>
      </c>
      <c r="H284" s="58"/>
      <c r="I284" s="58"/>
      <c r="J284" s="58"/>
      <c r="K284" s="58"/>
      <c r="L284" s="58"/>
      <c r="M284" s="58"/>
      <c r="N284" s="58"/>
      <c r="O284" s="58"/>
      <c r="P284" s="58"/>
      <c r="Q284" s="58"/>
      <c r="R284" s="58"/>
      <c r="S284" s="58"/>
      <c r="T284" s="58"/>
      <c r="U284" s="58"/>
      <c r="V284" s="58"/>
      <c r="W284" s="77" t="s">
        <v>453</v>
      </c>
      <c r="X284" s="78"/>
    </row>
    <row r="285" spans="1:29" ht="79.5" customHeight="1" x14ac:dyDescent="0.25">
      <c r="A285" s="71"/>
      <c r="B285" s="59" t="s">
        <v>154</v>
      </c>
      <c r="C285" s="59" t="s">
        <v>15</v>
      </c>
      <c r="D285" s="7">
        <v>1170.3</v>
      </c>
      <c r="E285" s="7">
        <v>1170.3</v>
      </c>
      <c r="F285" s="7">
        <v>660.8</v>
      </c>
      <c r="G285" s="7">
        <v>660.8</v>
      </c>
      <c r="H285" s="58"/>
      <c r="I285" s="58"/>
      <c r="J285" s="58"/>
      <c r="K285" s="58"/>
      <c r="L285" s="58"/>
      <c r="M285" s="58"/>
      <c r="N285" s="58"/>
      <c r="O285" s="58"/>
      <c r="P285" s="58"/>
      <c r="Q285" s="58"/>
      <c r="R285" s="58"/>
      <c r="S285" s="58"/>
      <c r="T285" s="58"/>
      <c r="U285" s="58"/>
      <c r="V285" s="58"/>
      <c r="W285" s="77" t="s">
        <v>454</v>
      </c>
      <c r="X285" s="78"/>
    </row>
    <row r="286" spans="1:29" ht="46.5" customHeight="1" x14ac:dyDescent="0.25">
      <c r="A286" s="71"/>
      <c r="B286" s="59" t="s">
        <v>77</v>
      </c>
      <c r="C286" s="59" t="s">
        <v>15</v>
      </c>
      <c r="D286" s="7">
        <v>57898.5</v>
      </c>
      <c r="E286" s="7">
        <v>57898.5</v>
      </c>
      <c r="F286" s="7">
        <v>39398.9</v>
      </c>
      <c r="G286" s="7">
        <v>35803.5</v>
      </c>
      <c r="H286" s="58"/>
      <c r="I286" s="58"/>
      <c r="J286" s="58"/>
      <c r="K286" s="58"/>
      <c r="L286" s="58"/>
      <c r="M286" s="58"/>
      <c r="N286" s="58"/>
      <c r="O286" s="58"/>
      <c r="P286" s="58"/>
      <c r="Q286" s="58"/>
      <c r="R286" s="58"/>
      <c r="S286" s="58"/>
      <c r="T286" s="58"/>
      <c r="U286" s="58"/>
      <c r="V286" s="58"/>
      <c r="W286" s="76" t="s">
        <v>455</v>
      </c>
      <c r="X286" s="76"/>
    </row>
    <row r="287" spans="1:29" ht="157.5" x14ac:dyDescent="0.25">
      <c r="A287" s="71"/>
      <c r="B287" s="59" t="s">
        <v>39</v>
      </c>
      <c r="C287" s="59" t="s">
        <v>17</v>
      </c>
      <c r="D287" s="7">
        <v>198.7</v>
      </c>
      <c r="E287" s="7">
        <v>198.7</v>
      </c>
      <c r="F287" s="7">
        <v>119.4</v>
      </c>
      <c r="G287" s="7">
        <v>119.4</v>
      </c>
      <c r="H287" s="58"/>
      <c r="I287" s="58"/>
      <c r="J287" s="58"/>
      <c r="K287" s="58"/>
      <c r="L287" s="58"/>
      <c r="M287" s="58"/>
      <c r="N287" s="58"/>
      <c r="O287" s="58"/>
      <c r="P287" s="58"/>
      <c r="Q287" s="58"/>
      <c r="R287" s="58"/>
      <c r="S287" s="58"/>
      <c r="T287" s="58"/>
      <c r="U287" s="58"/>
      <c r="V287" s="58"/>
      <c r="W287" s="76" t="s">
        <v>259</v>
      </c>
      <c r="X287" s="76"/>
    </row>
    <row r="288" spans="1:29" ht="78.75" x14ac:dyDescent="0.25">
      <c r="A288" s="71"/>
      <c r="B288" s="59" t="s">
        <v>111</v>
      </c>
      <c r="C288" s="59" t="s">
        <v>80</v>
      </c>
      <c r="D288" s="7">
        <v>60.6</v>
      </c>
      <c r="E288" s="7">
        <v>60.6</v>
      </c>
      <c r="F288" s="7">
        <v>0</v>
      </c>
      <c r="G288" s="7">
        <v>0</v>
      </c>
      <c r="H288" s="58"/>
      <c r="I288" s="58"/>
      <c r="J288" s="58"/>
      <c r="K288" s="58"/>
      <c r="L288" s="58"/>
      <c r="M288" s="58"/>
      <c r="N288" s="58"/>
      <c r="O288" s="58"/>
      <c r="P288" s="58"/>
      <c r="Q288" s="58"/>
      <c r="R288" s="58"/>
      <c r="S288" s="58"/>
      <c r="T288" s="58"/>
      <c r="U288" s="58"/>
      <c r="V288" s="58"/>
      <c r="W288" s="76" t="s">
        <v>99</v>
      </c>
      <c r="X288" s="76"/>
    </row>
    <row r="289" spans="1:24" ht="31.5" x14ac:dyDescent="0.25">
      <c r="A289" s="71"/>
      <c r="B289" s="59" t="s">
        <v>179</v>
      </c>
      <c r="C289" s="59" t="s">
        <v>15</v>
      </c>
      <c r="D289" s="7">
        <v>2220</v>
      </c>
      <c r="E289" s="7">
        <v>2220</v>
      </c>
      <c r="F289" s="7">
        <v>0</v>
      </c>
      <c r="G289" s="7">
        <v>0</v>
      </c>
      <c r="H289" s="58"/>
      <c r="I289" s="58"/>
      <c r="J289" s="58"/>
      <c r="K289" s="58"/>
      <c r="L289" s="58"/>
      <c r="M289" s="58"/>
      <c r="N289" s="58"/>
      <c r="O289" s="58"/>
      <c r="P289" s="58"/>
      <c r="Q289" s="58"/>
      <c r="R289" s="58"/>
      <c r="S289" s="58"/>
      <c r="T289" s="58"/>
      <c r="U289" s="58"/>
      <c r="V289" s="58"/>
      <c r="W289" s="76" t="s">
        <v>99</v>
      </c>
      <c r="X289" s="76"/>
    </row>
    <row r="290" spans="1:24" ht="96.75" customHeight="1" x14ac:dyDescent="0.25">
      <c r="A290" s="71"/>
      <c r="B290" s="59" t="s">
        <v>178</v>
      </c>
      <c r="C290" s="59" t="s">
        <v>80</v>
      </c>
      <c r="D290" s="7">
        <v>210.7</v>
      </c>
      <c r="E290" s="7">
        <v>210.7</v>
      </c>
      <c r="F290" s="7">
        <v>210.7</v>
      </c>
      <c r="G290" s="7">
        <v>210.7</v>
      </c>
      <c r="H290" s="58"/>
      <c r="I290" s="58"/>
      <c r="J290" s="58"/>
      <c r="K290" s="58"/>
      <c r="L290" s="58"/>
      <c r="M290" s="58"/>
      <c r="N290" s="58"/>
      <c r="O290" s="58"/>
      <c r="P290" s="58"/>
      <c r="Q290" s="58"/>
      <c r="R290" s="58"/>
      <c r="S290" s="58"/>
      <c r="T290" s="58"/>
      <c r="U290" s="58"/>
      <c r="V290" s="58"/>
      <c r="W290" s="76" t="s">
        <v>184</v>
      </c>
      <c r="X290" s="76"/>
    </row>
    <row r="291" spans="1:24" ht="96.75" customHeight="1" x14ac:dyDescent="0.25">
      <c r="A291" s="71"/>
      <c r="B291" s="59" t="s">
        <v>115</v>
      </c>
      <c r="C291" s="59" t="s">
        <v>17</v>
      </c>
      <c r="D291" s="7">
        <v>262.60000000000002</v>
      </c>
      <c r="E291" s="7">
        <v>262.60000000000002</v>
      </c>
      <c r="F291" s="7">
        <v>210.1</v>
      </c>
      <c r="G291" s="7">
        <v>210.1</v>
      </c>
      <c r="H291" s="58"/>
      <c r="I291" s="58"/>
      <c r="J291" s="58"/>
      <c r="K291" s="58"/>
      <c r="L291" s="58"/>
      <c r="M291" s="58"/>
      <c r="N291" s="58"/>
      <c r="O291" s="58"/>
      <c r="P291" s="58"/>
      <c r="Q291" s="58"/>
      <c r="R291" s="58"/>
      <c r="S291" s="58"/>
      <c r="T291" s="58"/>
      <c r="U291" s="58"/>
      <c r="V291" s="58"/>
      <c r="W291" s="76" t="s">
        <v>365</v>
      </c>
      <c r="X291" s="76"/>
    </row>
    <row r="292" spans="1:24" ht="96.75" customHeight="1" x14ac:dyDescent="0.25">
      <c r="A292" s="71"/>
      <c r="B292" s="59" t="s">
        <v>207</v>
      </c>
      <c r="C292" s="59" t="s">
        <v>17</v>
      </c>
      <c r="D292" s="7">
        <v>230.2</v>
      </c>
      <c r="E292" s="7">
        <v>230.2</v>
      </c>
      <c r="F292" s="7">
        <v>207</v>
      </c>
      <c r="G292" s="7">
        <v>207</v>
      </c>
      <c r="H292" s="58"/>
      <c r="I292" s="58"/>
      <c r="J292" s="58"/>
      <c r="K292" s="58"/>
      <c r="L292" s="58"/>
      <c r="M292" s="58"/>
      <c r="N292" s="58"/>
      <c r="O292" s="58"/>
      <c r="P292" s="58"/>
      <c r="Q292" s="58"/>
      <c r="R292" s="58"/>
      <c r="S292" s="58"/>
      <c r="T292" s="58"/>
      <c r="U292" s="58"/>
      <c r="V292" s="58"/>
      <c r="W292" s="76" t="s">
        <v>456</v>
      </c>
      <c r="X292" s="76"/>
    </row>
    <row r="293" spans="1:24" ht="115.5" customHeight="1" x14ac:dyDescent="0.25">
      <c r="A293" s="71"/>
      <c r="B293" s="59" t="s">
        <v>208</v>
      </c>
      <c r="C293" s="59" t="s">
        <v>17</v>
      </c>
      <c r="D293" s="7">
        <v>54.7</v>
      </c>
      <c r="E293" s="7">
        <v>54.7</v>
      </c>
      <c r="F293" s="7">
        <v>41.4</v>
      </c>
      <c r="G293" s="7">
        <v>41.4</v>
      </c>
      <c r="H293" s="58"/>
      <c r="I293" s="58"/>
      <c r="J293" s="58"/>
      <c r="K293" s="58"/>
      <c r="L293" s="58"/>
      <c r="M293" s="58"/>
      <c r="N293" s="58"/>
      <c r="O293" s="58"/>
      <c r="P293" s="58"/>
      <c r="Q293" s="58"/>
      <c r="R293" s="58"/>
      <c r="S293" s="58"/>
      <c r="T293" s="58"/>
      <c r="U293" s="58"/>
      <c r="V293" s="58"/>
      <c r="W293" s="98" t="s">
        <v>457</v>
      </c>
      <c r="X293" s="115"/>
    </row>
    <row r="294" spans="1:24" ht="115.5" customHeight="1" x14ac:dyDescent="0.25">
      <c r="A294" s="71"/>
      <c r="B294" s="59" t="s">
        <v>117</v>
      </c>
      <c r="C294" s="59" t="s">
        <v>15</v>
      </c>
      <c r="D294" s="7">
        <v>13.9</v>
      </c>
      <c r="E294" s="7">
        <v>13.9</v>
      </c>
      <c r="F294" s="7">
        <v>11.7</v>
      </c>
      <c r="G294" s="7">
        <v>11.7</v>
      </c>
      <c r="H294" s="58"/>
      <c r="I294" s="58"/>
      <c r="J294" s="58"/>
      <c r="K294" s="58"/>
      <c r="L294" s="58"/>
      <c r="M294" s="58"/>
      <c r="N294" s="58"/>
      <c r="O294" s="58"/>
      <c r="P294" s="58"/>
      <c r="Q294" s="58"/>
      <c r="R294" s="58"/>
      <c r="S294" s="58"/>
      <c r="T294" s="58"/>
      <c r="U294" s="58"/>
      <c r="V294" s="58"/>
      <c r="W294" s="98" t="s">
        <v>278</v>
      </c>
      <c r="X294" s="115"/>
    </row>
    <row r="295" spans="1:24" ht="132" customHeight="1" x14ac:dyDescent="0.25">
      <c r="A295" s="71"/>
      <c r="B295" s="59" t="s">
        <v>211</v>
      </c>
      <c r="C295" s="59" t="s">
        <v>15</v>
      </c>
      <c r="D295" s="7">
        <v>221.6</v>
      </c>
      <c r="E295" s="7">
        <v>221.6</v>
      </c>
      <c r="F295" s="7">
        <v>166.2</v>
      </c>
      <c r="G295" s="7">
        <v>166.2</v>
      </c>
      <c r="H295" s="58"/>
      <c r="I295" s="58"/>
      <c r="J295" s="58"/>
      <c r="K295" s="58"/>
      <c r="L295" s="58"/>
      <c r="M295" s="58"/>
      <c r="N295" s="58"/>
      <c r="O295" s="58"/>
      <c r="P295" s="58"/>
      <c r="Q295" s="58"/>
      <c r="R295" s="58"/>
      <c r="S295" s="58"/>
      <c r="T295" s="58"/>
      <c r="U295" s="58"/>
      <c r="V295" s="58"/>
      <c r="W295" s="98" t="s">
        <v>458</v>
      </c>
      <c r="X295" s="115"/>
    </row>
    <row r="296" spans="1:24" ht="105" customHeight="1" x14ac:dyDescent="0.25">
      <c r="A296" s="71"/>
      <c r="B296" s="59" t="s">
        <v>276</v>
      </c>
      <c r="C296" s="59" t="s">
        <v>15</v>
      </c>
      <c r="D296" s="7">
        <v>35</v>
      </c>
      <c r="E296" s="7">
        <v>35</v>
      </c>
      <c r="F296" s="7">
        <v>0</v>
      </c>
      <c r="G296" s="7">
        <v>0</v>
      </c>
      <c r="H296" s="58"/>
      <c r="I296" s="58"/>
      <c r="J296" s="58"/>
      <c r="K296" s="58"/>
      <c r="L296" s="58"/>
      <c r="M296" s="58"/>
      <c r="N296" s="58"/>
      <c r="O296" s="58"/>
      <c r="P296" s="58"/>
      <c r="Q296" s="58"/>
      <c r="R296" s="58"/>
      <c r="S296" s="58"/>
      <c r="T296" s="58"/>
      <c r="U296" s="58"/>
      <c r="V296" s="58"/>
      <c r="W296" s="98" t="s">
        <v>99</v>
      </c>
      <c r="X296" s="115"/>
    </row>
    <row r="297" spans="1:24" ht="105" customHeight="1" x14ac:dyDescent="0.25">
      <c r="A297" s="71"/>
      <c r="B297" s="59" t="s">
        <v>446</v>
      </c>
      <c r="C297" s="59" t="s">
        <v>15</v>
      </c>
      <c r="D297" s="7">
        <v>2188</v>
      </c>
      <c r="E297" s="7">
        <v>2188</v>
      </c>
      <c r="F297" s="7">
        <v>44.3</v>
      </c>
      <c r="G297" s="7">
        <v>44.3</v>
      </c>
      <c r="H297" s="58"/>
      <c r="I297" s="58"/>
      <c r="J297" s="58"/>
      <c r="K297" s="58"/>
      <c r="L297" s="58"/>
      <c r="M297" s="58"/>
      <c r="N297" s="58"/>
      <c r="O297" s="58"/>
      <c r="P297" s="58"/>
      <c r="Q297" s="58"/>
      <c r="R297" s="58"/>
      <c r="S297" s="58"/>
      <c r="T297" s="58"/>
      <c r="U297" s="58"/>
      <c r="V297" s="58"/>
      <c r="W297" s="98" t="s">
        <v>459</v>
      </c>
      <c r="X297" s="115"/>
    </row>
    <row r="298" spans="1:24" ht="39.75" customHeight="1" x14ac:dyDescent="0.25">
      <c r="A298" s="97"/>
      <c r="B298" s="80" t="s">
        <v>19</v>
      </c>
      <c r="C298" s="57" t="s">
        <v>18</v>
      </c>
      <c r="D298" s="10">
        <f>D299+D301+D300</f>
        <v>140022.5</v>
      </c>
      <c r="E298" s="10">
        <f t="shared" ref="E298" si="80">E299+E301+E300</f>
        <v>140022.5</v>
      </c>
      <c r="F298" s="10">
        <f>F299+F301+F300</f>
        <v>98828.2</v>
      </c>
      <c r="G298" s="10">
        <f>G299+G301+G300</f>
        <v>94454</v>
      </c>
      <c r="H298" s="69"/>
      <c r="I298" s="69"/>
      <c r="J298" s="69"/>
      <c r="K298" s="69"/>
      <c r="L298" s="69"/>
      <c r="M298" s="69"/>
      <c r="N298" s="69"/>
      <c r="O298" s="69"/>
      <c r="P298" s="69"/>
      <c r="Q298" s="69"/>
      <c r="R298" s="69"/>
      <c r="S298" s="69"/>
      <c r="T298" s="69"/>
      <c r="U298" s="69"/>
      <c r="V298" s="69"/>
      <c r="W298" s="110" t="s">
        <v>340</v>
      </c>
      <c r="X298" s="79"/>
    </row>
    <row r="299" spans="1:24" ht="54.75" customHeight="1" x14ac:dyDescent="0.25">
      <c r="A299" s="97"/>
      <c r="B299" s="116"/>
      <c r="C299" s="59" t="s">
        <v>15</v>
      </c>
      <c r="D299" s="7">
        <f>D278+D279+D280+D281+D282+D283+D285+D286+D294+D295+D289+D296+D297</f>
        <v>131621.5</v>
      </c>
      <c r="E299" s="7">
        <f t="shared" ref="E299:G299" si="81">E278+E279+E280+E281+E282+E283+E285+E286+E294+E295+E289+E296+E297</f>
        <v>131621.5</v>
      </c>
      <c r="F299" s="7">
        <f>F278+F279+F280+F281+F282+F283+F285+F286+F294+F295+F289+F296+F297+0.1</f>
        <v>91038.7</v>
      </c>
      <c r="G299" s="7">
        <f t="shared" si="81"/>
        <v>87194.400000000009</v>
      </c>
      <c r="H299" s="7">
        <f t="shared" ref="H299:V299" si="82">H278+H279+H280+H281+H282+H283+H285+H286+H294+H295+H289+H296</f>
        <v>0</v>
      </c>
      <c r="I299" s="7">
        <f t="shared" si="82"/>
        <v>0</v>
      </c>
      <c r="J299" s="7">
        <f t="shared" si="82"/>
        <v>0</v>
      </c>
      <c r="K299" s="7">
        <f t="shared" si="82"/>
        <v>0</v>
      </c>
      <c r="L299" s="7">
        <f t="shared" si="82"/>
        <v>0</v>
      </c>
      <c r="M299" s="7">
        <f t="shared" si="82"/>
        <v>0</v>
      </c>
      <c r="N299" s="7">
        <f t="shared" si="82"/>
        <v>0</v>
      </c>
      <c r="O299" s="7">
        <f t="shared" si="82"/>
        <v>0</v>
      </c>
      <c r="P299" s="7">
        <f t="shared" si="82"/>
        <v>0</v>
      </c>
      <c r="Q299" s="7">
        <f t="shared" si="82"/>
        <v>0</v>
      </c>
      <c r="R299" s="7">
        <f t="shared" si="82"/>
        <v>0</v>
      </c>
      <c r="S299" s="7">
        <f t="shared" si="82"/>
        <v>0</v>
      </c>
      <c r="T299" s="7">
        <f t="shared" si="82"/>
        <v>0</v>
      </c>
      <c r="U299" s="7">
        <f t="shared" si="82"/>
        <v>0</v>
      </c>
      <c r="V299" s="7">
        <f t="shared" si="82"/>
        <v>0</v>
      </c>
      <c r="W299" s="79" t="s">
        <v>460</v>
      </c>
      <c r="X299" s="79"/>
    </row>
    <row r="300" spans="1:24" ht="68.25" customHeight="1" x14ac:dyDescent="0.25">
      <c r="A300" s="97"/>
      <c r="B300" s="116"/>
      <c r="C300" s="59" t="s">
        <v>80</v>
      </c>
      <c r="D300" s="7">
        <f>D284+D288+D290</f>
        <v>7654.8</v>
      </c>
      <c r="E300" s="7">
        <f t="shared" ref="E300:V300" si="83">E284++E288+E290</f>
        <v>7654.8</v>
      </c>
      <c r="F300" s="7">
        <f t="shared" si="83"/>
        <v>7211.5999999999995</v>
      </c>
      <c r="G300" s="7">
        <f t="shared" si="83"/>
        <v>6681.7</v>
      </c>
      <c r="H300" s="7">
        <f t="shared" si="83"/>
        <v>0</v>
      </c>
      <c r="I300" s="7">
        <f t="shared" si="83"/>
        <v>0</v>
      </c>
      <c r="J300" s="7">
        <f t="shared" si="83"/>
        <v>0</v>
      </c>
      <c r="K300" s="7">
        <f t="shared" si="83"/>
        <v>0</v>
      </c>
      <c r="L300" s="7">
        <f t="shared" si="83"/>
        <v>0</v>
      </c>
      <c r="M300" s="7">
        <f t="shared" si="83"/>
        <v>0</v>
      </c>
      <c r="N300" s="7">
        <f t="shared" si="83"/>
        <v>0</v>
      </c>
      <c r="O300" s="7">
        <f t="shared" si="83"/>
        <v>0</v>
      </c>
      <c r="P300" s="7">
        <f t="shared" si="83"/>
        <v>0</v>
      </c>
      <c r="Q300" s="7">
        <f t="shared" si="83"/>
        <v>0</v>
      </c>
      <c r="R300" s="7">
        <f t="shared" si="83"/>
        <v>0</v>
      </c>
      <c r="S300" s="7">
        <f t="shared" si="83"/>
        <v>0</v>
      </c>
      <c r="T300" s="7">
        <f t="shared" si="83"/>
        <v>0</v>
      </c>
      <c r="U300" s="7">
        <f t="shared" si="83"/>
        <v>0</v>
      </c>
      <c r="V300" s="7">
        <f t="shared" si="83"/>
        <v>0</v>
      </c>
      <c r="W300" s="77" t="s">
        <v>461</v>
      </c>
      <c r="X300" s="78"/>
    </row>
    <row r="301" spans="1:24" ht="47.25" x14ac:dyDescent="0.25">
      <c r="A301" s="97"/>
      <c r="B301" s="116"/>
      <c r="C301" s="59" t="s">
        <v>17</v>
      </c>
      <c r="D301" s="7">
        <f>D287+D291+D292+D293</f>
        <v>746.2</v>
      </c>
      <c r="E301" s="7">
        <f t="shared" ref="E301:G301" si="84">E287+E291+E292+E293</f>
        <v>746.2</v>
      </c>
      <c r="F301" s="7">
        <f t="shared" si="84"/>
        <v>577.9</v>
      </c>
      <c r="G301" s="7">
        <f t="shared" si="84"/>
        <v>577.9</v>
      </c>
      <c r="H301" s="69"/>
      <c r="I301" s="69"/>
      <c r="J301" s="69"/>
      <c r="K301" s="69"/>
      <c r="L301" s="69"/>
      <c r="M301" s="69"/>
      <c r="N301" s="69"/>
      <c r="O301" s="69"/>
      <c r="P301" s="69"/>
      <c r="Q301" s="69"/>
      <c r="R301" s="69"/>
      <c r="S301" s="69"/>
      <c r="T301" s="69"/>
      <c r="U301" s="69"/>
      <c r="V301" s="69"/>
      <c r="W301" s="79" t="s">
        <v>462</v>
      </c>
      <c r="X301" s="79"/>
    </row>
    <row r="302" spans="1:24" ht="31.5" customHeight="1" x14ac:dyDescent="0.25">
      <c r="A302" s="71"/>
      <c r="B302" s="90" t="s">
        <v>139</v>
      </c>
      <c r="C302" s="90"/>
      <c r="D302" s="90"/>
      <c r="E302" s="90"/>
      <c r="F302" s="90"/>
      <c r="G302" s="90"/>
      <c r="H302" s="91"/>
      <c r="I302" s="91"/>
      <c r="J302" s="91"/>
      <c r="K302" s="91"/>
      <c r="L302" s="91"/>
      <c r="M302" s="91"/>
      <c r="N302" s="91"/>
      <c r="O302" s="91"/>
      <c r="P302" s="91"/>
      <c r="Q302" s="91"/>
      <c r="R302" s="91"/>
      <c r="S302" s="91"/>
      <c r="T302" s="91"/>
      <c r="U302" s="91"/>
      <c r="V302" s="91"/>
      <c r="W302" s="91"/>
      <c r="X302" s="91"/>
    </row>
    <row r="303" spans="1:24" ht="49.5" customHeight="1" x14ac:dyDescent="0.25">
      <c r="A303" s="71"/>
      <c r="B303" s="59" t="s">
        <v>138</v>
      </c>
      <c r="C303" s="59" t="s">
        <v>15</v>
      </c>
      <c r="D303" s="7">
        <v>135</v>
      </c>
      <c r="E303" s="7">
        <v>135</v>
      </c>
      <c r="F303" s="7">
        <v>62.3</v>
      </c>
      <c r="G303" s="7">
        <v>58.5</v>
      </c>
      <c r="H303" s="58"/>
      <c r="I303" s="58"/>
      <c r="J303" s="58"/>
      <c r="K303" s="58"/>
      <c r="L303" s="58"/>
      <c r="M303" s="58"/>
      <c r="N303" s="58"/>
      <c r="O303" s="58"/>
      <c r="P303" s="58"/>
      <c r="Q303" s="58"/>
      <c r="R303" s="58"/>
      <c r="S303" s="58"/>
      <c r="T303" s="58"/>
      <c r="U303" s="58"/>
      <c r="V303" s="58"/>
      <c r="W303" s="77" t="s">
        <v>280</v>
      </c>
      <c r="X303" s="78"/>
    </row>
    <row r="304" spans="1:24" ht="41.25" customHeight="1" x14ac:dyDescent="0.25">
      <c r="A304" s="97"/>
      <c r="B304" s="80" t="s">
        <v>19</v>
      </c>
      <c r="C304" s="57" t="s">
        <v>18</v>
      </c>
      <c r="D304" s="10">
        <f>D303</f>
        <v>135</v>
      </c>
      <c r="E304" s="10">
        <f t="shared" ref="E304:G304" si="85">E305</f>
        <v>135</v>
      </c>
      <c r="F304" s="10">
        <f t="shared" si="85"/>
        <v>62.3</v>
      </c>
      <c r="G304" s="10">
        <f t="shared" si="85"/>
        <v>58.5</v>
      </c>
      <c r="H304" s="69"/>
      <c r="I304" s="69"/>
      <c r="J304" s="69"/>
      <c r="K304" s="69"/>
      <c r="L304" s="69"/>
      <c r="M304" s="69"/>
      <c r="N304" s="69"/>
      <c r="O304" s="69"/>
      <c r="P304" s="69"/>
      <c r="Q304" s="69"/>
      <c r="R304" s="69"/>
      <c r="S304" s="69"/>
      <c r="T304" s="69"/>
      <c r="U304" s="69"/>
      <c r="V304" s="69"/>
      <c r="W304" s="110" t="s">
        <v>281</v>
      </c>
      <c r="X304" s="79"/>
    </row>
    <row r="305" spans="1:24" ht="57.75" customHeight="1" x14ac:dyDescent="0.25">
      <c r="A305" s="97"/>
      <c r="B305" s="116"/>
      <c r="C305" s="59" t="s">
        <v>15</v>
      </c>
      <c r="D305" s="7">
        <f>D303</f>
        <v>135</v>
      </c>
      <c r="E305" s="7">
        <f>E303</f>
        <v>135</v>
      </c>
      <c r="F305" s="7">
        <f>F303</f>
        <v>62.3</v>
      </c>
      <c r="G305" s="7">
        <f>G303</f>
        <v>58.5</v>
      </c>
      <c r="H305" s="69"/>
      <c r="I305" s="69"/>
      <c r="J305" s="69"/>
      <c r="K305" s="69"/>
      <c r="L305" s="69"/>
      <c r="M305" s="69"/>
      <c r="N305" s="69"/>
      <c r="O305" s="69"/>
      <c r="P305" s="69"/>
      <c r="Q305" s="69"/>
      <c r="R305" s="69"/>
      <c r="S305" s="69"/>
      <c r="T305" s="69"/>
      <c r="U305" s="69"/>
      <c r="V305" s="69"/>
      <c r="W305" s="79" t="s">
        <v>281</v>
      </c>
      <c r="X305" s="79"/>
    </row>
    <row r="306" spans="1:24" s="13" customFormat="1" ht="43.5" customHeight="1" x14ac:dyDescent="0.25">
      <c r="A306" s="97"/>
      <c r="B306" s="80" t="s">
        <v>16</v>
      </c>
      <c r="C306" s="26" t="s">
        <v>18</v>
      </c>
      <c r="D306" s="27">
        <f>D307+D308+D309</f>
        <v>253952.30000000002</v>
      </c>
      <c r="E306" s="27">
        <f t="shared" ref="E306:G306" si="86">E307+E308+E309</f>
        <v>253952.30000000002</v>
      </c>
      <c r="F306" s="27">
        <f>F307+F308+F309</f>
        <v>183183.5</v>
      </c>
      <c r="G306" s="27">
        <f t="shared" si="86"/>
        <v>172828.9</v>
      </c>
      <c r="H306" s="14"/>
      <c r="I306" s="14"/>
      <c r="J306" s="14"/>
      <c r="K306" s="14"/>
      <c r="L306" s="14"/>
      <c r="M306" s="14"/>
      <c r="N306" s="14"/>
      <c r="O306" s="14"/>
      <c r="P306" s="14"/>
      <c r="Q306" s="14"/>
      <c r="R306" s="14"/>
      <c r="S306" s="14"/>
      <c r="T306" s="14"/>
      <c r="U306" s="14"/>
      <c r="V306" s="14"/>
      <c r="W306" s="110" t="s">
        <v>463</v>
      </c>
      <c r="X306" s="110"/>
    </row>
    <row r="307" spans="1:24" s="13" customFormat="1" ht="31.5" x14ac:dyDescent="0.25">
      <c r="A307" s="116"/>
      <c r="B307" s="116"/>
      <c r="C307" s="59" t="s">
        <v>15</v>
      </c>
      <c r="D307" s="7">
        <f>D274+D299+D303</f>
        <v>231166</v>
      </c>
      <c r="E307" s="7">
        <f>E274+E299+E303</f>
        <v>231166</v>
      </c>
      <c r="F307" s="7">
        <f>F274+F299+F303-0.1</f>
        <v>164764.69999999998</v>
      </c>
      <c r="G307" s="7">
        <f>G274+G299+G303-0.1</f>
        <v>155745.9</v>
      </c>
      <c r="H307" s="14"/>
      <c r="I307" s="14"/>
      <c r="J307" s="14"/>
      <c r="K307" s="14"/>
      <c r="L307" s="14"/>
      <c r="M307" s="14"/>
      <c r="N307" s="14"/>
      <c r="O307" s="14"/>
      <c r="P307" s="14"/>
      <c r="Q307" s="14"/>
      <c r="R307" s="14"/>
      <c r="S307" s="14"/>
      <c r="T307" s="14"/>
      <c r="U307" s="14"/>
      <c r="V307" s="14"/>
      <c r="W307" s="76" t="s">
        <v>464</v>
      </c>
      <c r="X307" s="76"/>
    </row>
    <row r="308" spans="1:24" s="13" customFormat="1" ht="47.25" x14ac:dyDescent="0.25">
      <c r="A308" s="116"/>
      <c r="B308" s="116"/>
      <c r="C308" s="59" t="s">
        <v>17</v>
      </c>
      <c r="D308" s="7">
        <f>D276+D301</f>
        <v>12885.7</v>
      </c>
      <c r="E308" s="7">
        <f>E276+E301</f>
        <v>12885.7</v>
      </c>
      <c r="F308" s="7">
        <f>F276+F301</f>
        <v>9318.2000000000007</v>
      </c>
      <c r="G308" s="7">
        <f>G276+G301</f>
        <v>8932.2999999999993</v>
      </c>
      <c r="H308" s="14"/>
      <c r="I308" s="14"/>
      <c r="J308" s="14"/>
      <c r="K308" s="14"/>
      <c r="L308" s="14"/>
      <c r="M308" s="14"/>
      <c r="N308" s="14"/>
      <c r="O308" s="14"/>
      <c r="P308" s="14"/>
      <c r="Q308" s="14"/>
      <c r="R308" s="14"/>
      <c r="S308" s="14"/>
      <c r="T308" s="14"/>
      <c r="U308" s="14"/>
      <c r="V308" s="14"/>
      <c r="W308" s="76" t="s">
        <v>465</v>
      </c>
      <c r="X308" s="76"/>
    </row>
    <row r="309" spans="1:24" s="13" customFormat="1" ht="47.25" x14ac:dyDescent="0.25">
      <c r="A309" s="117"/>
      <c r="B309" s="117"/>
      <c r="C309" s="59" t="s">
        <v>80</v>
      </c>
      <c r="D309" s="15">
        <f>D300+D275</f>
        <v>9900.6</v>
      </c>
      <c r="E309" s="15">
        <f>E300+E275</f>
        <v>9900.6</v>
      </c>
      <c r="F309" s="15">
        <f>F300+F275</f>
        <v>9100.5999999999985</v>
      </c>
      <c r="G309" s="15">
        <f>G300+G275</f>
        <v>8150.7</v>
      </c>
      <c r="H309" s="14"/>
      <c r="I309" s="14"/>
      <c r="J309" s="14"/>
      <c r="K309" s="14"/>
      <c r="L309" s="14"/>
      <c r="M309" s="14"/>
      <c r="N309" s="14"/>
      <c r="O309" s="14"/>
      <c r="P309" s="14"/>
      <c r="Q309" s="14"/>
      <c r="R309" s="14"/>
      <c r="S309" s="14"/>
      <c r="T309" s="14"/>
      <c r="U309" s="14"/>
      <c r="V309" s="14"/>
      <c r="W309" s="76" t="s">
        <v>466</v>
      </c>
      <c r="X309" s="76"/>
    </row>
    <row r="310" spans="1:24" ht="33" customHeight="1" x14ac:dyDescent="0.25">
      <c r="A310" s="57">
        <v>14</v>
      </c>
      <c r="B310" s="80" t="s">
        <v>169</v>
      </c>
      <c r="C310" s="80"/>
      <c r="D310" s="80"/>
      <c r="E310" s="80"/>
      <c r="F310" s="80"/>
      <c r="G310" s="80"/>
      <c r="H310" s="81"/>
      <c r="I310" s="81"/>
      <c r="J310" s="81"/>
      <c r="K310" s="81"/>
      <c r="L310" s="81"/>
      <c r="M310" s="81"/>
      <c r="N310" s="81"/>
      <c r="O310" s="81"/>
      <c r="P310" s="81"/>
      <c r="Q310" s="81"/>
      <c r="R310" s="81"/>
      <c r="S310" s="81"/>
      <c r="T310" s="81"/>
      <c r="U310" s="81"/>
      <c r="V310" s="81"/>
      <c r="W310" s="81"/>
      <c r="X310" s="81"/>
    </row>
    <row r="311" spans="1:24" ht="63" x14ac:dyDescent="0.25">
      <c r="A311" s="24"/>
      <c r="B311" s="25" t="s">
        <v>29</v>
      </c>
      <c r="C311" s="59" t="s">
        <v>15</v>
      </c>
      <c r="D311" s="7">
        <f>192.2+351.3</f>
        <v>543.5</v>
      </c>
      <c r="E311" s="7">
        <f>192.2+351.3</f>
        <v>543.5</v>
      </c>
      <c r="F311" s="7">
        <f>173.7+109.3</f>
        <v>283</v>
      </c>
      <c r="G311" s="7">
        <f>173.7+109.3</f>
        <v>283</v>
      </c>
      <c r="H311" s="69"/>
      <c r="I311" s="69"/>
      <c r="J311" s="69"/>
      <c r="K311" s="69"/>
      <c r="L311" s="69"/>
      <c r="M311" s="69"/>
      <c r="N311" s="69"/>
      <c r="O311" s="69"/>
      <c r="P311" s="69"/>
      <c r="Q311" s="69"/>
      <c r="R311" s="69"/>
      <c r="S311" s="69"/>
      <c r="T311" s="69"/>
      <c r="U311" s="69"/>
      <c r="V311" s="69"/>
      <c r="W311" s="77" t="s">
        <v>286</v>
      </c>
      <c r="X311" s="78"/>
    </row>
    <row r="312" spans="1:24" ht="47.25" x14ac:dyDescent="0.25">
      <c r="A312" s="24"/>
      <c r="B312" s="25" t="s">
        <v>30</v>
      </c>
      <c r="C312" s="59" t="s">
        <v>15</v>
      </c>
      <c r="D312" s="7">
        <f>13.5+1332.6+42.4</f>
        <v>1388.5</v>
      </c>
      <c r="E312" s="7">
        <f>13.5+1332.6+42.4</f>
        <v>1388.5</v>
      </c>
      <c r="F312" s="7">
        <f>13.5+1297.4+17.1</f>
        <v>1328</v>
      </c>
      <c r="G312" s="7">
        <f>0+1297.4+17.1</f>
        <v>1314.5</v>
      </c>
      <c r="H312" s="69"/>
      <c r="I312" s="69"/>
      <c r="J312" s="69"/>
      <c r="K312" s="69"/>
      <c r="L312" s="69"/>
      <c r="M312" s="69"/>
      <c r="N312" s="69"/>
      <c r="O312" s="69"/>
      <c r="P312" s="69"/>
      <c r="Q312" s="69"/>
      <c r="R312" s="69"/>
      <c r="S312" s="69"/>
      <c r="T312" s="69"/>
      <c r="U312" s="69"/>
      <c r="V312" s="69"/>
      <c r="W312" s="77" t="s">
        <v>287</v>
      </c>
      <c r="X312" s="78"/>
    </row>
    <row r="313" spans="1:24" ht="50.25" customHeight="1" x14ac:dyDescent="0.25">
      <c r="A313" s="24"/>
      <c r="B313" s="25" t="s">
        <v>282</v>
      </c>
      <c r="C313" s="59" t="s">
        <v>15</v>
      </c>
      <c r="D313" s="7">
        <v>60</v>
      </c>
      <c r="E313" s="7">
        <v>60</v>
      </c>
      <c r="F313" s="7">
        <v>45</v>
      </c>
      <c r="G313" s="7">
        <v>40</v>
      </c>
      <c r="H313" s="69"/>
      <c r="I313" s="69"/>
      <c r="J313" s="69"/>
      <c r="K313" s="69"/>
      <c r="L313" s="69"/>
      <c r="M313" s="69"/>
      <c r="N313" s="69"/>
      <c r="O313" s="69"/>
      <c r="P313" s="69"/>
      <c r="Q313" s="69"/>
      <c r="R313" s="69"/>
      <c r="S313" s="69"/>
      <c r="T313" s="69"/>
      <c r="U313" s="69"/>
      <c r="V313" s="69"/>
      <c r="W313" s="77" t="s">
        <v>261</v>
      </c>
      <c r="X313" s="78"/>
    </row>
    <row r="314" spans="1:24" ht="69" customHeight="1" x14ac:dyDescent="0.25">
      <c r="A314" s="72"/>
      <c r="B314" s="34" t="s">
        <v>140</v>
      </c>
      <c r="C314" s="59" t="s">
        <v>15</v>
      </c>
      <c r="D314" s="7">
        <f>88.2+266+867.7</f>
        <v>1221.9000000000001</v>
      </c>
      <c r="E314" s="7">
        <f>88.2+266+867.7</f>
        <v>1221.9000000000001</v>
      </c>
      <c r="F314" s="7">
        <f>88.2+252.5+823.3</f>
        <v>1164</v>
      </c>
      <c r="G314" s="7">
        <f>0+252.5+823.3</f>
        <v>1075.8</v>
      </c>
      <c r="H314" s="69"/>
      <c r="I314" s="69"/>
      <c r="J314" s="69"/>
      <c r="K314" s="69"/>
      <c r="L314" s="69"/>
      <c r="M314" s="69"/>
      <c r="N314" s="69"/>
      <c r="O314" s="69"/>
      <c r="P314" s="69"/>
      <c r="Q314" s="69"/>
      <c r="R314" s="69"/>
      <c r="S314" s="69"/>
      <c r="T314" s="69"/>
      <c r="U314" s="69"/>
      <c r="V314" s="69"/>
      <c r="W314" s="77" t="s">
        <v>288</v>
      </c>
      <c r="X314" s="78"/>
    </row>
    <row r="315" spans="1:24" ht="79.5" customHeight="1" x14ac:dyDescent="0.25">
      <c r="A315" s="72"/>
      <c r="B315" s="34" t="s">
        <v>141</v>
      </c>
      <c r="C315" s="59" t="s">
        <v>15</v>
      </c>
      <c r="D315" s="7">
        <f>13.5+12</f>
        <v>25.5</v>
      </c>
      <c r="E315" s="7">
        <f>13.5+12</f>
        <v>25.5</v>
      </c>
      <c r="F315" s="7">
        <f>6.3+12</f>
        <v>18.3</v>
      </c>
      <c r="G315" s="7">
        <f>6.3+12</f>
        <v>18.3</v>
      </c>
      <c r="H315" s="69"/>
      <c r="I315" s="69"/>
      <c r="J315" s="69"/>
      <c r="K315" s="69"/>
      <c r="L315" s="69"/>
      <c r="M315" s="69"/>
      <c r="N315" s="69"/>
      <c r="O315" s="69"/>
      <c r="P315" s="69"/>
      <c r="Q315" s="69"/>
      <c r="R315" s="69"/>
      <c r="S315" s="69"/>
      <c r="T315" s="69"/>
      <c r="U315" s="69"/>
      <c r="V315" s="69"/>
      <c r="W315" s="77" t="s">
        <v>289</v>
      </c>
      <c r="X315" s="78"/>
    </row>
    <row r="316" spans="1:24" ht="67.5" customHeight="1" x14ac:dyDescent="0.25">
      <c r="A316" s="72"/>
      <c r="B316" s="34" t="s">
        <v>283</v>
      </c>
      <c r="C316" s="59" t="s">
        <v>80</v>
      </c>
      <c r="D316" s="7">
        <v>150</v>
      </c>
      <c r="E316" s="7">
        <v>150</v>
      </c>
      <c r="F316" s="7">
        <v>150</v>
      </c>
      <c r="G316" s="7">
        <v>150</v>
      </c>
      <c r="H316" s="69"/>
      <c r="I316" s="69"/>
      <c r="J316" s="69"/>
      <c r="K316" s="69"/>
      <c r="L316" s="69"/>
      <c r="M316" s="69"/>
      <c r="N316" s="69"/>
      <c r="O316" s="69"/>
      <c r="P316" s="69"/>
      <c r="Q316" s="69"/>
      <c r="R316" s="69"/>
      <c r="S316" s="69"/>
      <c r="T316" s="69"/>
      <c r="U316" s="69"/>
      <c r="V316" s="69"/>
      <c r="W316" s="77" t="s">
        <v>97</v>
      </c>
      <c r="X316" s="78"/>
    </row>
    <row r="317" spans="1:24" ht="98.25" customHeight="1" x14ac:dyDescent="0.25">
      <c r="A317" s="72"/>
      <c r="B317" s="34" t="s">
        <v>284</v>
      </c>
      <c r="C317" s="59" t="s">
        <v>15</v>
      </c>
      <c r="D317" s="7">
        <f>300+150</f>
        <v>450</v>
      </c>
      <c r="E317" s="7">
        <f>300+150</f>
        <v>450</v>
      </c>
      <c r="F317" s="7">
        <f>0+50</f>
        <v>50</v>
      </c>
      <c r="G317" s="7">
        <f>0+50</f>
        <v>50</v>
      </c>
      <c r="H317" s="69"/>
      <c r="I317" s="69"/>
      <c r="J317" s="69"/>
      <c r="K317" s="69"/>
      <c r="L317" s="69"/>
      <c r="M317" s="69"/>
      <c r="N317" s="69"/>
      <c r="O317" s="69"/>
      <c r="P317" s="69"/>
      <c r="Q317" s="69"/>
      <c r="R317" s="69"/>
      <c r="S317" s="69"/>
      <c r="T317" s="69"/>
      <c r="U317" s="69"/>
      <c r="V317" s="69"/>
      <c r="W317" s="77" t="s">
        <v>265</v>
      </c>
      <c r="X317" s="78"/>
    </row>
    <row r="318" spans="1:24" ht="98.25" customHeight="1" x14ac:dyDescent="0.25">
      <c r="A318" s="72"/>
      <c r="B318" s="34" t="s">
        <v>285</v>
      </c>
      <c r="C318" s="59" t="s">
        <v>80</v>
      </c>
      <c r="D318" s="7">
        <f>388</f>
        <v>388</v>
      </c>
      <c r="E318" s="7">
        <f>388</f>
        <v>388</v>
      </c>
      <c r="F318" s="7">
        <f>388</f>
        <v>388</v>
      </c>
      <c r="G318" s="7">
        <f>388</f>
        <v>388</v>
      </c>
      <c r="H318" s="69"/>
      <c r="I318" s="69"/>
      <c r="J318" s="69"/>
      <c r="K318" s="69"/>
      <c r="L318" s="69"/>
      <c r="M318" s="69"/>
      <c r="N318" s="69"/>
      <c r="O318" s="69"/>
      <c r="P318" s="69"/>
      <c r="Q318" s="69"/>
      <c r="R318" s="69"/>
      <c r="S318" s="69"/>
      <c r="T318" s="69"/>
      <c r="U318" s="69"/>
      <c r="V318" s="69"/>
      <c r="W318" s="77" t="s">
        <v>265</v>
      </c>
      <c r="X318" s="78"/>
    </row>
    <row r="319" spans="1:24" ht="35.25" customHeight="1" x14ac:dyDescent="0.25">
      <c r="A319" s="121"/>
      <c r="B319" s="88" t="s">
        <v>16</v>
      </c>
      <c r="C319" s="57" t="s">
        <v>18</v>
      </c>
      <c r="D319" s="10">
        <f>D320+D321</f>
        <v>4227.3999999999996</v>
      </c>
      <c r="E319" s="10">
        <f t="shared" ref="E319:G319" si="87">E320+E321</f>
        <v>4227.3999999999996</v>
      </c>
      <c r="F319" s="10">
        <f t="shared" si="87"/>
        <v>3426.2000000000003</v>
      </c>
      <c r="G319" s="10">
        <f t="shared" si="87"/>
        <v>3319.5000000000005</v>
      </c>
      <c r="H319" s="26"/>
      <c r="I319" s="26"/>
      <c r="J319" s="26"/>
      <c r="K319" s="26"/>
      <c r="L319" s="26"/>
      <c r="M319" s="26"/>
      <c r="N319" s="26"/>
      <c r="O319" s="26"/>
      <c r="P319" s="26"/>
      <c r="Q319" s="26"/>
      <c r="R319" s="26"/>
      <c r="S319" s="26"/>
      <c r="T319" s="26"/>
      <c r="U319" s="26"/>
      <c r="V319" s="26"/>
      <c r="W319" s="107" t="s">
        <v>467</v>
      </c>
      <c r="X319" s="125"/>
    </row>
    <row r="320" spans="1:24" ht="50.25" customHeight="1" x14ac:dyDescent="0.25">
      <c r="A320" s="122"/>
      <c r="B320" s="119"/>
      <c r="C320" s="59" t="s">
        <v>80</v>
      </c>
      <c r="D320" s="7">
        <f>D316+D318</f>
        <v>538</v>
      </c>
      <c r="E320" s="7">
        <f t="shared" ref="E320:G320" si="88">E316+E318</f>
        <v>538</v>
      </c>
      <c r="F320" s="7">
        <f>F316+F318-0.1</f>
        <v>537.9</v>
      </c>
      <c r="G320" s="7">
        <f t="shared" si="88"/>
        <v>538</v>
      </c>
      <c r="H320" s="26"/>
      <c r="I320" s="26"/>
      <c r="J320" s="26"/>
      <c r="K320" s="26"/>
      <c r="L320" s="26"/>
      <c r="M320" s="26"/>
      <c r="N320" s="26"/>
      <c r="O320" s="26"/>
      <c r="P320" s="26"/>
      <c r="Q320" s="26"/>
      <c r="R320" s="26"/>
      <c r="S320" s="26"/>
      <c r="T320" s="26"/>
      <c r="U320" s="26"/>
      <c r="V320" s="26"/>
      <c r="W320" s="77" t="s">
        <v>265</v>
      </c>
      <c r="X320" s="78"/>
    </row>
    <row r="321" spans="1:24" ht="51.75" customHeight="1" x14ac:dyDescent="0.25">
      <c r="A321" s="123"/>
      <c r="B321" s="124"/>
      <c r="C321" s="59" t="s">
        <v>15</v>
      </c>
      <c r="D321" s="7">
        <f>D311+D312+D313+D314+D315+D317</f>
        <v>3689.4</v>
      </c>
      <c r="E321" s="7">
        <f t="shared" ref="E321:F321" si="89">E311+E312+E313+E314+E315+E317</f>
        <v>3689.4</v>
      </c>
      <c r="F321" s="7">
        <f t="shared" si="89"/>
        <v>2888.3</v>
      </c>
      <c r="G321" s="7">
        <f>G311+G312+G313+G314+G315+G317-0.1</f>
        <v>2781.5000000000005</v>
      </c>
      <c r="H321" s="58"/>
      <c r="I321" s="58"/>
      <c r="J321" s="58"/>
      <c r="K321" s="58"/>
      <c r="L321" s="58"/>
      <c r="M321" s="58"/>
      <c r="N321" s="58"/>
      <c r="O321" s="58"/>
      <c r="P321" s="58"/>
      <c r="Q321" s="58"/>
      <c r="R321" s="58"/>
      <c r="S321" s="58"/>
      <c r="T321" s="58"/>
      <c r="U321" s="58"/>
      <c r="V321" s="58"/>
      <c r="W321" s="76" t="s">
        <v>468</v>
      </c>
      <c r="X321" s="76"/>
    </row>
    <row r="322" spans="1:24" ht="33" customHeight="1" x14ac:dyDescent="0.25">
      <c r="A322" s="57">
        <v>15</v>
      </c>
      <c r="B322" s="138" t="s">
        <v>142</v>
      </c>
      <c r="C322" s="139"/>
      <c r="D322" s="139"/>
      <c r="E322" s="139"/>
      <c r="F322" s="139"/>
      <c r="G322" s="139"/>
      <c r="H322" s="139"/>
      <c r="I322" s="139"/>
      <c r="J322" s="139"/>
      <c r="K322" s="139"/>
      <c r="L322" s="139"/>
      <c r="M322" s="139"/>
      <c r="N322" s="139"/>
      <c r="O322" s="139"/>
      <c r="P322" s="139"/>
      <c r="Q322" s="139"/>
      <c r="R322" s="139"/>
      <c r="S322" s="139"/>
      <c r="T322" s="139"/>
      <c r="U322" s="139"/>
      <c r="V322" s="139"/>
      <c r="W322" s="139"/>
      <c r="X322" s="140"/>
    </row>
    <row r="323" spans="1:24" ht="83.25" customHeight="1" x14ac:dyDescent="0.25">
      <c r="A323" s="72"/>
      <c r="B323" s="34" t="s">
        <v>247</v>
      </c>
      <c r="C323" s="59" t="s">
        <v>80</v>
      </c>
      <c r="D323" s="7">
        <v>400</v>
      </c>
      <c r="E323" s="7">
        <v>400</v>
      </c>
      <c r="F323" s="7">
        <v>0</v>
      </c>
      <c r="G323" s="7">
        <v>0</v>
      </c>
      <c r="H323" s="69"/>
      <c r="I323" s="69"/>
      <c r="J323" s="69"/>
      <c r="K323" s="69"/>
      <c r="L323" s="69"/>
      <c r="M323" s="69"/>
      <c r="N323" s="69"/>
      <c r="O323" s="69"/>
      <c r="P323" s="69"/>
      <c r="Q323" s="69"/>
      <c r="R323" s="69"/>
      <c r="S323" s="69"/>
      <c r="T323" s="69"/>
      <c r="U323" s="69"/>
      <c r="V323" s="69"/>
      <c r="W323" s="77" t="s">
        <v>97</v>
      </c>
      <c r="X323" s="78"/>
    </row>
    <row r="324" spans="1:24" ht="96" customHeight="1" x14ac:dyDescent="0.25">
      <c r="A324" s="72"/>
      <c r="B324" s="34" t="s">
        <v>248</v>
      </c>
      <c r="C324" s="59" t="s">
        <v>80</v>
      </c>
      <c r="D324" s="7">
        <v>1800</v>
      </c>
      <c r="E324" s="7">
        <v>1800</v>
      </c>
      <c r="F324" s="7">
        <v>0</v>
      </c>
      <c r="G324" s="7">
        <v>0</v>
      </c>
      <c r="H324" s="38" t="s">
        <v>202</v>
      </c>
      <c r="I324" s="39"/>
      <c r="J324" s="69"/>
      <c r="K324" s="69"/>
      <c r="L324" s="69"/>
      <c r="M324" s="69"/>
      <c r="N324" s="69"/>
      <c r="O324" s="69"/>
      <c r="P324" s="69"/>
      <c r="Q324" s="69"/>
      <c r="R324" s="69"/>
      <c r="S324" s="69"/>
      <c r="T324" s="69"/>
      <c r="U324" s="69"/>
      <c r="V324" s="69"/>
      <c r="W324" s="77" t="s">
        <v>97</v>
      </c>
      <c r="X324" s="78"/>
    </row>
    <row r="325" spans="1:24" ht="86.25" customHeight="1" x14ac:dyDescent="0.25">
      <c r="A325" s="72"/>
      <c r="B325" s="34" t="s">
        <v>249</v>
      </c>
      <c r="C325" s="59" t="s">
        <v>80</v>
      </c>
      <c r="D325" s="7">
        <v>1200</v>
      </c>
      <c r="E325" s="7">
        <v>1200</v>
      </c>
      <c r="F325" s="7">
        <v>1200</v>
      </c>
      <c r="G325" s="7">
        <v>1200</v>
      </c>
      <c r="H325" s="38" t="s">
        <v>203</v>
      </c>
      <c r="I325" s="39"/>
      <c r="J325" s="69"/>
      <c r="K325" s="69"/>
      <c r="L325" s="69"/>
      <c r="M325" s="69"/>
      <c r="N325" s="69"/>
      <c r="O325" s="69"/>
      <c r="P325" s="69"/>
      <c r="Q325" s="69"/>
      <c r="R325" s="69"/>
      <c r="S325" s="69"/>
      <c r="T325" s="69"/>
      <c r="U325" s="69"/>
      <c r="V325" s="69"/>
      <c r="W325" s="77" t="s">
        <v>265</v>
      </c>
      <c r="X325" s="78"/>
    </row>
    <row r="326" spans="1:24" ht="45" customHeight="1" x14ac:dyDescent="0.25">
      <c r="A326" s="72"/>
      <c r="B326" s="65" t="s">
        <v>16</v>
      </c>
      <c r="C326" s="57" t="s">
        <v>18</v>
      </c>
      <c r="D326" s="10">
        <f>D323+D324+D325</f>
        <v>3400</v>
      </c>
      <c r="E326" s="10">
        <f t="shared" ref="E326:G326" si="90">E323+E324+E325</f>
        <v>3400</v>
      </c>
      <c r="F326" s="10">
        <f t="shared" si="90"/>
        <v>1200</v>
      </c>
      <c r="G326" s="10">
        <f t="shared" si="90"/>
        <v>1200</v>
      </c>
      <c r="H326" s="26"/>
      <c r="I326" s="26"/>
      <c r="J326" s="26"/>
      <c r="K326" s="26"/>
      <c r="L326" s="26"/>
      <c r="M326" s="26"/>
      <c r="N326" s="26"/>
      <c r="O326" s="26"/>
      <c r="P326" s="26"/>
      <c r="Q326" s="26"/>
      <c r="R326" s="26"/>
      <c r="S326" s="26"/>
      <c r="T326" s="26"/>
      <c r="U326" s="26"/>
      <c r="V326" s="26"/>
      <c r="W326" s="77" t="s">
        <v>469</v>
      </c>
      <c r="X326" s="78"/>
    </row>
    <row r="327" spans="1:24" ht="33" customHeight="1" x14ac:dyDescent="0.25">
      <c r="A327" s="57">
        <v>16</v>
      </c>
      <c r="B327" s="80" t="s">
        <v>143</v>
      </c>
      <c r="C327" s="80"/>
      <c r="D327" s="80"/>
      <c r="E327" s="80"/>
      <c r="F327" s="80"/>
      <c r="G327" s="80"/>
      <c r="H327" s="81"/>
      <c r="I327" s="81"/>
      <c r="J327" s="81"/>
      <c r="K327" s="81"/>
      <c r="L327" s="81"/>
      <c r="M327" s="81"/>
      <c r="N327" s="81"/>
      <c r="O327" s="81"/>
      <c r="P327" s="81"/>
      <c r="Q327" s="81"/>
      <c r="R327" s="81"/>
      <c r="S327" s="81"/>
      <c r="T327" s="81"/>
      <c r="U327" s="81"/>
      <c r="V327" s="81"/>
      <c r="W327" s="81"/>
      <c r="X327" s="81"/>
    </row>
    <row r="328" spans="1:24" ht="30" customHeight="1" x14ac:dyDescent="0.25">
      <c r="A328" s="71"/>
      <c r="B328" s="92" t="s">
        <v>144</v>
      </c>
      <c r="C328" s="93"/>
      <c r="D328" s="93"/>
      <c r="E328" s="93"/>
      <c r="F328" s="93"/>
      <c r="G328" s="93"/>
      <c r="H328" s="93"/>
      <c r="I328" s="93"/>
      <c r="J328" s="93"/>
      <c r="K328" s="93"/>
      <c r="L328" s="93"/>
      <c r="M328" s="93"/>
      <c r="N328" s="93"/>
      <c r="O328" s="93"/>
      <c r="P328" s="93"/>
      <c r="Q328" s="93"/>
      <c r="R328" s="93"/>
      <c r="S328" s="93"/>
      <c r="T328" s="93"/>
      <c r="U328" s="93"/>
      <c r="V328" s="93"/>
      <c r="W328" s="93"/>
      <c r="X328" s="94"/>
    </row>
    <row r="329" spans="1:24" ht="87" customHeight="1" x14ac:dyDescent="0.25">
      <c r="A329" s="75"/>
      <c r="B329" s="30" t="s">
        <v>145</v>
      </c>
      <c r="C329" s="59" t="s">
        <v>15</v>
      </c>
      <c r="D329" s="28">
        <v>1520</v>
      </c>
      <c r="E329" s="31">
        <v>1520</v>
      </c>
      <c r="F329" s="28">
        <v>1100</v>
      </c>
      <c r="G329" s="28">
        <v>944.8</v>
      </c>
      <c r="H329" s="32"/>
      <c r="I329" s="32"/>
      <c r="J329" s="32"/>
      <c r="K329" s="32"/>
      <c r="L329" s="32"/>
      <c r="M329" s="32"/>
      <c r="N329" s="32"/>
      <c r="O329" s="32"/>
      <c r="P329" s="32"/>
      <c r="Q329" s="32"/>
      <c r="R329" s="32"/>
      <c r="S329" s="32"/>
      <c r="T329" s="32"/>
      <c r="U329" s="32"/>
      <c r="V329" s="32"/>
      <c r="W329" s="79" t="s">
        <v>471</v>
      </c>
      <c r="X329" s="79"/>
    </row>
    <row r="330" spans="1:24" ht="86.25" customHeight="1" x14ac:dyDescent="0.25">
      <c r="A330" s="75"/>
      <c r="B330" s="30" t="s">
        <v>146</v>
      </c>
      <c r="C330" s="59" t="s">
        <v>15</v>
      </c>
      <c r="D330" s="28">
        <v>4423.3</v>
      </c>
      <c r="E330" s="31">
        <v>4423.3</v>
      </c>
      <c r="F330" s="28">
        <v>3200</v>
      </c>
      <c r="G330" s="28">
        <v>2824.3</v>
      </c>
      <c r="H330" s="32"/>
      <c r="I330" s="32"/>
      <c r="J330" s="32"/>
      <c r="K330" s="32"/>
      <c r="L330" s="32"/>
      <c r="M330" s="32"/>
      <c r="N330" s="32"/>
      <c r="O330" s="32"/>
      <c r="P330" s="32"/>
      <c r="Q330" s="32"/>
      <c r="R330" s="32"/>
      <c r="S330" s="32"/>
      <c r="T330" s="32"/>
      <c r="U330" s="32"/>
      <c r="V330" s="32"/>
      <c r="W330" s="79" t="s">
        <v>351</v>
      </c>
      <c r="X330" s="79"/>
    </row>
    <row r="331" spans="1:24" ht="72" customHeight="1" x14ac:dyDescent="0.25">
      <c r="A331" s="75"/>
      <c r="B331" s="30" t="s">
        <v>160</v>
      </c>
      <c r="C331" s="59" t="s">
        <v>15</v>
      </c>
      <c r="D331" s="28">
        <v>272.3</v>
      </c>
      <c r="E331" s="31">
        <v>272.3</v>
      </c>
      <c r="F331" s="28">
        <v>177.5</v>
      </c>
      <c r="G331" s="28">
        <v>177.5</v>
      </c>
      <c r="H331" s="32"/>
      <c r="I331" s="32"/>
      <c r="J331" s="32"/>
      <c r="K331" s="32"/>
      <c r="L331" s="32"/>
      <c r="M331" s="32"/>
      <c r="N331" s="32"/>
      <c r="O331" s="32"/>
      <c r="P331" s="32"/>
      <c r="Q331" s="32"/>
      <c r="R331" s="32"/>
      <c r="S331" s="32"/>
      <c r="T331" s="32"/>
      <c r="U331" s="32"/>
      <c r="V331" s="32"/>
      <c r="W331" s="79" t="s">
        <v>347</v>
      </c>
      <c r="X331" s="79"/>
    </row>
    <row r="332" spans="1:24" ht="72" customHeight="1" x14ac:dyDescent="0.25">
      <c r="A332" s="75"/>
      <c r="B332" s="30" t="s">
        <v>159</v>
      </c>
      <c r="C332" s="59" t="s">
        <v>15</v>
      </c>
      <c r="D332" s="28">
        <v>100</v>
      </c>
      <c r="E332" s="31">
        <v>100</v>
      </c>
      <c r="F332" s="28">
        <v>99</v>
      </c>
      <c r="G332" s="28">
        <v>99</v>
      </c>
      <c r="H332" s="32"/>
      <c r="I332" s="32"/>
      <c r="J332" s="32"/>
      <c r="K332" s="32"/>
      <c r="L332" s="32"/>
      <c r="M332" s="32"/>
      <c r="N332" s="32"/>
      <c r="O332" s="32"/>
      <c r="P332" s="32"/>
      <c r="Q332" s="32"/>
      <c r="R332" s="32"/>
      <c r="S332" s="32"/>
      <c r="T332" s="32"/>
      <c r="U332" s="32"/>
      <c r="V332" s="32"/>
      <c r="W332" s="79" t="s">
        <v>291</v>
      </c>
      <c r="X332" s="79"/>
    </row>
    <row r="333" spans="1:24" ht="72" customHeight="1" x14ac:dyDescent="0.25">
      <c r="A333" s="75"/>
      <c r="B333" s="30" t="s">
        <v>167</v>
      </c>
      <c r="C333" s="59" t="s">
        <v>15</v>
      </c>
      <c r="D333" s="28">
        <v>2857.9</v>
      </c>
      <c r="E333" s="31">
        <v>2857.9</v>
      </c>
      <c r="F333" s="28">
        <v>525.44000000000005</v>
      </c>
      <c r="G333" s="28">
        <v>525.4</v>
      </c>
      <c r="H333" s="32"/>
      <c r="I333" s="32"/>
      <c r="J333" s="32"/>
      <c r="K333" s="32"/>
      <c r="L333" s="32"/>
      <c r="M333" s="32"/>
      <c r="N333" s="32"/>
      <c r="O333" s="32"/>
      <c r="P333" s="32"/>
      <c r="Q333" s="32"/>
      <c r="R333" s="32"/>
      <c r="S333" s="32"/>
      <c r="T333" s="32"/>
      <c r="U333" s="32"/>
      <c r="V333" s="32"/>
      <c r="W333" s="79" t="s">
        <v>472</v>
      </c>
      <c r="X333" s="79"/>
    </row>
    <row r="334" spans="1:24" ht="72" customHeight="1" x14ac:dyDescent="0.25">
      <c r="A334" s="75"/>
      <c r="B334" s="30" t="s">
        <v>158</v>
      </c>
      <c r="C334" s="59" t="s">
        <v>17</v>
      </c>
      <c r="D334" s="28">
        <v>1083.5999999999999</v>
      </c>
      <c r="E334" s="31">
        <v>1083.5999999999999</v>
      </c>
      <c r="F334" s="28">
        <v>690.3</v>
      </c>
      <c r="G334" s="28">
        <v>690.3</v>
      </c>
      <c r="H334" s="32"/>
      <c r="I334" s="32"/>
      <c r="J334" s="32"/>
      <c r="K334" s="32"/>
      <c r="L334" s="32"/>
      <c r="M334" s="32"/>
      <c r="N334" s="32"/>
      <c r="O334" s="32"/>
      <c r="P334" s="32"/>
      <c r="Q334" s="32"/>
      <c r="R334" s="32"/>
      <c r="S334" s="32"/>
      <c r="T334" s="32"/>
      <c r="U334" s="32"/>
      <c r="V334" s="32"/>
      <c r="W334" s="79" t="s">
        <v>473</v>
      </c>
      <c r="X334" s="79"/>
    </row>
    <row r="335" spans="1:24" ht="72" customHeight="1" x14ac:dyDescent="0.25">
      <c r="A335" s="75"/>
      <c r="B335" s="30" t="s">
        <v>147</v>
      </c>
      <c r="C335" s="59" t="s">
        <v>15</v>
      </c>
      <c r="D335" s="28">
        <v>1492</v>
      </c>
      <c r="E335" s="31">
        <v>1492</v>
      </c>
      <c r="F335" s="28">
        <v>950.6</v>
      </c>
      <c r="G335" s="28">
        <v>950.6</v>
      </c>
      <c r="H335" s="32"/>
      <c r="I335" s="32"/>
      <c r="J335" s="32"/>
      <c r="K335" s="32"/>
      <c r="L335" s="32"/>
      <c r="M335" s="32"/>
      <c r="N335" s="32"/>
      <c r="O335" s="32"/>
      <c r="P335" s="32"/>
      <c r="Q335" s="32"/>
      <c r="R335" s="32"/>
      <c r="S335" s="32"/>
      <c r="T335" s="32"/>
      <c r="U335" s="32"/>
      <c r="V335" s="32"/>
      <c r="W335" s="79" t="s">
        <v>473</v>
      </c>
      <c r="X335" s="79"/>
    </row>
    <row r="336" spans="1:24" ht="72" customHeight="1" x14ac:dyDescent="0.25">
      <c r="A336" s="71"/>
      <c r="B336" s="40" t="s">
        <v>194</v>
      </c>
      <c r="C336" s="59" t="s">
        <v>15</v>
      </c>
      <c r="D336" s="28">
        <v>120</v>
      </c>
      <c r="E336" s="31">
        <v>120</v>
      </c>
      <c r="F336" s="28">
        <v>43.6</v>
      </c>
      <c r="G336" s="28">
        <v>34.700000000000003</v>
      </c>
      <c r="H336" s="32"/>
      <c r="I336" s="32"/>
      <c r="J336" s="32"/>
      <c r="K336" s="32"/>
      <c r="L336" s="32"/>
      <c r="M336" s="32"/>
      <c r="N336" s="32"/>
      <c r="O336" s="32"/>
      <c r="P336" s="32"/>
      <c r="Q336" s="32"/>
      <c r="R336" s="32"/>
      <c r="S336" s="32"/>
      <c r="T336" s="32"/>
      <c r="U336" s="32"/>
      <c r="V336" s="32"/>
      <c r="W336" s="79" t="s">
        <v>474</v>
      </c>
      <c r="X336" s="79"/>
    </row>
    <row r="337" spans="1:24" ht="72" customHeight="1" x14ac:dyDescent="0.25">
      <c r="A337" s="71"/>
      <c r="B337" s="74" t="s">
        <v>195</v>
      </c>
      <c r="C337" s="59" t="s">
        <v>15</v>
      </c>
      <c r="D337" s="28">
        <v>460</v>
      </c>
      <c r="E337" s="31">
        <v>460</v>
      </c>
      <c r="F337" s="28">
        <v>300</v>
      </c>
      <c r="G337" s="28">
        <v>265</v>
      </c>
      <c r="H337" s="32"/>
      <c r="I337" s="32"/>
      <c r="J337" s="32"/>
      <c r="K337" s="32"/>
      <c r="L337" s="32"/>
      <c r="M337" s="32"/>
      <c r="N337" s="32"/>
      <c r="O337" s="32"/>
      <c r="P337" s="32"/>
      <c r="Q337" s="32"/>
      <c r="R337" s="32"/>
      <c r="S337" s="32"/>
      <c r="T337" s="32"/>
      <c r="U337" s="32"/>
      <c r="V337" s="32"/>
      <c r="W337" s="79" t="s">
        <v>475</v>
      </c>
      <c r="X337" s="79"/>
    </row>
    <row r="338" spans="1:24" ht="98.25" customHeight="1" x14ac:dyDescent="0.25">
      <c r="A338" s="60"/>
      <c r="B338" s="41" t="s">
        <v>204</v>
      </c>
      <c r="C338" s="59" t="s">
        <v>15</v>
      </c>
      <c r="D338" s="28">
        <v>50</v>
      </c>
      <c r="E338" s="31">
        <v>50</v>
      </c>
      <c r="F338" s="28">
        <v>9.8000000000000007</v>
      </c>
      <c r="G338" s="28">
        <v>9.8000000000000007</v>
      </c>
      <c r="H338" s="32"/>
      <c r="I338" s="32"/>
      <c r="J338" s="32"/>
      <c r="K338" s="32"/>
      <c r="L338" s="32"/>
      <c r="M338" s="32"/>
      <c r="N338" s="32"/>
      <c r="O338" s="32"/>
      <c r="P338" s="32"/>
      <c r="Q338" s="32"/>
      <c r="R338" s="32"/>
      <c r="S338" s="32"/>
      <c r="T338" s="32"/>
      <c r="U338" s="32"/>
      <c r="V338" s="32"/>
      <c r="W338" s="79" t="s">
        <v>292</v>
      </c>
      <c r="X338" s="79"/>
    </row>
    <row r="339" spans="1:24" ht="98.25" customHeight="1" x14ac:dyDescent="0.25">
      <c r="A339" s="60"/>
      <c r="B339" s="41" t="s">
        <v>205</v>
      </c>
      <c r="C339" s="59" t="s">
        <v>15</v>
      </c>
      <c r="D339" s="28">
        <v>50</v>
      </c>
      <c r="E339" s="31">
        <v>50</v>
      </c>
      <c r="F339" s="28">
        <v>2.7</v>
      </c>
      <c r="G339" s="28">
        <v>2.7</v>
      </c>
      <c r="H339" s="32"/>
      <c r="I339" s="32"/>
      <c r="J339" s="32"/>
      <c r="K339" s="32"/>
      <c r="L339" s="32"/>
      <c r="M339" s="32"/>
      <c r="N339" s="32"/>
      <c r="O339" s="32"/>
      <c r="P339" s="32"/>
      <c r="Q339" s="32"/>
      <c r="R339" s="32"/>
      <c r="S339" s="32"/>
      <c r="T339" s="32"/>
      <c r="U339" s="32"/>
      <c r="V339" s="32"/>
      <c r="W339" s="79" t="s">
        <v>293</v>
      </c>
      <c r="X339" s="79"/>
    </row>
    <row r="340" spans="1:24" ht="64.5" customHeight="1" x14ac:dyDescent="0.25">
      <c r="A340" s="60"/>
      <c r="B340" s="41" t="s">
        <v>234</v>
      </c>
      <c r="C340" s="59" t="s">
        <v>15</v>
      </c>
      <c r="D340" s="28">
        <v>3250</v>
      </c>
      <c r="E340" s="31">
        <v>3250</v>
      </c>
      <c r="F340" s="28">
        <v>248.3</v>
      </c>
      <c r="G340" s="28">
        <v>74.5</v>
      </c>
      <c r="H340" s="32"/>
      <c r="I340" s="32"/>
      <c r="J340" s="32"/>
      <c r="K340" s="32"/>
      <c r="L340" s="32"/>
      <c r="M340" s="32"/>
      <c r="N340" s="32"/>
      <c r="O340" s="32"/>
      <c r="P340" s="32"/>
      <c r="Q340" s="32"/>
      <c r="R340" s="32"/>
      <c r="S340" s="32"/>
      <c r="T340" s="32"/>
      <c r="U340" s="32"/>
      <c r="V340" s="32"/>
      <c r="W340" s="79" t="s">
        <v>476</v>
      </c>
      <c r="X340" s="79"/>
    </row>
    <row r="341" spans="1:24" ht="105" customHeight="1" x14ac:dyDescent="0.25">
      <c r="A341" s="60"/>
      <c r="B341" s="41" t="s">
        <v>233</v>
      </c>
      <c r="C341" s="59" t="s">
        <v>80</v>
      </c>
      <c r="D341" s="28">
        <v>1000</v>
      </c>
      <c r="E341" s="31">
        <v>1000</v>
      </c>
      <c r="F341" s="28">
        <v>736.8</v>
      </c>
      <c r="G341" s="28">
        <v>736.8</v>
      </c>
      <c r="H341" s="32"/>
      <c r="I341" s="32"/>
      <c r="J341" s="32"/>
      <c r="K341" s="32"/>
      <c r="L341" s="32"/>
      <c r="M341" s="32"/>
      <c r="N341" s="32"/>
      <c r="O341" s="32"/>
      <c r="P341" s="32"/>
      <c r="Q341" s="32"/>
      <c r="R341" s="32"/>
      <c r="S341" s="32"/>
      <c r="T341" s="32"/>
      <c r="U341" s="32"/>
      <c r="V341" s="32"/>
      <c r="W341" s="79" t="s">
        <v>477</v>
      </c>
      <c r="X341" s="79"/>
    </row>
    <row r="342" spans="1:24" ht="66" customHeight="1" x14ac:dyDescent="0.25">
      <c r="A342" s="60"/>
      <c r="B342" s="41" t="s">
        <v>290</v>
      </c>
      <c r="C342" s="59" t="s">
        <v>15</v>
      </c>
      <c r="D342" s="28">
        <v>800</v>
      </c>
      <c r="E342" s="31">
        <v>800</v>
      </c>
      <c r="F342" s="28">
        <v>640</v>
      </c>
      <c r="G342" s="28">
        <v>640</v>
      </c>
      <c r="H342" s="32"/>
      <c r="I342" s="32"/>
      <c r="J342" s="32"/>
      <c r="K342" s="32"/>
      <c r="L342" s="32"/>
      <c r="M342" s="32"/>
      <c r="N342" s="32"/>
      <c r="O342" s="32"/>
      <c r="P342" s="32"/>
      <c r="Q342" s="32"/>
      <c r="R342" s="32"/>
      <c r="S342" s="32"/>
      <c r="T342" s="32"/>
      <c r="U342" s="32"/>
      <c r="V342" s="32"/>
      <c r="W342" s="79" t="s">
        <v>307</v>
      </c>
      <c r="X342" s="79"/>
    </row>
    <row r="343" spans="1:24" ht="66" customHeight="1" x14ac:dyDescent="0.25">
      <c r="A343" s="60"/>
      <c r="B343" s="41" t="s">
        <v>470</v>
      </c>
      <c r="C343" s="59" t="s">
        <v>15</v>
      </c>
      <c r="D343" s="28">
        <v>1000</v>
      </c>
      <c r="E343" s="31">
        <v>1000</v>
      </c>
      <c r="F343" s="28">
        <v>0</v>
      </c>
      <c r="G343" s="28">
        <v>0</v>
      </c>
      <c r="H343" s="32"/>
      <c r="I343" s="32"/>
      <c r="J343" s="32"/>
      <c r="K343" s="32"/>
      <c r="L343" s="32"/>
      <c r="M343" s="32"/>
      <c r="N343" s="32"/>
      <c r="O343" s="32"/>
      <c r="P343" s="32"/>
      <c r="Q343" s="32"/>
      <c r="R343" s="32"/>
      <c r="S343" s="32"/>
      <c r="T343" s="32"/>
      <c r="U343" s="32"/>
      <c r="V343" s="32"/>
      <c r="W343" s="79" t="s">
        <v>97</v>
      </c>
      <c r="X343" s="79"/>
    </row>
    <row r="344" spans="1:24" ht="49.5" customHeight="1" x14ac:dyDescent="0.25">
      <c r="A344" s="85"/>
      <c r="B344" s="112" t="s">
        <v>19</v>
      </c>
      <c r="C344" s="55" t="s">
        <v>18</v>
      </c>
      <c r="D344" s="42">
        <f>D345+D347+D346</f>
        <v>18479.099999999999</v>
      </c>
      <c r="E344" s="42">
        <f t="shared" ref="E344:G344" si="91">E345+E347+E346</f>
        <v>18479.099999999999</v>
      </c>
      <c r="F344" s="42">
        <f t="shared" si="91"/>
        <v>8724.0400000000009</v>
      </c>
      <c r="G344" s="42">
        <f t="shared" si="91"/>
        <v>7975.4000000000005</v>
      </c>
      <c r="H344" s="42">
        <f t="shared" ref="H344:V344" si="92">H331+H330+H329+H333+H334+H335</f>
        <v>0</v>
      </c>
      <c r="I344" s="42">
        <f t="shared" si="92"/>
        <v>0</v>
      </c>
      <c r="J344" s="42">
        <f t="shared" si="92"/>
        <v>0</v>
      </c>
      <c r="K344" s="42">
        <f t="shared" si="92"/>
        <v>0</v>
      </c>
      <c r="L344" s="42">
        <f t="shared" si="92"/>
        <v>0</v>
      </c>
      <c r="M344" s="42">
        <f t="shared" si="92"/>
        <v>0</v>
      </c>
      <c r="N344" s="42">
        <f t="shared" si="92"/>
        <v>0</v>
      </c>
      <c r="O344" s="42">
        <f t="shared" si="92"/>
        <v>0</v>
      </c>
      <c r="P344" s="42">
        <f t="shared" si="92"/>
        <v>0</v>
      </c>
      <c r="Q344" s="42">
        <f t="shared" si="92"/>
        <v>0</v>
      </c>
      <c r="R344" s="42">
        <f t="shared" si="92"/>
        <v>0</v>
      </c>
      <c r="S344" s="42">
        <f t="shared" si="92"/>
        <v>0</v>
      </c>
      <c r="T344" s="42">
        <f t="shared" si="92"/>
        <v>0</v>
      </c>
      <c r="U344" s="42">
        <f t="shared" si="92"/>
        <v>0</v>
      </c>
      <c r="V344" s="42">
        <f t="shared" si="92"/>
        <v>0</v>
      </c>
      <c r="W344" s="102" t="s">
        <v>478</v>
      </c>
      <c r="X344" s="84"/>
    </row>
    <row r="345" spans="1:24" ht="57" customHeight="1" x14ac:dyDescent="0.25">
      <c r="A345" s="86"/>
      <c r="B345" s="141"/>
      <c r="C345" s="59" t="s">
        <v>15</v>
      </c>
      <c r="D345" s="7">
        <f>D329+D330+D331+D332+D333+D335+D336+D337+D338+D339+D340+D342+D343</f>
        <v>16395.5</v>
      </c>
      <c r="E345" s="7">
        <f t="shared" ref="E345:G345" si="93">E329+E330+E331+E332+E333+E335+E336+E337+E338+E339+E340+E342+E343</f>
        <v>16395.5</v>
      </c>
      <c r="F345" s="7">
        <f>F329+F330+F331+F332+F333+F335+F336+F337+F338+F339+F340+F342+F343</f>
        <v>7296.9400000000014</v>
      </c>
      <c r="G345" s="7">
        <f t="shared" si="93"/>
        <v>6548.3</v>
      </c>
      <c r="H345" s="69"/>
      <c r="I345" s="69"/>
      <c r="J345" s="69"/>
      <c r="K345" s="69"/>
      <c r="L345" s="69"/>
      <c r="M345" s="69"/>
      <c r="N345" s="69"/>
      <c r="O345" s="69"/>
      <c r="P345" s="69"/>
      <c r="Q345" s="69"/>
      <c r="R345" s="69"/>
      <c r="S345" s="69"/>
      <c r="T345" s="69"/>
      <c r="U345" s="69"/>
      <c r="V345" s="69"/>
      <c r="W345" s="79" t="s">
        <v>479</v>
      </c>
      <c r="X345" s="79"/>
    </row>
    <row r="346" spans="1:24" ht="57" customHeight="1" x14ac:dyDescent="0.25">
      <c r="A346" s="86"/>
      <c r="B346" s="141"/>
      <c r="C346" s="59" t="s">
        <v>80</v>
      </c>
      <c r="D346" s="7">
        <f>D341</f>
        <v>1000</v>
      </c>
      <c r="E346" s="7">
        <f>E341</f>
        <v>1000</v>
      </c>
      <c r="F346" s="7">
        <f>F341</f>
        <v>736.8</v>
      </c>
      <c r="G346" s="7">
        <f>G341</f>
        <v>736.8</v>
      </c>
      <c r="H346" s="69"/>
      <c r="I346" s="69"/>
      <c r="J346" s="69"/>
      <c r="K346" s="69"/>
      <c r="L346" s="69"/>
      <c r="M346" s="69"/>
      <c r="N346" s="69"/>
      <c r="O346" s="69"/>
      <c r="P346" s="69"/>
      <c r="Q346" s="69"/>
      <c r="R346" s="69"/>
      <c r="S346" s="69"/>
      <c r="T346" s="69"/>
      <c r="U346" s="69"/>
      <c r="V346" s="69"/>
      <c r="W346" s="79" t="s">
        <v>477</v>
      </c>
      <c r="X346" s="79"/>
    </row>
    <row r="347" spans="1:24" ht="57.75" customHeight="1" x14ac:dyDescent="0.25">
      <c r="A347" s="87"/>
      <c r="B347" s="114"/>
      <c r="C347" s="59" t="s">
        <v>17</v>
      </c>
      <c r="D347" s="7">
        <f>D334</f>
        <v>1083.5999999999999</v>
      </c>
      <c r="E347" s="7">
        <f>E334</f>
        <v>1083.5999999999999</v>
      </c>
      <c r="F347" s="7">
        <f>F334</f>
        <v>690.3</v>
      </c>
      <c r="G347" s="7">
        <f>G334</f>
        <v>690.3</v>
      </c>
      <c r="H347" s="69"/>
      <c r="I347" s="69"/>
      <c r="J347" s="69"/>
      <c r="K347" s="69"/>
      <c r="L347" s="69"/>
      <c r="M347" s="69"/>
      <c r="N347" s="69"/>
      <c r="O347" s="69"/>
      <c r="P347" s="69"/>
      <c r="Q347" s="69"/>
      <c r="R347" s="69"/>
      <c r="S347" s="69"/>
      <c r="T347" s="69"/>
      <c r="U347" s="69"/>
      <c r="V347" s="69"/>
      <c r="W347" s="79" t="s">
        <v>480</v>
      </c>
      <c r="X347" s="79"/>
    </row>
    <row r="348" spans="1:24" ht="30" customHeight="1" x14ac:dyDescent="0.25">
      <c r="A348" s="71"/>
      <c r="B348" s="92" t="s">
        <v>148</v>
      </c>
      <c r="C348" s="93"/>
      <c r="D348" s="93"/>
      <c r="E348" s="93"/>
      <c r="F348" s="93"/>
      <c r="G348" s="93"/>
      <c r="H348" s="93"/>
      <c r="I348" s="93"/>
      <c r="J348" s="93"/>
      <c r="K348" s="93"/>
      <c r="L348" s="93"/>
      <c r="M348" s="93"/>
      <c r="N348" s="93"/>
      <c r="O348" s="93"/>
      <c r="P348" s="93"/>
      <c r="Q348" s="93"/>
      <c r="R348" s="93"/>
      <c r="S348" s="93"/>
      <c r="T348" s="93"/>
      <c r="U348" s="93"/>
      <c r="V348" s="93"/>
      <c r="W348" s="93"/>
      <c r="X348" s="94"/>
    </row>
    <row r="349" spans="1:24" ht="132" customHeight="1" x14ac:dyDescent="0.25">
      <c r="A349" s="75"/>
      <c r="B349" s="30" t="s">
        <v>196</v>
      </c>
      <c r="C349" s="59" t="s">
        <v>15</v>
      </c>
      <c r="D349" s="28">
        <v>20000</v>
      </c>
      <c r="E349" s="31">
        <v>20000</v>
      </c>
      <c r="F349" s="28">
        <v>15000</v>
      </c>
      <c r="G349" s="28">
        <v>15000</v>
      </c>
      <c r="H349" s="32"/>
      <c r="I349" s="32"/>
      <c r="J349" s="32"/>
      <c r="K349" s="32"/>
      <c r="L349" s="32"/>
      <c r="M349" s="32"/>
      <c r="N349" s="32"/>
      <c r="O349" s="32"/>
      <c r="P349" s="32"/>
      <c r="Q349" s="32"/>
      <c r="R349" s="32"/>
      <c r="S349" s="32"/>
      <c r="T349" s="32"/>
      <c r="U349" s="32"/>
      <c r="V349" s="32"/>
      <c r="W349" s="79" t="s">
        <v>450</v>
      </c>
      <c r="X349" s="79"/>
    </row>
    <row r="350" spans="1:24" ht="41.25" customHeight="1" x14ac:dyDescent="0.25">
      <c r="A350" s="97"/>
      <c r="B350" s="80" t="s">
        <v>19</v>
      </c>
      <c r="C350" s="57" t="s">
        <v>18</v>
      </c>
      <c r="D350" s="10">
        <f>D351</f>
        <v>20000</v>
      </c>
      <c r="E350" s="10">
        <f t="shared" ref="E350:G350" si="94">E351</f>
        <v>20000</v>
      </c>
      <c r="F350" s="10">
        <f t="shared" si="94"/>
        <v>15000</v>
      </c>
      <c r="G350" s="10">
        <f t="shared" si="94"/>
        <v>15000</v>
      </c>
      <c r="H350" s="69"/>
      <c r="I350" s="69"/>
      <c r="J350" s="69"/>
      <c r="K350" s="69"/>
      <c r="L350" s="69"/>
      <c r="M350" s="69"/>
      <c r="N350" s="69"/>
      <c r="O350" s="69"/>
      <c r="P350" s="69"/>
      <c r="Q350" s="69"/>
      <c r="R350" s="69"/>
      <c r="S350" s="69"/>
      <c r="T350" s="69"/>
      <c r="U350" s="69"/>
      <c r="V350" s="69"/>
      <c r="W350" s="110" t="s">
        <v>458</v>
      </c>
      <c r="X350" s="79"/>
    </row>
    <row r="351" spans="1:24" ht="49.5" customHeight="1" x14ac:dyDescent="0.25">
      <c r="A351" s="97"/>
      <c r="B351" s="116"/>
      <c r="C351" s="59" t="s">
        <v>15</v>
      </c>
      <c r="D351" s="7">
        <f>D349</f>
        <v>20000</v>
      </c>
      <c r="E351" s="7">
        <f t="shared" ref="E351:G351" si="95">E349</f>
        <v>20000</v>
      </c>
      <c r="F351" s="7">
        <f t="shared" si="95"/>
        <v>15000</v>
      </c>
      <c r="G351" s="7">
        <f t="shared" si="95"/>
        <v>15000</v>
      </c>
      <c r="H351" s="69"/>
      <c r="I351" s="69"/>
      <c r="J351" s="69"/>
      <c r="K351" s="69"/>
      <c r="L351" s="69"/>
      <c r="M351" s="69"/>
      <c r="N351" s="69"/>
      <c r="O351" s="69"/>
      <c r="P351" s="69"/>
      <c r="Q351" s="69"/>
      <c r="R351" s="69"/>
      <c r="S351" s="69"/>
      <c r="T351" s="69"/>
      <c r="U351" s="69"/>
      <c r="V351" s="69"/>
      <c r="W351" s="79" t="s">
        <v>450</v>
      </c>
      <c r="X351" s="79"/>
    </row>
    <row r="352" spans="1:24" ht="30" customHeight="1" x14ac:dyDescent="0.25">
      <c r="A352" s="71"/>
      <c r="B352" s="92" t="s">
        <v>149</v>
      </c>
      <c r="C352" s="93"/>
      <c r="D352" s="93"/>
      <c r="E352" s="93"/>
      <c r="F352" s="93"/>
      <c r="G352" s="93"/>
      <c r="H352" s="93"/>
      <c r="I352" s="93"/>
      <c r="J352" s="93"/>
      <c r="K352" s="93"/>
      <c r="L352" s="93"/>
      <c r="M352" s="93"/>
      <c r="N352" s="93"/>
      <c r="O352" s="93"/>
      <c r="P352" s="93"/>
      <c r="Q352" s="93"/>
      <c r="R352" s="93"/>
      <c r="S352" s="93"/>
      <c r="T352" s="93"/>
      <c r="U352" s="93"/>
      <c r="V352" s="93"/>
      <c r="W352" s="93"/>
      <c r="X352" s="94"/>
    </row>
    <row r="353" spans="1:24" ht="93" customHeight="1" x14ac:dyDescent="0.25">
      <c r="A353" s="24"/>
      <c r="B353" s="66" t="s">
        <v>197</v>
      </c>
      <c r="C353" s="59" t="s">
        <v>15</v>
      </c>
      <c r="D353" s="7">
        <v>2740</v>
      </c>
      <c r="E353" s="7">
        <v>2740</v>
      </c>
      <c r="F353" s="7">
        <v>264.3</v>
      </c>
      <c r="G353" s="7">
        <v>264.3</v>
      </c>
      <c r="H353" s="58"/>
      <c r="I353" s="58"/>
      <c r="J353" s="58"/>
      <c r="K353" s="58"/>
      <c r="L353" s="58"/>
      <c r="M353" s="58"/>
      <c r="N353" s="58"/>
      <c r="O353" s="58"/>
      <c r="P353" s="58"/>
      <c r="Q353" s="58"/>
      <c r="R353" s="58"/>
      <c r="S353" s="58"/>
      <c r="T353" s="58"/>
      <c r="U353" s="58"/>
      <c r="V353" s="58"/>
      <c r="W353" s="77" t="s">
        <v>482</v>
      </c>
      <c r="X353" s="78"/>
    </row>
    <row r="354" spans="1:24" ht="93" customHeight="1" x14ac:dyDescent="0.25">
      <c r="A354" s="24"/>
      <c r="B354" s="59" t="s">
        <v>198</v>
      </c>
      <c r="C354" s="59" t="s">
        <v>15</v>
      </c>
      <c r="D354" s="7">
        <v>1425</v>
      </c>
      <c r="E354" s="7">
        <v>1425</v>
      </c>
      <c r="F354" s="7">
        <v>275</v>
      </c>
      <c r="G354" s="7">
        <v>275</v>
      </c>
      <c r="H354" s="58"/>
      <c r="I354" s="58"/>
      <c r="J354" s="58"/>
      <c r="K354" s="58"/>
      <c r="L354" s="58"/>
      <c r="M354" s="58"/>
      <c r="N354" s="58"/>
      <c r="O354" s="58"/>
      <c r="P354" s="58"/>
      <c r="Q354" s="58"/>
      <c r="R354" s="58"/>
      <c r="S354" s="58"/>
      <c r="T354" s="58"/>
      <c r="U354" s="58"/>
      <c r="V354" s="58"/>
      <c r="W354" s="77" t="s">
        <v>241</v>
      </c>
      <c r="X354" s="78"/>
    </row>
    <row r="355" spans="1:24" ht="93" customHeight="1" x14ac:dyDescent="0.25">
      <c r="A355" s="72"/>
      <c r="B355" s="43" t="s">
        <v>235</v>
      </c>
      <c r="C355" s="59" t="s">
        <v>15</v>
      </c>
      <c r="D355" s="7">
        <v>4500</v>
      </c>
      <c r="E355" s="7">
        <v>4500</v>
      </c>
      <c r="F355" s="7">
        <v>900</v>
      </c>
      <c r="G355" s="7">
        <v>900</v>
      </c>
      <c r="H355" s="58"/>
      <c r="I355" s="58"/>
      <c r="J355" s="58"/>
      <c r="K355" s="58"/>
      <c r="L355" s="58"/>
      <c r="M355" s="58"/>
      <c r="N355" s="58"/>
      <c r="O355" s="58"/>
      <c r="P355" s="58"/>
      <c r="Q355" s="58"/>
      <c r="R355" s="58"/>
      <c r="S355" s="58"/>
      <c r="T355" s="58"/>
      <c r="U355" s="58"/>
      <c r="V355" s="58"/>
      <c r="W355" s="77" t="s">
        <v>483</v>
      </c>
      <c r="X355" s="78"/>
    </row>
    <row r="356" spans="1:24" ht="69" customHeight="1" x14ac:dyDescent="0.25">
      <c r="A356" s="72"/>
      <c r="B356" s="43" t="s">
        <v>236</v>
      </c>
      <c r="C356" s="59" t="s">
        <v>15</v>
      </c>
      <c r="D356" s="7">
        <v>1200</v>
      </c>
      <c r="E356" s="7">
        <v>1200</v>
      </c>
      <c r="F356" s="7">
        <v>110</v>
      </c>
      <c r="G356" s="7">
        <v>79.599999999999994</v>
      </c>
      <c r="H356" s="58"/>
      <c r="I356" s="58"/>
      <c r="J356" s="58"/>
      <c r="K356" s="58"/>
      <c r="L356" s="58"/>
      <c r="M356" s="58"/>
      <c r="N356" s="58"/>
      <c r="O356" s="58"/>
      <c r="P356" s="58"/>
      <c r="Q356" s="58"/>
      <c r="R356" s="58"/>
      <c r="S356" s="58"/>
      <c r="T356" s="58"/>
      <c r="U356" s="58"/>
      <c r="V356" s="58"/>
      <c r="W356" s="77" t="s">
        <v>294</v>
      </c>
      <c r="X356" s="78"/>
    </row>
    <row r="357" spans="1:24" ht="69" customHeight="1" x14ac:dyDescent="0.25">
      <c r="A357" s="72"/>
      <c r="B357" s="43" t="s">
        <v>237</v>
      </c>
      <c r="C357" s="59" t="s">
        <v>17</v>
      </c>
      <c r="D357" s="7">
        <v>34000</v>
      </c>
      <c r="E357" s="7">
        <v>34000</v>
      </c>
      <c r="F357" s="7">
        <v>900</v>
      </c>
      <c r="G357" s="7">
        <v>900</v>
      </c>
      <c r="H357" s="58"/>
      <c r="I357" s="58"/>
      <c r="J357" s="58"/>
      <c r="K357" s="58"/>
      <c r="L357" s="58"/>
      <c r="M357" s="58"/>
      <c r="N357" s="58"/>
      <c r="O357" s="58"/>
      <c r="P357" s="58"/>
      <c r="Q357" s="58"/>
      <c r="R357" s="58"/>
      <c r="S357" s="58"/>
      <c r="T357" s="58"/>
      <c r="U357" s="58"/>
      <c r="V357" s="58"/>
      <c r="W357" s="77" t="s">
        <v>295</v>
      </c>
      <c r="X357" s="78"/>
    </row>
    <row r="358" spans="1:24" ht="69" customHeight="1" x14ac:dyDescent="0.25">
      <c r="A358" s="72"/>
      <c r="B358" s="43" t="s">
        <v>238</v>
      </c>
      <c r="C358" s="59" t="s">
        <v>15</v>
      </c>
      <c r="D358" s="7">
        <v>10591.4</v>
      </c>
      <c r="E358" s="7">
        <v>10591.4</v>
      </c>
      <c r="F358" s="7">
        <v>0</v>
      </c>
      <c r="G358" s="7">
        <v>0</v>
      </c>
      <c r="H358" s="58"/>
      <c r="I358" s="58"/>
      <c r="J358" s="58"/>
      <c r="K358" s="58"/>
      <c r="L358" s="58"/>
      <c r="M358" s="58"/>
      <c r="N358" s="58"/>
      <c r="O358" s="58"/>
      <c r="P358" s="58"/>
      <c r="Q358" s="58"/>
      <c r="R358" s="58"/>
      <c r="S358" s="58"/>
      <c r="T358" s="58"/>
      <c r="U358" s="58"/>
      <c r="V358" s="58"/>
      <c r="W358" s="77" t="s">
        <v>97</v>
      </c>
      <c r="X358" s="78"/>
    </row>
    <row r="359" spans="1:24" ht="69" customHeight="1" x14ac:dyDescent="0.25">
      <c r="A359" s="72"/>
      <c r="B359" s="43" t="s">
        <v>239</v>
      </c>
      <c r="C359" s="59" t="s">
        <v>17</v>
      </c>
      <c r="D359" s="7">
        <v>17963.099999999999</v>
      </c>
      <c r="E359" s="7">
        <v>17963.099999999999</v>
      </c>
      <c r="F359" s="7">
        <v>0</v>
      </c>
      <c r="G359" s="7">
        <v>0</v>
      </c>
      <c r="H359" s="58"/>
      <c r="I359" s="58"/>
      <c r="J359" s="58"/>
      <c r="K359" s="58"/>
      <c r="L359" s="58"/>
      <c r="M359" s="58"/>
      <c r="N359" s="58"/>
      <c r="O359" s="58"/>
      <c r="P359" s="58"/>
      <c r="Q359" s="58"/>
      <c r="R359" s="58"/>
      <c r="S359" s="58"/>
      <c r="T359" s="58"/>
      <c r="U359" s="58"/>
      <c r="V359" s="58"/>
      <c r="W359" s="77" t="s">
        <v>97</v>
      </c>
      <c r="X359" s="78"/>
    </row>
    <row r="360" spans="1:24" ht="69" customHeight="1" x14ac:dyDescent="0.25">
      <c r="A360" s="72"/>
      <c r="B360" s="43" t="s">
        <v>240</v>
      </c>
      <c r="C360" s="59" t="s">
        <v>15</v>
      </c>
      <c r="D360" s="7">
        <v>945.4</v>
      </c>
      <c r="E360" s="7">
        <v>945.4</v>
      </c>
      <c r="F360" s="7">
        <v>0</v>
      </c>
      <c r="G360" s="7">
        <v>0</v>
      </c>
      <c r="H360" s="58"/>
      <c r="I360" s="58"/>
      <c r="J360" s="58"/>
      <c r="K360" s="58"/>
      <c r="L360" s="58"/>
      <c r="M360" s="58"/>
      <c r="N360" s="58"/>
      <c r="O360" s="58"/>
      <c r="P360" s="58"/>
      <c r="Q360" s="58"/>
      <c r="R360" s="58"/>
      <c r="S360" s="58"/>
      <c r="T360" s="58"/>
      <c r="U360" s="58"/>
      <c r="V360" s="58"/>
      <c r="W360" s="77" t="s">
        <v>97</v>
      </c>
      <c r="X360" s="78"/>
    </row>
    <row r="361" spans="1:24" ht="69" customHeight="1" x14ac:dyDescent="0.25">
      <c r="A361" s="72"/>
      <c r="B361" s="43" t="s">
        <v>481</v>
      </c>
      <c r="C361" s="59" t="s">
        <v>15</v>
      </c>
      <c r="D361" s="7">
        <v>100</v>
      </c>
      <c r="E361" s="7">
        <v>100</v>
      </c>
      <c r="F361" s="7">
        <v>0</v>
      </c>
      <c r="G361" s="7">
        <v>0</v>
      </c>
      <c r="H361" s="58"/>
      <c r="I361" s="58"/>
      <c r="J361" s="58"/>
      <c r="K361" s="58"/>
      <c r="L361" s="58"/>
      <c r="M361" s="58"/>
      <c r="N361" s="58"/>
      <c r="O361" s="58"/>
      <c r="P361" s="58"/>
      <c r="Q361" s="58"/>
      <c r="R361" s="58"/>
      <c r="S361" s="58"/>
      <c r="T361" s="58"/>
      <c r="U361" s="58"/>
      <c r="V361" s="58"/>
      <c r="W361" s="77" t="s">
        <v>97</v>
      </c>
      <c r="X361" s="78"/>
    </row>
    <row r="362" spans="1:24" ht="28.5" customHeight="1" x14ac:dyDescent="0.25">
      <c r="A362" s="100"/>
      <c r="B362" s="112" t="s">
        <v>19</v>
      </c>
      <c r="C362" s="57" t="s">
        <v>18</v>
      </c>
      <c r="D362" s="10">
        <f>D364+D363</f>
        <v>39465</v>
      </c>
      <c r="E362" s="10">
        <f t="shared" ref="E362:G362" si="96">E364+E363</f>
        <v>39465</v>
      </c>
      <c r="F362" s="10">
        <f t="shared" si="96"/>
        <v>1549.3</v>
      </c>
      <c r="G362" s="10">
        <f t="shared" si="96"/>
        <v>1518.8999999999999</v>
      </c>
      <c r="H362" s="69"/>
      <c r="I362" s="69"/>
      <c r="J362" s="69"/>
      <c r="K362" s="69"/>
      <c r="L362" s="69"/>
      <c r="M362" s="69"/>
      <c r="N362" s="69"/>
      <c r="O362" s="69"/>
      <c r="P362" s="69"/>
      <c r="Q362" s="69"/>
      <c r="R362" s="69"/>
      <c r="S362" s="69"/>
      <c r="T362" s="69"/>
      <c r="U362" s="69"/>
      <c r="V362" s="69"/>
      <c r="W362" s="110" t="s">
        <v>484</v>
      </c>
      <c r="X362" s="79"/>
    </row>
    <row r="363" spans="1:24" ht="52.5" customHeight="1" x14ac:dyDescent="0.25">
      <c r="A363" s="142"/>
      <c r="B363" s="143"/>
      <c r="C363" s="59" t="s">
        <v>17</v>
      </c>
      <c r="D363" s="7">
        <f>D359</f>
        <v>17963.099999999999</v>
      </c>
      <c r="E363" s="7">
        <f t="shared" ref="E363:G363" si="97">E359</f>
        <v>17963.099999999999</v>
      </c>
      <c r="F363" s="7">
        <f t="shared" si="97"/>
        <v>0</v>
      </c>
      <c r="G363" s="7">
        <f t="shared" si="97"/>
        <v>0</v>
      </c>
      <c r="H363" s="69"/>
      <c r="I363" s="69"/>
      <c r="J363" s="69"/>
      <c r="K363" s="69"/>
      <c r="L363" s="69"/>
      <c r="M363" s="69"/>
      <c r="N363" s="69"/>
      <c r="O363" s="69"/>
      <c r="P363" s="69"/>
      <c r="Q363" s="69"/>
      <c r="R363" s="69"/>
      <c r="S363" s="69"/>
      <c r="T363" s="69"/>
      <c r="U363" s="69"/>
      <c r="V363" s="69"/>
      <c r="W363" s="77" t="s">
        <v>97</v>
      </c>
      <c r="X363" s="78"/>
    </row>
    <row r="364" spans="1:24" ht="57.75" customHeight="1" x14ac:dyDescent="0.25">
      <c r="A364" s="111"/>
      <c r="B364" s="113"/>
      <c r="C364" s="59" t="s">
        <v>15</v>
      </c>
      <c r="D364" s="7">
        <f>D353+D354+D355+D356+D358+D360+D361+0.1</f>
        <v>21501.9</v>
      </c>
      <c r="E364" s="7">
        <f>E353+E354+E355+E356+E358+E360+E361+0.1</f>
        <v>21501.9</v>
      </c>
      <c r="F364" s="7">
        <f t="shared" ref="F364:G364" si="98">F353+F354+F355+F356+F358+F360+F361</f>
        <v>1549.3</v>
      </c>
      <c r="G364" s="7">
        <f t="shared" si="98"/>
        <v>1518.8999999999999</v>
      </c>
      <c r="H364" s="69"/>
      <c r="I364" s="69"/>
      <c r="J364" s="69"/>
      <c r="K364" s="69"/>
      <c r="L364" s="69"/>
      <c r="M364" s="69"/>
      <c r="N364" s="69"/>
      <c r="O364" s="69"/>
      <c r="P364" s="69"/>
      <c r="Q364" s="69"/>
      <c r="R364" s="69"/>
      <c r="S364" s="69"/>
      <c r="T364" s="69"/>
      <c r="U364" s="69"/>
      <c r="V364" s="69"/>
      <c r="W364" s="79" t="s">
        <v>485</v>
      </c>
      <c r="X364" s="79"/>
    </row>
    <row r="365" spans="1:24" ht="30" customHeight="1" x14ac:dyDescent="0.25">
      <c r="A365" s="71"/>
      <c r="B365" s="92" t="s">
        <v>150</v>
      </c>
      <c r="C365" s="93"/>
      <c r="D365" s="93"/>
      <c r="E365" s="93"/>
      <c r="F365" s="93"/>
      <c r="G365" s="93"/>
      <c r="H365" s="93"/>
      <c r="I365" s="93"/>
      <c r="J365" s="93"/>
      <c r="K365" s="93"/>
      <c r="L365" s="93"/>
      <c r="M365" s="93"/>
      <c r="N365" s="93"/>
      <c r="O365" s="93"/>
      <c r="P365" s="93"/>
      <c r="Q365" s="93"/>
      <c r="R365" s="93"/>
      <c r="S365" s="93"/>
      <c r="T365" s="93"/>
      <c r="U365" s="93"/>
      <c r="V365" s="93"/>
      <c r="W365" s="93"/>
      <c r="X365" s="94"/>
    </row>
    <row r="366" spans="1:24" ht="85.5" customHeight="1" x14ac:dyDescent="0.25">
      <c r="A366" s="44"/>
      <c r="B366" s="45" t="s">
        <v>151</v>
      </c>
      <c r="C366" s="59" t="s">
        <v>15</v>
      </c>
      <c r="D366" s="7">
        <v>14819.7</v>
      </c>
      <c r="E366" s="7">
        <v>14819.7</v>
      </c>
      <c r="F366" s="7">
        <v>11904.6</v>
      </c>
      <c r="G366" s="7">
        <v>9801.7999999999993</v>
      </c>
      <c r="H366" s="58"/>
      <c r="I366" s="58"/>
      <c r="J366" s="58"/>
      <c r="K366" s="58"/>
      <c r="L366" s="58"/>
      <c r="M366" s="58"/>
      <c r="N366" s="58"/>
      <c r="O366" s="58"/>
      <c r="P366" s="58"/>
      <c r="Q366" s="58"/>
      <c r="R366" s="58"/>
      <c r="S366" s="58"/>
      <c r="T366" s="58"/>
      <c r="U366" s="58"/>
      <c r="V366" s="58"/>
      <c r="W366" s="77" t="s">
        <v>389</v>
      </c>
      <c r="X366" s="78"/>
    </row>
    <row r="367" spans="1:24" ht="93" customHeight="1" x14ac:dyDescent="0.25">
      <c r="A367" s="44"/>
      <c r="B367" s="45" t="s">
        <v>152</v>
      </c>
      <c r="C367" s="59" t="s">
        <v>15</v>
      </c>
      <c r="D367" s="7">
        <v>2393.9</v>
      </c>
      <c r="E367" s="7">
        <v>2393.9</v>
      </c>
      <c r="F367" s="7">
        <v>1116</v>
      </c>
      <c r="G367" s="7">
        <v>1116</v>
      </c>
      <c r="H367" s="58"/>
      <c r="I367" s="58"/>
      <c r="J367" s="58"/>
      <c r="K367" s="58"/>
      <c r="L367" s="58"/>
      <c r="M367" s="58"/>
      <c r="N367" s="58"/>
      <c r="O367" s="58"/>
      <c r="P367" s="58"/>
      <c r="Q367" s="58"/>
      <c r="R367" s="58"/>
      <c r="S367" s="58"/>
      <c r="T367" s="58"/>
      <c r="U367" s="58"/>
      <c r="V367" s="58"/>
      <c r="W367" s="77" t="s">
        <v>486</v>
      </c>
      <c r="X367" s="78"/>
    </row>
    <row r="368" spans="1:24" ht="93" customHeight="1" x14ac:dyDescent="0.25">
      <c r="A368" s="73"/>
      <c r="B368" s="66" t="s">
        <v>157</v>
      </c>
      <c r="C368" s="59" t="s">
        <v>17</v>
      </c>
      <c r="D368" s="7">
        <v>6594.6</v>
      </c>
      <c r="E368" s="7">
        <v>6594.6</v>
      </c>
      <c r="F368" s="7">
        <v>2334.1999999999998</v>
      </c>
      <c r="G368" s="7">
        <v>2334.1999999999998</v>
      </c>
      <c r="H368" s="58"/>
      <c r="I368" s="58"/>
      <c r="J368" s="58"/>
      <c r="K368" s="58"/>
      <c r="L368" s="58"/>
      <c r="M368" s="58"/>
      <c r="N368" s="58"/>
      <c r="O368" s="58"/>
      <c r="P368" s="58"/>
      <c r="Q368" s="58"/>
      <c r="R368" s="58"/>
      <c r="S368" s="58"/>
      <c r="T368" s="58"/>
      <c r="U368" s="58"/>
      <c r="V368" s="58"/>
      <c r="W368" s="77" t="s">
        <v>487</v>
      </c>
      <c r="X368" s="78"/>
    </row>
    <row r="369" spans="1:24" ht="93" customHeight="1" x14ac:dyDescent="0.25">
      <c r="A369" s="73"/>
      <c r="B369" s="59" t="s">
        <v>161</v>
      </c>
      <c r="C369" s="59" t="s">
        <v>15</v>
      </c>
      <c r="D369" s="7">
        <v>740</v>
      </c>
      <c r="E369" s="7">
        <v>740</v>
      </c>
      <c r="F369" s="7">
        <v>70</v>
      </c>
      <c r="G369" s="7">
        <v>55</v>
      </c>
      <c r="H369" s="58"/>
      <c r="I369" s="58"/>
      <c r="J369" s="58"/>
      <c r="K369" s="58"/>
      <c r="L369" s="58"/>
      <c r="M369" s="58"/>
      <c r="N369" s="58"/>
      <c r="O369" s="58"/>
      <c r="P369" s="58"/>
      <c r="Q369" s="58"/>
      <c r="R369" s="58"/>
      <c r="S369" s="58"/>
      <c r="T369" s="58"/>
      <c r="U369" s="58"/>
      <c r="V369" s="58"/>
      <c r="W369" s="77" t="s">
        <v>488</v>
      </c>
      <c r="X369" s="78"/>
    </row>
    <row r="370" spans="1:24" ht="33.75" customHeight="1" x14ac:dyDescent="0.25">
      <c r="A370" s="100"/>
      <c r="B370" s="112" t="s">
        <v>19</v>
      </c>
      <c r="C370" s="57" t="s">
        <v>18</v>
      </c>
      <c r="D370" s="10">
        <f>D371+D372</f>
        <v>24548.200000000004</v>
      </c>
      <c r="E370" s="10">
        <f t="shared" ref="E370:G370" si="99">E371+E372</f>
        <v>24548.200000000004</v>
      </c>
      <c r="F370" s="10">
        <f t="shared" si="99"/>
        <v>15424.8</v>
      </c>
      <c r="G370" s="10">
        <f t="shared" si="99"/>
        <v>13307</v>
      </c>
      <c r="H370" s="69"/>
      <c r="I370" s="69"/>
      <c r="J370" s="69"/>
      <c r="K370" s="69"/>
      <c r="L370" s="69"/>
      <c r="M370" s="69"/>
      <c r="N370" s="69"/>
      <c r="O370" s="69"/>
      <c r="P370" s="69"/>
      <c r="Q370" s="69"/>
      <c r="R370" s="69"/>
      <c r="S370" s="69"/>
      <c r="T370" s="69"/>
      <c r="U370" s="69"/>
      <c r="V370" s="69"/>
      <c r="W370" s="110" t="s">
        <v>489</v>
      </c>
      <c r="X370" s="79"/>
    </row>
    <row r="371" spans="1:24" ht="57.75" customHeight="1" x14ac:dyDescent="0.25">
      <c r="A371" s="111"/>
      <c r="B371" s="113"/>
      <c r="C371" s="59" t="s">
        <v>15</v>
      </c>
      <c r="D371" s="7">
        <f>D366+D367+D369</f>
        <v>17953.600000000002</v>
      </c>
      <c r="E371" s="7">
        <f t="shared" ref="E371:G371" si="100">E366+E367+E369</f>
        <v>17953.600000000002</v>
      </c>
      <c r="F371" s="7">
        <f t="shared" si="100"/>
        <v>13090.6</v>
      </c>
      <c r="G371" s="7">
        <f t="shared" si="100"/>
        <v>10972.8</v>
      </c>
      <c r="H371" s="69"/>
      <c r="I371" s="69"/>
      <c r="J371" s="69"/>
      <c r="K371" s="69"/>
      <c r="L371" s="69"/>
      <c r="M371" s="69"/>
      <c r="N371" s="69"/>
      <c r="O371" s="69"/>
      <c r="P371" s="69"/>
      <c r="Q371" s="69"/>
      <c r="R371" s="69"/>
      <c r="S371" s="69"/>
      <c r="T371" s="69"/>
      <c r="U371" s="69"/>
      <c r="V371" s="69"/>
      <c r="W371" s="79" t="s">
        <v>490</v>
      </c>
      <c r="X371" s="79"/>
    </row>
    <row r="372" spans="1:24" ht="57.75" customHeight="1" x14ac:dyDescent="0.25">
      <c r="A372" s="109"/>
      <c r="B372" s="114"/>
      <c r="C372" s="59" t="s">
        <v>17</v>
      </c>
      <c r="D372" s="7">
        <f>D368</f>
        <v>6594.6</v>
      </c>
      <c r="E372" s="7">
        <f t="shared" ref="E372:G372" si="101">E368</f>
        <v>6594.6</v>
      </c>
      <c r="F372" s="7">
        <f t="shared" si="101"/>
        <v>2334.1999999999998</v>
      </c>
      <c r="G372" s="7">
        <f t="shared" si="101"/>
        <v>2334.1999999999998</v>
      </c>
      <c r="H372" s="69"/>
      <c r="I372" s="69"/>
      <c r="J372" s="69"/>
      <c r="K372" s="69"/>
      <c r="L372" s="69"/>
      <c r="M372" s="69"/>
      <c r="N372" s="69"/>
      <c r="O372" s="69"/>
      <c r="P372" s="69"/>
      <c r="Q372" s="69"/>
      <c r="R372" s="69"/>
      <c r="S372" s="69"/>
      <c r="T372" s="69"/>
      <c r="U372" s="69"/>
      <c r="V372" s="69"/>
      <c r="W372" s="77" t="s">
        <v>487</v>
      </c>
      <c r="X372" s="78"/>
    </row>
    <row r="373" spans="1:24" ht="30" customHeight="1" x14ac:dyDescent="0.25">
      <c r="A373" s="71"/>
      <c r="B373" s="92" t="s">
        <v>153</v>
      </c>
      <c r="C373" s="93"/>
      <c r="D373" s="93"/>
      <c r="E373" s="93"/>
      <c r="F373" s="93"/>
      <c r="G373" s="93"/>
      <c r="H373" s="93"/>
      <c r="I373" s="93"/>
      <c r="J373" s="93"/>
      <c r="K373" s="93"/>
      <c r="L373" s="93"/>
      <c r="M373" s="93"/>
      <c r="N373" s="93"/>
      <c r="O373" s="93"/>
      <c r="P373" s="93"/>
      <c r="Q373" s="93"/>
      <c r="R373" s="93"/>
      <c r="S373" s="93"/>
      <c r="T373" s="93"/>
      <c r="U373" s="93"/>
      <c r="V373" s="93"/>
      <c r="W373" s="93"/>
      <c r="X373" s="94"/>
    </row>
    <row r="374" spans="1:24" ht="77.25" customHeight="1" x14ac:dyDescent="0.25">
      <c r="A374" s="46"/>
      <c r="B374" s="59" t="s">
        <v>296</v>
      </c>
      <c r="C374" s="59" t="s">
        <v>15</v>
      </c>
      <c r="D374" s="7">
        <v>4350</v>
      </c>
      <c r="E374" s="7">
        <v>4350</v>
      </c>
      <c r="F374" s="7">
        <v>1235.0999999999999</v>
      </c>
      <c r="G374" s="7">
        <v>0</v>
      </c>
      <c r="H374" s="69"/>
      <c r="I374" s="69"/>
      <c r="J374" s="69"/>
      <c r="K374" s="69"/>
      <c r="L374" s="69"/>
      <c r="M374" s="69"/>
      <c r="N374" s="69"/>
      <c r="O374" s="69"/>
      <c r="P374" s="69"/>
      <c r="Q374" s="69"/>
      <c r="R374" s="69"/>
      <c r="S374" s="69"/>
      <c r="T374" s="69"/>
      <c r="U374" s="69"/>
      <c r="V374" s="69"/>
      <c r="W374" s="77" t="s">
        <v>97</v>
      </c>
      <c r="X374" s="78"/>
    </row>
    <row r="375" spans="1:24" ht="81.75" customHeight="1" x14ac:dyDescent="0.25">
      <c r="A375" s="62"/>
      <c r="B375" s="9" t="s">
        <v>162</v>
      </c>
      <c r="C375" s="59" t="s">
        <v>15</v>
      </c>
      <c r="D375" s="7">
        <v>1000</v>
      </c>
      <c r="E375" s="7">
        <v>1000</v>
      </c>
      <c r="F375" s="7">
        <v>1000</v>
      </c>
      <c r="G375" s="7">
        <v>1000</v>
      </c>
      <c r="H375" s="69"/>
      <c r="I375" s="69"/>
      <c r="J375" s="69"/>
      <c r="K375" s="69"/>
      <c r="L375" s="69"/>
      <c r="M375" s="69"/>
      <c r="N375" s="69"/>
      <c r="O375" s="69"/>
      <c r="P375" s="69"/>
      <c r="Q375" s="69"/>
      <c r="R375" s="69"/>
      <c r="S375" s="69"/>
      <c r="T375" s="69"/>
      <c r="U375" s="69"/>
      <c r="V375" s="69"/>
      <c r="W375" s="77" t="s">
        <v>184</v>
      </c>
      <c r="X375" s="105"/>
    </row>
    <row r="376" spans="1:24" ht="81.75" customHeight="1" x14ac:dyDescent="0.25">
      <c r="A376" s="62"/>
      <c r="B376" s="9" t="s">
        <v>491</v>
      </c>
      <c r="C376" s="59" t="s">
        <v>15</v>
      </c>
      <c r="D376" s="7">
        <v>1200</v>
      </c>
      <c r="E376" s="7">
        <v>1200</v>
      </c>
      <c r="F376" s="7">
        <v>0</v>
      </c>
      <c r="G376" s="7">
        <v>0</v>
      </c>
      <c r="H376" s="69"/>
      <c r="I376" s="69"/>
      <c r="J376" s="69"/>
      <c r="K376" s="69"/>
      <c r="L376" s="69"/>
      <c r="M376" s="69"/>
      <c r="N376" s="69"/>
      <c r="O376" s="69"/>
      <c r="P376" s="69"/>
      <c r="Q376" s="69"/>
      <c r="R376" s="69"/>
      <c r="S376" s="69"/>
      <c r="T376" s="69"/>
      <c r="U376" s="69"/>
      <c r="V376" s="69"/>
      <c r="W376" s="77" t="s">
        <v>97</v>
      </c>
      <c r="X376" s="78"/>
    </row>
    <row r="377" spans="1:24" ht="15" customHeight="1" x14ac:dyDescent="0.25">
      <c r="A377" s="100"/>
      <c r="B377" s="88" t="s">
        <v>19</v>
      </c>
      <c r="C377" s="57" t="s">
        <v>18</v>
      </c>
      <c r="D377" s="10">
        <f>D378</f>
        <v>6550</v>
      </c>
      <c r="E377" s="10">
        <f t="shared" ref="E377:G377" si="102">E378</f>
        <v>6550</v>
      </c>
      <c r="F377" s="10">
        <f t="shared" si="102"/>
        <v>2235.1</v>
      </c>
      <c r="G377" s="10">
        <f t="shared" si="102"/>
        <v>1000</v>
      </c>
      <c r="H377" s="69"/>
      <c r="I377" s="69"/>
      <c r="J377" s="69"/>
      <c r="K377" s="69"/>
      <c r="L377" s="69"/>
      <c r="M377" s="69"/>
      <c r="N377" s="69"/>
      <c r="O377" s="69"/>
      <c r="P377" s="69"/>
      <c r="Q377" s="69"/>
      <c r="R377" s="69"/>
      <c r="S377" s="69"/>
      <c r="T377" s="69"/>
      <c r="U377" s="69"/>
      <c r="V377" s="69"/>
      <c r="W377" s="110" t="s">
        <v>492</v>
      </c>
      <c r="X377" s="79"/>
    </row>
    <row r="378" spans="1:24" ht="57.75" customHeight="1" x14ac:dyDescent="0.25">
      <c r="A378" s="109"/>
      <c r="B378" s="87"/>
      <c r="C378" s="59" t="s">
        <v>15</v>
      </c>
      <c r="D378" s="7">
        <f>D374+D375+D376</f>
        <v>6550</v>
      </c>
      <c r="E378" s="7">
        <f t="shared" ref="E378:G378" si="103">E374+E375+E376</f>
        <v>6550</v>
      </c>
      <c r="F378" s="7">
        <f t="shared" si="103"/>
        <v>2235.1</v>
      </c>
      <c r="G378" s="7">
        <f t="shared" si="103"/>
        <v>1000</v>
      </c>
      <c r="H378" s="7">
        <f t="shared" ref="E378:V378" si="104">H374+H375</f>
        <v>0</v>
      </c>
      <c r="I378" s="7">
        <f t="shared" si="104"/>
        <v>0</v>
      </c>
      <c r="J378" s="7">
        <f t="shared" si="104"/>
        <v>0</v>
      </c>
      <c r="K378" s="7">
        <f t="shared" si="104"/>
        <v>0</v>
      </c>
      <c r="L378" s="7">
        <f t="shared" si="104"/>
        <v>0</v>
      </c>
      <c r="M378" s="7">
        <f t="shared" si="104"/>
        <v>0</v>
      </c>
      <c r="N378" s="7">
        <f t="shared" si="104"/>
        <v>0</v>
      </c>
      <c r="O378" s="7">
        <f t="shared" si="104"/>
        <v>0</v>
      </c>
      <c r="P378" s="7">
        <f t="shared" si="104"/>
        <v>0</v>
      </c>
      <c r="Q378" s="7">
        <f t="shared" si="104"/>
        <v>0</v>
      </c>
      <c r="R378" s="7">
        <f t="shared" si="104"/>
        <v>0</v>
      </c>
      <c r="S378" s="7">
        <f t="shared" si="104"/>
        <v>0</v>
      </c>
      <c r="T378" s="7">
        <f t="shared" si="104"/>
        <v>0</v>
      </c>
      <c r="U378" s="7">
        <f t="shared" si="104"/>
        <v>0</v>
      </c>
      <c r="V378" s="7">
        <f t="shared" si="104"/>
        <v>0</v>
      </c>
      <c r="W378" s="79" t="s">
        <v>492</v>
      </c>
      <c r="X378" s="79"/>
    </row>
    <row r="379" spans="1:24" ht="30" customHeight="1" x14ac:dyDescent="0.25">
      <c r="A379" s="71"/>
      <c r="B379" s="92" t="s">
        <v>174</v>
      </c>
      <c r="C379" s="93"/>
      <c r="D379" s="93"/>
      <c r="E379" s="93"/>
      <c r="F379" s="93"/>
      <c r="G379" s="93"/>
      <c r="H379" s="93"/>
      <c r="I379" s="93"/>
      <c r="J379" s="93"/>
      <c r="K379" s="93"/>
      <c r="L379" s="93"/>
      <c r="M379" s="93"/>
      <c r="N379" s="93"/>
      <c r="O379" s="93"/>
      <c r="P379" s="93"/>
      <c r="Q379" s="93"/>
      <c r="R379" s="93"/>
      <c r="S379" s="93"/>
      <c r="T379" s="93"/>
      <c r="U379" s="93"/>
      <c r="V379" s="93"/>
      <c r="W379" s="93"/>
      <c r="X379" s="94"/>
    </row>
    <row r="380" spans="1:24" ht="81.75" customHeight="1" x14ac:dyDescent="0.25">
      <c r="A380" s="62"/>
      <c r="B380" s="9" t="s">
        <v>175</v>
      </c>
      <c r="C380" s="59" t="s">
        <v>15</v>
      </c>
      <c r="D380" s="7">
        <v>1000</v>
      </c>
      <c r="E380" s="7">
        <v>1000</v>
      </c>
      <c r="F380" s="7">
        <v>0</v>
      </c>
      <c r="G380" s="7">
        <v>0</v>
      </c>
      <c r="H380" s="69"/>
      <c r="I380" s="69"/>
      <c r="J380" s="69"/>
      <c r="K380" s="69"/>
      <c r="L380" s="69"/>
      <c r="M380" s="69"/>
      <c r="N380" s="69"/>
      <c r="O380" s="69"/>
      <c r="P380" s="69"/>
      <c r="Q380" s="69"/>
      <c r="R380" s="69"/>
      <c r="S380" s="69"/>
      <c r="T380" s="69"/>
      <c r="U380" s="69"/>
      <c r="V380" s="69"/>
      <c r="W380" s="77" t="s">
        <v>99</v>
      </c>
      <c r="X380" s="105"/>
    </row>
    <row r="381" spans="1:24" ht="15" customHeight="1" x14ac:dyDescent="0.25">
      <c r="A381" s="100"/>
      <c r="B381" s="88" t="s">
        <v>19</v>
      </c>
      <c r="C381" s="57" t="s">
        <v>18</v>
      </c>
      <c r="D381" s="10">
        <f>D382</f>
        <v>1000</v>
      </c>
      <c r="E381" s="10">
        <f t="shared" ref="E381:G381" si="105">E382</f>
        <v>1000</v>
      </c>
      <c r="F381" s="10">
        <f t="shared" si="105"/>
        <v>0</v>
      </c>
      <c r="G381" s="10">
        <f t="shared" si="105"/>
        <v>0</v>
      </c>
      <c r="H381" s="69"/>
      <c r="I381" s="69"/>
      <c r="J381" s="69"/>
      <c r="K381" s="69"/>
      <c r="L381" s="69"/>
      <c r="M381" s="69"/>
      <c r="N381" s="69"/>
      <c r="O381" s="69"/>
      <c r="P381" s="69"/>
      <c r="Q381" s="69"/>
      <c r="R381" s="69"/>
      <c r="S381" s="69"/>
      <c r="T381" s="69"/>
      <c r="U381" s="69"/>
      <c r="V381" s="69"/>
      <c r="W381" s="110" t="s">
        <v>99</v>
      </c>
      <c r="X381" s="79"/>
    </row>
    <row r="382" spans="1:24" ht="57.75" customHeight="1" x14ac:dyDescent="0.25">
      <c r="A382" s="109"/>
      <c r="B382" s="87"/>
      <c r="C382" s="59" t="s">
        <v>15</v>
      </c>
      <c r="D382" s="7">
        <f>D380</f>
        <v>1000</v>
      </c>
      <c r="E382" s="7">
        <f>E380</f>
        <v>1000</v>
      </c>
      <c r="F382" s="7">
        <f>F380</f>
        <v>0</v>
      </c>
      <c r="G382" s="7">
        <f>G380</f>
        <v>0</v>
      </c>
      <c r="H382" s="7" t="e">
        <f>#REF!+H380</f>
        <v>#REF!</v>
      </c>
      <c r="I382" s="7" t="e">
        <f>#REF!+I380</f>
        <v>#REF!</v>
      </c>
      <c r="J382" s="7" t="e">
        <f>#REF!+J380</f>
        <v>#REF!</v>
      </c>
      <c r="K382" s="7" t="e">
        <f>#REF!+K380</f>
        <v>#REF!</v>
      </c>
      <c r="L382" s="7" t="e">
        <f>#REF!+L380</f>
        <v>#REF!</v>
      </c>
      <c r="M382" s="7" t="e">
        <f>#REF!+M380</f>
        <v>#REF!</v>
      </c>
      <c r="N382" s="7" t="e">
        <f>#REF!+N380</f>
        <v>#REF!</v>
      </c>
      <c r="O382" s="7" t="e">
        <f>#REF!+O380</f>
        <v>#REF!</v>
      </c>
      <c r="P382" s="7" t="e">
        <f>#REF!+P380</f>
        <v>#REF!</v>
      </c>
      <c r="Q382" s="7" t="e">
        <f>#REF!+Q380</f>
        <v>#REF!</v>
      </c>
      <c r="R382" s="7" t="e">
        <f>#REF!+R380</f>
        <v>#REF!</v>
      </c>
      <c r="S382" s="7" t="e">
        <f>#REF!+S380</f>
        <v>#REF!</v>
      </c>
      <c r="T382" s="7" t="e">
        <f>#REF!+T380</f>
        <v>#REF!</v>
      </c>
      <c r="U382" s="7" t="e">
        <f>#REF!+U380</f>
        <v>#REF!</v>
      </c>
      <c r="V382" s="7" t="e">
        <f>#REF!+V380</f>
        <v>#REF!</v>
      </c>
      <c r="W382" s="79" t="s">
        <v>99</v>
      </c>
      <c r="X382" s="79"/>
    </row>
    <row r="383" spans="1:24" ht="30" customHeight="1" x14ac:dyDescent="0.25">
      <c r="A383" s="71"/>
      <c r="B383" s="92" t="s">
        <v>206</v>
      </c>
      <c r="C383" s="93"/>
      <c r="D383" s="93"/>
      <c r="E383" s="93"/>
      <c r="F383" s="93"/>
      <c r="G383" s="93"/>
      <c r="H383" s="93"/>
      <c r="I383" s="93"/>
      <c r="J383" s="93"/>
      <c r="K383" s="93"/>
      <c r="L383" s="93"/>
      <c r="M383" s="93"/>
      <c r="N383" s="93"/>
      <c r="O383" s="93"/>
      <c r="P383" s="93"/>
      <c r="Q383" s="93"/>
      <c r="R383" s="93"/>
      <c r="S383" s="93"/>
      <c r="T383" s="93"/>
      <c r="U383" s="93"/>
      <c r="V383" s="93"/>
      <c r="W383" s="93"/>
      <c r="X383" s="94"/>
    </row>
    <row r="384" spans="1:24" ht="196.5" customHeight="1" x14ac:dyDescent="0.25">
      <c r="A384" s="46"/>
      <c r="B384" s="59" t="s">
        <v>242</v>
      </c>
      <c r="C384" s="59" t="s">
        <v>15</v>
      </c>
      <c r="D384" s="7">
        <v>7700</v>
      </c>
      <c r="E384" s="7">
        <v>7700</v>
      </c>
      <c r="F384" s="7">
        <v>7620.3</v>
      </c>
      <c r="G384" s="7">
        <v>7620.3</v>
      </c>
      <c r="H384" s="69"/>
      <c r="I384" s="69"/>
      <c r="J384" s="69"/>
      <c r="K384" s="69"/>
      <c r="L384" s="69"/>
      <c r="M384" s="69"/>
      <c r="N384" s="69"/>
      <c r="O384" s="69"/>
      <c r="P384" s="69"/>
      <c r="Q384" s="69"/>
      <c r="R384" s="69"/>
      <c r="S384" s="69"/>
      <c r="T384" s="69"/>
      <c r="U384" s="69"/>
      <c r="V384" s="69"/>
      <c r="W384" s="77" t="s">
        <v>291</v>
      </c>
      <c r="X384" s="78"/>
    </row>
    <row r="385" spans="1:28" ht="60.75" customHeight="1" x14ac:dyDescent="0.25">
      <c r="A385" s="46"/>
      <c r="B385" s="57" t="s">
        <v>19</v>
      </c>
      <c r="C385" s="59" t="s">
        <v>15</v>
      </c>
      <c r="D385" s="7">
        <f>D384</f>
        <v>7700</v>
      </c>
      <c r="E385" s="7">
        <f t="shared" ref="E385:V385" si="106">E384</f>
        <v>7700</v>
      </c>
      <c r="F385" s="7">
        <f t="shared" si="106"/>
        <v>7620.3</v>
      </c>
      <c r="G385" s="7">
        <f t="shared" si="106"/>
        <v>7620.3</v>
      </c>
      <c r="H385" s="7">
        <f t="shared" si="106"/>
        <v>0</v>
      </c>
      <c r="I385" s="7">
        <f t="shared" si="106"/>
        <v>0</v>
      </c>
      <c r="J385" s="7">
        <f t="shared" si="106"/>
        <v>0</v>
      </c>
      <c r="K385" s="7">
        <f t="shared" si="106"/>
        <v>0</v>
      </c>
      <c r="L385" s="7">
        <f t="shared" si="106"/>
        <v>0</v>
      </c>
      <c r="M385" s="7">
        <f t="shared" si="106"/>
        <v>0</v>
      </c>
      <c r="N385" s="7">
        <f t="shared" si="106"/>
        <v>0</v>
      </c>
      <c r="O385" s="7">
        <f t="shared" si="106"/>
        <v>0</v>
      </c>
      <c r="P385" s="7">
        <f t="shared" si="106"/>
        <v>0</v>
      </c>
      <c r="Q385" s="7">
        <f t="shared" si="106"/>
        <v>0</v>
      </c>
      <c r="R385" s="7">
        <f t="shared" si="106"/>
        <v>0</v>
      </c>
      <c r="S385" s="7">
        <f t="shared" si="106"/>
        <v>0</v>
      </c>
      <c r="T385" s="7">
        <f t="shared" si="106"/>
        <v>0</v>
      </c>
      <c r="U385" s="7">
        <f t="shared" si="106"/>
        <v>0</v>
      </c>
      <c r="V385" s="7">
        <f t="shared" si="106"/>
        <v>0</v>
      </c>
      <c r="W385" s="77" t="s">
        <v>493</v>
      </c>
      <c r="X385" s="105"/>
    </row>
    <row r="386" spans="1:28" ht="33.75" customHeight="1" x14ac:dyDescent="0.25">
      <c r="A386" s="71"/>
      <c r="B386" s="92" t="s">
        <v>243</v>
      </c>
      <c r="C386" s="93"/>
      <c r="D386" s="93"/>
      <c r="E386" s="93"/>
      <c r="F386" s="93"/>
      <c r="G386" s="93"/>
      <c r="H386" s="93"/>
      <c r="I386" s="93"/>
      <c r="J386" s="93"/>
      <c r="K386" s="93"/>
      <c r="L386" s="93"/>
      <c r="M386" s="93"/>
      <c r="N386" s="93"/>
      <c r="O386" s="93"/>
      <c r="P386" s="93"/>
      <c r="Q386" s="93"/>
      <c r="R386" s="93"/>
      <c r="S386" s="93"/>
      <c r="T386" s="93"/>
      <c r="U386" s="93"/>
      <c r="V386" s="93"/>
      <c r="W386" s="93"/>
      <c r="X386" s="94"/>
    </row>
    <row r="387" spans="1:28" ht="120" customHeight="1" x14ac:dyDescent="0.25">
      <c r="A387" s="46"/>
      <c r="B387" s="59" t="s">
        <v>244</v>
      </c>
      <c r="C387" s="59" t="s">
        <v>15</v>
      </c>
      <c r="D387" s="7">
        <v>514</v>
      </c>
      <c r="E387" s="7">
        <v>514</v>
      </c>
      <c r="F387" s="7">
        <v>250.6</v>
      </c>
      <c r="G387" s="7">
        <v>247.6</v>
      </c>
      <c r="H387" s="69"/>
      <c r="I387" s="69"/>
      <c r="J387" s="69"/>
      <c r="K387" s="69"/>
      <c r="L387" s="69"/>
      <c r="M387" s="69"/>
      <c r="N387" s="69"/>
      <c r="O387" s="69"/>
      <c r="P387" s="69"/>
      <c r="Q387" s="69"/>
      <c r="R387" s="69"/>
      <c r="S387" s="69"/>
      <c r="T387" s="69"/>
      <c r="U387" s="69"/>
      <c r="V387" s="69"/>
      <c r="W387" s="77" t="s">
        <v>494</v>
      </c>
      <c r="X387" s="78"/>
    </row>
    <row r="388" spans="1:28" ht="66" customHeight="1" x14ac:dyDescent="0.25">
      <c r="A388" s="46"/>
      <c r="B388" s="59" t="s">
        <v>245</v>
      </c>
      <c r="C388" s="59" t="s">
        <v>15</v>
      </c>
      <c r="D388" s="7">
        <v>76</v>
      </c>
      <c r="E388" s="7">
        <v>76</v>
      </c>
      <c r="F388" s="7">
        <v>42.9</v>
      </c>
      <c r="G388" s="7">
        <v>15</v>
      </c>
      <c r="H388" s="69"/>
      <c r="I388" s="69"/>
      <c r="J388" s="69"/>
      <c r="K388" s="69"/>
      <c r="L388" s="69"/>
      <c r="M388" s="69"/>
      <c r="N388" s="69"/>
      <c r="O388" s="69"/>
      <c r="P388" s="69"/>
      <c r="Q388" s="69"/>
      <c r="R388" s="69"/>
      <c r="S388" s="69"/>
      <c r="T388" s="69"/>
      <c r="U388" s="69"/>
      <c r="V388" s="69"/>
      <c r="W388" s="77" t="s">
        <v>495</v>
      </c>
      <c r="X388" s="78"/>
    </row>
    <row r="389" spans="1:28" ht="60.75" customHeight="1" x14ac:dyDescent="0.25">
      <c r="A389" s="46"/>
      <c r="B389" s="57" t="s">
        <v>19</v>
      </c>
      <c r="C389" s="57" t="s">
        <v>15</v>
      </c>
      <c r="D389" s="10">
        <f>D387+D388</f>
        <v>590</v>
      </c>
      <c r="E389" s="10">
        <f t="shared" ref="E389:G389" si="107">E387+E388</f>
        <v>590</v>
      </c>
      <c r="F389" s="10">
        <f t="shared" si="107"/>
        <v>293.5</v>
      </c>
      <c r="G389" s="10">
        <f t="shared" si="107"/>
        <v>262.60000000000002</v>
      </c>
      <c r="H389" s="26"/>
      <c r="I389" s="26"/>
      <c r="J389" s="26"/>
      <c r="K389" s="26"/>
      <c r="L389" s="26"/>
      <c r="M389" s="26"/>
      <c r="N389" s="26"/>
      <c r="O389" s="26"/>
      <c r="P389" s="26"/>
      <c r="Q389" s="26"/>
      <c r="R389" s="26"/>
      <c r="S389" s="26"/>
      <c r="T389" s="26"/>
      <c r="U389" s="26"/>
      <c r="V389" s="26"/>
      <c r="W389" s="107" t="s">
        <v>496</v>
      </c>
      <c r="X389" s="108"/>
    </row>
    <row r="390" spans="1:28" ht="29.25" customHeight="1" x14ac:dyDescent="0.25">
      <c r="A390" s="126"/>
      <c r="B390" s="90" t="s">
        <v>16</v>
      </c>
      <c r="C390" s="55" t="s">
        <v>18</v>
      </c>
      <c r="D390" s="42">
        <f>D391+D393+D392</f>
        <v>118332.29999999999</v>
      </c>
      <c r="E390" s="42">
        <f t="shared" ref="E390:G390" si="108">E391+E393+E392</f>
        <v>118332.29999999999</v>
      </c>
      <c r="F390" s="42">
        <f t="shared" si="108"/>
        <v>50846.94000000001</v>
      </c>
      <c r="G390" s="42">
        <f t="shared" si="108"/>
        <v>46684.100000000006</v>
      </c>
      <c r="H390" s="47"/>
      <c r="I390" s="47"/>
      <c r="J390" s="47"/>
      <c r="K390" s="47"/>
      <c r="L390" s="47"/>
      <c r="M390" s="47"/>
      <c r="N390" s="47"/>
      <c r="O390" s="47"/>
      <c r="P390" s="47"/>
      <c r="Q390" s="47"/>
      <c r="R390" s="47"/>
      <c r="S390" s="47"/>
      <c r="T390" s="47"/>
      <c r="U390" s="47"/>
      <c r="V390" s="47"/>
      <c r="W390" s="102" t="s">
        <v>300</v>
      </c>
      <c r="X390" s="84"/>
    </row>
    <row r="391" spans="1:28" ht="60" customHeight="1" x14ac:dyDescent="0.25">
      <c r="A391" s="126"/>
      <c r="B391" s="90"/>
      <c r="C391" s="74" t="s">
        <v>17</v>
      </c>
      <c r="D391" s="37">
        <f t="shared" ref="D391:V391" si="109">D347+D363+D372</f>
        <v>25641.299999999996</v>
      </c>
      <c r="E391" s="37">
        <f t="shared" si="109"/>
        <v>25641.299999999996</v>
      </c>
      <c r="F391" s="37">
        <f t="shared" si="109"/>
        <v>3024.5</v>
      </c>
      <c r="G391" s="37">
        <f t="shared" si="109"/>
        <v>3024.5</v>
      </c>
      <c r="H391" s="37">
        <f t="shared" si="109"/>
        <v>0</v>
      </c>
      <c r="I391" s="37">
        <f t="shared" si="109"/>
        <v>0</v>
      </c>
      <c r="J391" s="37">
        <f t="shared" si="109"/>
        <v>0</v>
      </c>
      <c r="K391" s="37">
        <f t="shared" si="109"/>
        <v>0</v>
      </c>
      <c r="L391" s="37">
        <f t="shared" si="109"/>
        <v>0</v>
      </c>
      <c r="M391" s="37">
        <f t="shared" si="109"/>
        <v>0</v>
      </c>
      <c r="N391" s="37">
        <f t="shared" si="109"/>
        <v>0</v>
      </c>
      <c r="O391" s="37">
        <f t="shared" si="109"/>
        <v>0</v>
      </c>
      <c r="P391" s="37">
        <f t="shared" si="109"/>
        <v>0</v>
      </c>
      <c r="Q391" s="37">
        <f t="shared" si="109"/>
        <v>0</v>
      </c>
      <c r="R391" s="37">
        <f t="shared" si="109"/>
        <v>0</v>
      </c>
      <c r="S391" s="37">
        <f t="shared" si="109"/>
        <v>0</v>
      </c>
      <c r="T391" s="37">
        <f t="shared" si="109"/>
        <v>0</v>
      </c>
      <c r="U391" s="37">
        <f t="shared" si="109"/>
        <v>0</v>
      </c>
      <c r="V391" s="37">
        <f t="shared" si="109"/>
        <v>0</v>
      </c>
      <c r="W391" s="84" t="s">
        <v>497</v>
      </c>
      <c r="X391" s="84"/>
    </row>
    <row r="392" spans="1:28" ht="60" customHeight="1" x14ac:dyDescent="0.25">
      <c r="A392" s="126"/>
      <c r="B392" s="90"/>
      <c r="C392" s="74" t="s">
        <v>80</v>
      </c>
      <c r="D392" s="37">
        <f>D346</f>
        <v>1000</v>
      </c>
      <c r="E392" s="37">
        <f t="shared" ref="E392:G392" si="110">E346</f>
        <v>1000</v>
      </c>
      <c r="F392" s="37">
        <f t="shared" si="110"/>
        <v>736.8</v>
      </c>
      <c r="G392" s="37">
        <f t="shared" si="110"/>
        <v>736.8</v>
      </c>
      <c r="H392" s="37"/>
      <c r="I392" s="37"/>
      <c r="J392" s="37"/>
      <c r="K392" s="37"/>
      <c r="L392" s="37"/>
      <c r="M392" s="37"/>
      <c r="N392" s="37"/>
      <c r="O392" s="37"/>
      <c r="P392" s="37"/>
      <c r="Q392" s="37"/>
      <c r="R392" s="37"/>
      <c r="S392" s="37"/>
      <c r="T392" s="37"/>
      <c r="U392" s="37"/>
      <c r="V392" s="37"/>
      <c r="W392" s="77" t="s">
        <v>477</v>
      </c>
      <c r="X392" s="78"/>
    </row>
    <row r="393" spans="1:28" ht="57.75" customHeight="1" x14ac:dyDescent="0.25">
      <c r="A393" s="126"/>
      <c r="B393" s="106"/>
      <c r="C393" s="74" t="s">
        <v>15</v>
      </c>
      <c r="D393" s="37">
        <f>D345+D351+D364+D371+D378+D382+D385+D389</f>
        <v>91691</v>
      </c>
      <c r="E393" s="37">
        <f>E345+E351+E364+E371+E378+E382+E385+E389</f>
        <v>91691</v>
      </c>
      <c r="F393" s="37">
        <f>F345+F351+F364+F371+F378+F382+F385+F389-0.1</f>
        <v>47085.640000000007</v>
      </c>
      <c r="G393" s="37">
        <f>G345+G351+G364+G371+G378+G382+G385+G389-0.1</f>
        <v>42922.8</v>
      </c>
      <c r="H393" s="37" t="e">
        <f t="shared" ref="H393:V393" si="111">H345+H351+H364+H371+H378+H382+H385+H389</f>
        <v>#REF!</v>
      </c>
      <c r="I393" s="37" t="e">
        <f t="shared" si="111"/>
        <v>#REF!</v>
      </c>
      <c r="J393" s="37" t="e">
        <f t="shared" si="111"/>
        <v>#REF!</v>
      </c>
      <c r="K393" s="37" t="e">
        <f t="shared" si="111"/>
        <v>#REF!</v>
      </c>
      <c r="L393" s="37" t="e">
        <f t="shared" si="111"/>
        <v>#REF!</v>
      </c>
      <c r="M393" s="37" t="e">
        <f t="shared" si="111"/>
        <v>#REF!</v>
      </c>
      <c r="N393" s="37" t="e">
        <f t="shared" si="111"/>
        <v>#REF!</v>
      </c>
      <c r="O393" s="37" t="e">
        <f t="shared" si="111"/>
        <v>#REF!</v>
      </c>
      <c r="P393" s="37" t="e">
        <f t="shared" si="111"/>
        <v>#REF!</v>
      </c>
      <c r="Q393" s="37" t="e">
        <f t="shared" si="111"/>
        <v>#REF!</v>
      </c>
      <c r="R393" s="37" t="e">
        <f t="shared" si="111"/>
        <v>#REF!</v>
      </c>
      <c r="S393" s="37" t="e">
        <f t="shared" si="111"/>
        <v>#REF!</v>
      </c>
      <c r="T393" s="37" t="e">
        <f t="shared" si="111"/>
        <v>#REF!</v>
      </c>
      <c r="U393" s="37" t="e">
        <f t="shared" si="111"/>
        <v>#REF!</v>
      </c>
      <c r="V393" s="37" t="e">
        <f t="shared" si="111"/>
        <v>#REF!</v>
      </c>
      <c r="W393" s="103" t="s">
        <v>297</v>
      </c>
      <c r="X393" s="104"/>
    </row>
    <row r="394" spans="1:28" s="13" customFormat="1" ht="43.5" customHeight="1" x14ac:dyDescent="0.25">
      <c r="A394" s="85"/>
      <c r="B394" s="88" t="s">
        <v>78</v>
      </c>
      <c r="C394" s="26" t="s">
        <v>18</v>
      </c>
      <c r="D394" s="27">
        <f>D396+D397+D398+D395</f>
        <v>2512512.3000000003</v>
      </c>
      <c r="E394" s="27">
        <f t="shared" ref="E394:G394" si="112">E396+E397+E398+E395</f>
        <v>2485245.0000000005</v>
      </c>
      <c r="F394" s="27">
        <f t="shared" si="112"/>
        <v>1565485.9399999995</v>
      </c>
      <c r="G394" s="27">
        <f t="shared" si="112"/>
        <v>1546006.5</v>
      </c>
      <c r="H394" s="27" t="e">
        <f t="shared" ref="H394:V394" si="113">H396+H397+H398</f>
        <v>#REF!</v>
      </c>
      <c r="I394" s="27" t="e">
        <f t="shared" si="113"/>
        <v>#REF!</v>
      </c>
      <c r="J394" s="27" t="e">
        <f t="shared" si="113"/>
        <v>#REF!</v>
      </c>
      <c r="K394" s="27" t="e">
        <f t="shared" si="113"/>
        <v>#REF!</v>
      </c>
      <c r="L394" s="27" t="e">
        <f t="shared" si="113"/>
        <v>#REF!</v>
      </c>
      <c r="M394" s="27" t="e">
        <f t="shared" si="113"/>
        <v>#REF!</v>
      </c>
      <c r="N394" s="27" t="e">
        <f t="shared" si="113"/>
        <v>#REF!</v>
      </c>
      <c r="O394" s="27" t="e">
        <f t="shared" si="113"/>
        <v>#REF!</v>
      </c>
      <c r="P394" s="27" t="e">
        <f t="shared" si="113"/>
        <v>#REF!</v>
      </c>
      <c r="Q394" s="27" t="e">
        <f t="shared" si="113"/>
        <v>#REF!</v>
      </c>
      <c r="R394" s="27" t="e">
        <f t="shared" si="113"/>
        <v>#REF!</v>
      </c>
      <c r="S394" s="27" t="e">
        <f t="shared" si="113"/>
        <v>#REF!</v>
      </c>
      <c r="T394" s="27" t="e">
        <f t="shared" si="113"/>
        <v>#REF!</v>
      </c>
      <c r="U394" s="27" t="e">
        <f t="shared" si="113"/>
        <v>#REF!</v>
      </c>
      <c r="V394" s="27" t="e">
        <f t="shared" si="113"/>
        <v>#REF!</v>
      </c>
      <c r="W394" s="77" t="s">
        <v>304</v>
      </c>
      <c r="X394" s="78"/>
      <c r="Y394" s="48"/>
      <c r="Z394" s="48"/>
      <c r="AA394" s="48"/>
      <c r="AB394" s="48"/>
    </row>
    <row r="395" spans="1:28" s="13" customFormat="1" ht="43.5" customHeight="1" x14ac:dyDescent="0.25">
      <c r="A395" s="86"/>
      <c r="B395" s="119"/>
      <c r="C395" s="59" t="s">
        <v>274</v>
      </c>
      <c r="D395" s="15">
        <f t="shared" ref="D395:V395" si="114">D224</f>
        <v>207904.1</v>
      </c>
      <c r="E395" s="15">
        <f t="shared" si="114"/>
        <v>207904.1</v>
      </c>
      <c r="F395" s="15">
        <f t="shared" si="114"/>
        <v>0</v>
      </c>
      <c r="G395" s="15">
        <f t="shared" si="114"/>
        <v>0</v>
      </c>
      <c r="H395" s="15">
        <f t="shared" si="114"/>
        <v>0</v>
      </c>
      <c r="I395" s="15">
        <f t="shared" si="114"/>
        <v>0</v>
      </c>
      <c r="J395" s="15">
        <f t="shared" si="114"/>
        <v>0</v>
      </c>
      <c r="K395" s="15">
        <f t="shared" si="114"/>
        <v>0</v>
      </c>
      <c r="L395" s="15">
        <f t="shared" si="114"/>
        <v>0</v>
      </c>
      <c r="M395" s="15">
        <f t="shared" si="114"/>
        <v>0</v>
      </c>
      <c r="N395" s="15">
        <f t="shared" si="114"/>
        <v>0</v>
      </c>
      <c r="O395" s="15">
        <f t="shared" si="114"/>
        <v>0</v>
      </c>
      <c r="P395" s="15">
        <f t="shared" si="114"/>
        <v>0</v>
      </c>
      <c r="Q395" s="15">
        <f t="shared" si="114"/>
        <v>0</v>
      </c>
      <c r="R395" s="15">
        <f t="shared" si="114"/>
        <v>0</v>
      </c>
      <c r="S395" s="15">
        <f t="shared" si="114"/>
        <v>0</v>
      </c>
      <c r="T395" s="15">
        <f t="shared" si="114"/>
        <v>0</v>
      </c>
      <c r="U395" s="15">
        <f t="shared" si="114"/>
        <v>0</v>
      </c>
      <c r="V395" s="15">
        <f t="shared" si="114"/>
        <v>0</v>
      </c>
      <c r="W395" s="77" t="s">
        <v>97</v>
      </c>
      <c r="X395" s="78"/>
      <c r="Y395" s="48"/>
      <c r="Z395" s="48"/>
      <c r="AA395" s="48"/>
      <c r="AB395" s="48"/>
    </row>
    <row r="396" spans="1:28" s="13" customFormat="1" ht="46.5" customHeight="1" x14ac:dyDescent="0.25">
      <c r="A396" s="86"/>
      <c r="B396" s="119"/>
      <c r="C396" s="59" t="s">
        <v>15</v>
      </c>
      <c r="D396" s="7">
        <f>D71+D81+D93+D105+D143+D149+D169+D188+D208+D216+D225+D242+D307+D321+D393+0.1</f>
        <v>1102629.7000000002</v>
      </c>
      <c r="E396" s="7">
        <f>E71+E81+E93+E105+E143+E149+E169+E188+E208+E216+E225+E242+E307+E321+E393+0.1</f>
        <v>1102629.7000000002</v>
      </c>
      <c r="F396" s="7">
        <f>F71+F81+F93+F105+F143+F149+F169+F188+F208+F216+F225+F242+F307+F321+F393+0.2</f>
        <v>756867.93999999983</v>
      </c>
      <c r="G396" s="7">
        <f>G71+G81+G93+G105+G143+G149+G169+G188+G208+G216+G225+G242+G307+G321+G393+0.2</f>
        <v>741648</v>
      </c>
      <c r="H396" s="7" t="e">
        <f t="shared" ref="H396:V396" si="115">H71+H81+H93+H105+H143+H149+H169+H188+H208+H216+H225+H242+H307+H321+H393+0.1</f>
        <v>#REF!</v>
      </c>
      <c r="I396" s="7" t="e">
        <f t="shared" si="115"/>
        <v>#REF!</v>
      </c>
      <c r="J396" s="7" t="e">
        <f t="shared" si="115"/>
        <v>#REF!</v>
      </c>
      <c r="K396" s="7" t="e">
        <f t="shared" si="115"/>
        <v>#REF!</v>
      </c>
      <c r="L396" s="7" t="e">
        <f t="shared" si="115"/>
        <v>#REF!</v>
      </c>
      <c r="M396" s="7" t="e">
        <f t="shared" si="115"/>
        <v>#REF!</v>
      </c>
      <c r="N396" s="7" t="e">
        <f t="shared" si="115"/>
        <v>#REF!</v>
      </c>
      <c r="O396" s="7" t="e">
        <f t="shared" si="115"/>
        <v>#REF!</v>
      </c>
      <c r="P396" s="7" t="e">
        <f t="shared" si="115"/>
        <v>#REF!</v>
      </c>
      <c r="Q396" s="7" t="e">
        <f t="shared" si="115"/>
        <v>#REF!</v>
      </c>
      <c r="R396" s="7" t="e">
        <f t="shared" si="115"/>
        <v>#REF!</v>
      </c>
      <c r="S396" s="7" t="e">
        <f t="shared" si="115"/>
        <v>#REF!</v>
      </c>
      <c r="T396" s="7" t="e">
        <f t="shared" si="115"/>
        <v>#REF!</v>
      </c>
      <c r="U396" s="7" t="e">
        <f t="shared" si="115"/>
        <v>#REF!</v>
      </c>
      <c r="V396" s="7" t="e">
        <f t="shared" si="115"/>
        <v>#REF!</v>
      </c>
      <c r="W396" s="98" t="s">
        <v>498</v>
      </c>
      <c r="X396" s="99"/>
    </row>
    <row r="397" spans="1:28" s="13" customFormat="1" ht="66.75" customHeight="1" x14ac:dyDescent="0.25">
      <c r="A397" s="86"/>
      <c r="B397" s="119"/>
      <c r="C397" s="59" t="s">
        <v>80</v>
      </c>
      <c r="D397" s="7">
        <f t="shared" ref="D397:V397" si="116">D73+D106+D145+D189+D309+D320+D326+D392</f>
        <v>17166.3</v>
      </c>
      <c r="E397" s="7">
        <f t="shared" si="116"/>
        <v>17166.3</v>
      </c>
      <c r="F397" s="7">
        <f t="shared" si="116"/>
        <v>13902.999999999998</v>
      </c>
      <c r="G397" s="7">
        <f t="shared" si="116"/>
        <v>12953.199999999999</v>
      </c>
      <c r="H397" s="7">
        <f t="shared" si="116"/>
        <v>0</v>
      </c>
      <c r="I397" s="7">
        <f t="shared" si="116"/>
        <v>0</v>
      </c>
      <c r="J397" s="7">
        <f t="shared" si="116"/>
        <v>0</v>
      </c>
      <c r="K397" s="7">
        <f t="shared" si="116"/>
        <v>0</v>
      </c>
      <c r="L397" s="7">
        <f t="shared" si="116"/>
        <v>0</v>
      </c>
      <c r="M397" s="7">
        <f t="shared" si="116"/>
        <v>0</v>
      </c>
      <c r="N397" s="7">
        <f t="shared" si="116"/>
        <v>0</v>
      </c>
      <c r="O397" s="7">
        <f t="shared" si="116"/>
        <v>0</v>
      </c>
      <c r="P397" s="7">
        <f t="shared" si="116"/>
        <v>0</v>
      </c>
      <c r="Q397" s="7">
        <f t="shared" si="116"/>
        <v>0</v>
      </c>
      <c r="R397" s="7">
        <f t="shared" si="116"/>
        <v>0</v>
      </c>
      <c r="S397" s="7">
        <f t="shared" si="116"/>
        <v>0</v>
      </c>
      <c r="T397" s="7">
        <f t="shared" si="116"/>
        <v>0</v>
      </c>
      <c r="U397" s="7">
        <f t="shared" si="116"/>
        <v>0</v>
      </c>
      <c r="V397" s="7">
        <f t="shared" si="116"/>
        <v>0</v>
      </c>
      <c r="W397" s="98" t="s">
        <v>499</v>
      </c>
      <c r="X397" s="99"/>
    </row>
    <row r="398" spans="1:28" s="13" customFormat="1" ht="47.25" x14ac:dyDescent="0.25">
      <c r="A398" s="118"/>
      <c r="B398" s="120"/>
      <c r="C398" s="59" t="s">
        <v>17</v>
      </c>
      <c r="D398" s="7">
        <f>D72+D82+D94+D144+D170+D209+D308+D391</f>
        <v>1184812.2</v>
      </c>
      <c r="E398" s="7">
        <f>E72+E82+E94+E144+E170+E209+E308+E391</f>
        <v>1157544.8999999999</v>
      </c>
      <c r="F398" s="7">
        <f>F72+F82+F94+F144+F170+F209+F308+F391</f>
        <v>794714.99999999977</v>
      </c>
      <c r="G398" s="7">
        <f>G72+G82+G94+G144+G170+G209+G308+G391</f>
        <v>791405.29999999993</v>
      </c>
      <c r="H398" s="7" t="e">
        <f>H72+H82+H94+H144+H170+H209+#REF!+H308+H391</f>
        <v>#REF!</v>
      </c>
      <c r="I398" s="7" t="e">
        <f>I72+I82+I94+I144+I170+I209+#REF!+I308+I391</f>
        <v>#REF!</v>
      </c>
      <c r="J398" s="7" t="e">
        <f>J72+J82+J94+J144+J170+J209+#REF!+J308+J391</f>
        <v>#REF!</v>
      </c>
      <c r="K398" s="7" t="e">
        <f>K72+K82+K94+K144+K170+K209+#REF!+K308+K391</f>
        <v>#REF!</v>
      </c>
      <c r="L398" s="7" t="e">
        <f>L72+L82+L94+L144+L170+L209+#REF!+L308+L391</f>
        <v>#REF!</v>
      </c>
      <c r="M398" s="7" t="e">
        <f>M72+M82+M94+M144+M170+M209+#REF!+M308+M391</f>
        <v>#REF!</v>
      </c>
      <c r="N398" s="7" t="e">
        <f>N72+N82+N94+N144+N170+N209+#REF!+N308+N391</f>
        <v>#REF!</v>
      </c>
      <c r="O398" s="7" t="e">
        <f>O72+O82+O94+O144+O170+O209+#REF!+O308+O391</f>
        <v>#REF!</v>
      </c>
      <c r="P398" s="7" t="e">
        <f>P72+P82+P94+P144+P170+P209+#REF!+P308+P391</f>
        <v>#REF!</v>
      </c>
      <c r="Q398" s="7" t="e">
        <f>Q72+Q82+Q94+Q144+Q170+Q209+#REF!+Q308+Q391</f>
        <v>#REF!</v>
      </c>
      <c r="R398" s="7" t="e">
        <f>R72+R82+R94+R144+R170+R209+#REF!+R308+R391</f>
        <v>#REF!</v>
      </c>
      <c r="S398" s="7" t="e">
        <f>S72+S82+S94+S144+S170+S209+#REF!+S308+S391</f>
        <v>#REF!</v>
      </c>
      <c r="T398" s="7" t="e">
        <f>T72+T82+T94+T144+T170+T209+#REF!+T308+T391</f>
        <v>#REF!</v>
      </c>
      <c r="U398" s="7" t="e">
        <f>U72+U82+U94+U144+U170+U209+#REF!+U308+U391</f>
        <v>#REF!</v>
      </c>
      <c r="V398" s="7" t="e">
        <f>V72+V82+V94+V144+V170+V209+#REF!+V308+V391</f>
        <v>#REF!</v>
      </c>
      <c r="W398" s="98" t="s">
        <v>500</v>
      </c>
      <c r="X398" s="99"/>
    </row>
    <row r="399" spans="1:28" s="13" customFormat="1" x14ac:dyDescent="0.25">
      <c r="A399" s="49"/>
      <c r="B399" s="50"/>
      <c r="C399" s="51"/>
      <c r="D399" s="52"/>
      <c r="E399" s="52"/>
      <c r="F399" s="52"/>
      <c r="G399" s="52"/>
      <c r="H399" s="53"/>
      <c r="I399" s="53"/>
      <c r="J399" s="53"/>
      <c r="K399" s="53"/>
      <c r="L399" s="53"/>
      <c r="M399" s="53"/>
      <c r="N399" s="53"/>
      <c r="O399" s="53"/>
      <c r="P399" s="53"/>
      <c r="Q399" s="53"/>
      <c r="R399" s="53"/>
      <c r="S399" s="53"/>
      <c r="T399" s="53"/>
      <c r="U399" s="53"/>
      <c r="V399" s="53"/>
      <c r="W399" s="54"/>
      <c r="X399" s="54"/>
    </row>
    <row r="400" spans="1:28" s="13" customFormat="1" x14ac:dyDescent="0.25">
      <c r="A400" s="49"/>
      <c r="B400" s="50"/>
      <c r="C400" s="51"/>
      <c r="D400" s="52"/>
      <c r="E400" s="52"/>
      <c r="F400" s="52"/>
      <c r="G400" s="52"/>
      <c r="H400" s="53"/>
      <c r="I400" s="53"/>
      <c r="J400" s="53"/>
      <c r="K400" s="53"/>
      <c r="L400" s="53"/>
      <c r="M400" s="53"/>
      <c r="N400" s="53"/>
      <c r="O400" s="53"/>
      <c r="P400" s="53"/>
      <c r="Q400" s="53"/>
      <c r="R400" s="53"/>
      <c r="S400" s="53"/>
      <c r="T400" s="53"/>
      <c r="U400" s="53"/>
      <c r="V400" s="53"/>
      <c r="W400" s="54"/>
      <c r="X400" s="54"/>
    </row>
    <row r="401" spans="1:24" s="13" customFormat="1" x14ac:dyDescent="0.25">
      <c r="A401" s="49"/>
      <c r="B401" s="50"/>
      <c r="C401" s="51"/>
      <c r="D401" s="52"/>
      <c r="E401" s="52"/>
      <c r="F401" s="52"/>
      <c r="G401" s="52"/>
      <c r="H401" s="53"/>
      <c r="I401" s="53"/>
      <c r="J401" s="53"/>
      <c r="K401" s="53"/>
      <c r="L401" s="53"/>
      <c r="M401" s="53"/>
      <c r="N401" s="53"/>
      <c r="O401" s="53"/>
      <c r="P401" s="53"/>
      <c r="Q401" s="53"/>
      <c r="R401" s="53"/>
      <c r="S401" s="53"/>
      <c r="T401" s="53"/>
      <c r="U401" s="53"/>
      <c r="V401" s="53"/>
      <c r="W401" s="54"/>
      <c r="X401" s="54"/>
    </row>
    <row r="402" spans="1:24" x14ac:dyDescent="0.25">
      <c r="D402" s="13"/>
      <c r="E402" s="13"/>
      <c r="F402" s="13"/>
      <c r="G402" s="13"/>
    </row>
  </sheetData>
  <mergeCells count="478">
    <mergeCell ref="W357:X357"/>
    <mergeCell ref="W358:X358"/>
    <mergeCell ref="W359:X359"/>
    <mergeCell ref="W360:X360"/>
    <mergeCell ref="W363:X363"/>
    <mergeCell ref="W388:X388"/>
    <mergeCell ref="W18:X18"/>
    <mergeCell ref="W61:X61"/>
    <mergeCell ref="W91:X91"/>
    <mergeCell ref="W100:X100"/>
    <mergeCell ref="W183:X183"/>
    <mergeCell ref="B237:X237"/>
    <mergeCell ref="W238:X238"/>
    <mergeCell ref="W239:X239"/>
    <mergeCell ref="W240:X240"/>
    <mergeCell ref="W126:X126"/>
    <mergeCell ref="W163:X163"/>
    <mergeCell ref="W164:X164"/>
    <mergeCell ref="W387:X387"/>
    <mergeCell ref="A108:X108"/>
    <mergeCell ref="B148:B149"/>
    <mergeCell ref="W148:X148"/>
    <mergeCell ref="A362:A364"/>
    <mergeCell ref="B362:B364"/>
    <mergeCell ref="W351:X351"/>
    <mergeCell ref="B348:X348"/>
    <mergeCell ref="W345:X345"/>
    <mergeCell ref="B344:B347"/>
    <mergeCell ref="B352:X352"/>
    <mergeCell ref="B350:B351"/>
    <mergeCell ref="W353:X353"/>
    <mergeCell ref="W354:X354"/>
    <mergeCell ref="W355:X355"/>
    <mergeCell ref="W347:X347"/>
    <mergeCell ref="W344:X344"/>
    <mergeCell ref="W346:X346"/>
    <mergeCell ref="W350:X350"/>
    <mergeCell ref="W292:X292"/>
    <mergeCell ref="W293:X293"/>
    <mergeCell ref="W294:X294"/>
    <mergeCell ref="W295:X295"/>
    <mergeCell ref="W326:X326"/>
    <mergeCell ref="W324:X324"/>
    <mergeCell ref="W323:X323"/>
    <mergeCell ref="W338:X338"/>
    <mergeCell ref="W339:X339"/>
    <mergeCell ref="W304:X304"/>
    <mergeCell ref="W305:X305"/>
    <mergeCell ref="W297:X297"/>
    <mergeCell ref="W332:X332"/>
    <mergeCell ref="W335:X335"/>
    <mergeCell ref="W362:X362"/>
    <mergeCell ref="W364:X364"/>
    <mergeCell ref="A114:A116"/>
    <mergeCell ref="B114:B116"/>
    <mergeCell ref="B130:B133"/>
    <mergeCell ref="A130:A133"/>
    <mergeCell ref="W258:X258"/>
    <mergeCell ref="W260:X260"/>
    <mergeCell ref="W269:X269"/>
    <mergeCell ref="W290:X290"/>
    <mergeCell ref="W336:X336"/>
    <mergeCell ref="W337:X337"/>
    <mergeCell ref="W349:X349"/>
    <mergeCell ref="B322:X322"/>
    <mergeCell ref="W325:X325"/>
    <mergeCell ref="W241:X241"/>
    <mergeCell ref="W161:X161"/>
    <mergeCell ref="W166:X166"/>
    <mergeCell ref="W192:X192"/>
    <mergeCell ref="W140:X140"/>
    <mergeCell ref="B146:X146"/>
    <mergeCell ref="W356:X356"/>
    <mergeCell ref="A207:A209"/>
    <mergeCell ref="W125:X125"/>
    <mergeCell ref="W273:X273"/>
    <mergeCell ref="W261:X261"/>
    <mergeCell ref="W262:X262"/>
    <mergeCell ref="W275:X275"/>
    <mergeCell ref="W185:X185"/>
    <mergeCell ref="B210:X210"/>
    <mergeCell ref="W211:X211"/>
    <mergeCell ref="W213:X213"/>
    <mergeCell ref="W215:X215"/>
    <mergeCell ref="W236:X236"/>
    <mergeCell ref="B232:X232"/>
    <mergeCell ref="W231:X231"/>
    <mergeCell ref="W206:X206"/>
    <mergeCell ref="W205:X205"/>
    <mergeCell ref="W233:X233"/>
    <mergeCell ref="W234:X234"/>
    <mergeCell ref="W187:X187"/>
    <mergeCell ref="W256:X256"/>
    <mergeCell ref="W257:X257"/>
    <mergeCell ref="W259:X259"/>
    <mergeCell ref="B227:X227"/>
    <mergeCell ref="W255:X255"/>
    <mergeCell ref="W209:X209"/>
    <mergeCell ref="W86:X86"/>
    <mergeCell ref="W87:X87"/>
    <mergeCell ref="W90:X90"/>
    <mergeCell ref="W104:X104"/>
    <mergeCell ref="W97:X97"/>
    <mergeCell ref="W282:X282"/>
    <mergeCell ref="W283:X283"/>
    <mergeCell ref="W288:X288"/>
    <mergeCell ref="W280:X280"/>
    <mergeCell ref="W281:X281"/>
    <mergeCell ref="W266:X266"/>
    <mergeCell ref="W267:X267"/>
    <mergeCell ref="W268:X268"/>
    <mergeCell ref="B277:X277"/>
    <mergeCell ref="W270:X270"/>
    <mergeCell ref="W271:X271"/>
    <mergeCell ref="W285:X285"/>
    <mergeCell ref="W279:X279"/>
    <mergeCell ref="W284:X284"/>
    <mergeCell ref="W286:X286"/>
    <mergeCell ref="W287:X287"/>
    <mergeCell ref="W245:X245"/>
    <mergeCell ref="W274:X274"/>
    <mergeCell ref="B273:B276"/>
    <mergeCell ref="W15:X15"/>
    <mergeCell ref="B21:B24"/>
    <mergeCell ref="W53:X53"/>
    <mergeCell ref="W54:X54"/>
    <mergeCell ref="A21:A24"/>
    <mergeCell ref="W110:X110"/>
    <mergeCell ref="B150:X150"/>
    <mergeCell ref="A159:X159"/>
    <mergeCell ref="B185:B186"/>
    <mergeCell ref="W174:X174"/>
    <mergeCell ref="W178:X178"/>
    <mergeCell ref="W179:X179"/>
    <mergeCell ref="W186:X186"/>
    <mergeCell ref="A185:A186"/>
    <mergeCell ref="W16:X16"/>
    <mergeCell ref="W17:X17"/>
    <mergeCell ref="W50:X50"/>
    <mergeCell ref="W51:X51"/>
    <mergeCell ref="W67:X67"/>
    <mergeCell ref="W130:X130"/>
    <mergeCell ref="A117:X117"/>
    <mergeCell ref="B165:B167"/>
    <mergeCell ref="W111:X111"/>
    <mergeCell ref="W124:X124"/>
    <mergeCell ref="A29:A31"/>
    <mergeCell ref="W21:X21"/>
    <mergeCell ref="W23:X23"/>
    <mergeCell ref="W57:X57"/>
    <mergeCell ref="B55:X55"/>
    <mergeCell ref="W24:X24"/>
    <mergeCell ref="A165:A167"/>
    <mergeCell ref="W152:X152"/>
    <mergeCell ref="W142:X142"/>
    <mergeCell ref="W143:X143"/>
    <mergeCell ref="W144:X144"/>
    <mergeCell ref="W113:X113"/>
    <mergeCell ref="W120:X120"/>
    <mergeCell ref="A70:A72"/>
    <mergeCell ref="A39:A41"/>
    <mergeCell ref="A52:A54"/>
    <mergeCell ref="A62:A64"/>
    <mergeCell ref="W69:X69"/>
    <mergeCell ref="W70:X70"/>
    <mergeCell ref="B70:B72"/>
    <mergeCell ref="W39:X39"/>
    <mergeCell ref="W40:X40"/>
    <mergeCell ref="W47:X47"/>
    <mergeCell ref="W41:X41"/>
    <mergeCell ref="W6:X7"/>
    <mergeCell ref="B39:B41"/>
    <mergeCell ref="B42:X42"/>
    <mergeCell ref="W44:X44"/>
    <mergeCell ref="W28:X28"/>
    <mergeCell ref="W37:X37"/>
    <mergeCell ref="W27:X27"/>
    <mergeCell ref="B32:X32"/>
    <mergeCell ref="W33:X33"/>
    <mergeCell ref="W34:X34"/>
    <mergeCell ref="B29:B31"/>
    <mergeCell ref="W29:X29"/>
    <mergeCell ref="W30:X30"/>
    <mergeCell ref="W31:X31"/>
    <mergeCell ref="W35:X35"/>
    <mergeCell ref="B8:X8"/>
    <mergeCell ref="B9:X9"/>
    <mergeCell ref="W10:X10"/>
    <mergeCell ref="W12:X12"/>
    <mergeCell ref="W13:X13"/>
    <mergeCell ref="W14:X14"/>
    <mergeCell ref="B25:X25"/>
    <mergeCell ref="W26:X26"/>
    <mergeCell ref="W36:X36"/>
    <mergeCell ref="A1:G1"/>
    <mergeCell ref="A2:G2"/>
    <mergeCell ref="A3:G3"/>
    <mergeCell ref="A4:G4"/>
    <mergeCell ref="A6:A7"/>
    <mergeCell ref="B6:B7"/>
    <mergeCell ref="C6:C7"/>
    <mergeCell ref="D6:D7"/>
    <mergeCell ref="E6:E7"/>
    <mergeCell ref="F6:G6"/>
    <mergeCell ref="A68:A69"/>
    <mergeCell ref="W71:X71"/>
    <mergeCell ref="W72:X72"/>
    <mergeCell ref="W66:X66"/>
    <mergeCell ref="B68:B69"/>
    <mergeCell ref="W68:X68"/>
    <mergeCell ref="W48:X48"/>
    <mergeCell ref="B52:B54"/>
    <mergeCell ref="W85:X85"/>
    <mergeCell ref="A80:A82"/>
    <mergeCell ref="W49:X49"/>
    <mergeCell ref="B62:B64"/>
    <mergeCell ref="W62:X62"/>
    <mergeCell ref="W63:X63"/>
    <mergeCell ref="W58:X58"/>
    <mergeCell ref="W59:X59"/>
    <mergeCell ref="W60:X60"/>
    <mergeCell ref="W52:X52"/>
    <mergeCell ref="W43:X43"/>
    <mergeCell ref="W45:X45"/>
    <mergeCell ref="W46:X46"/>
    <mergeCell ref="B65:X65"/>
    <mergeCell ref="W64:X64"/>
    <mergeCell ref="W56:X56"/>
    <mergeCell ref="W84:X84"/>
    <mergeCell ref="W77:X77"/>
    <mergeCell ref="W78:X78"/>
    <mergeCell ref="W79:X79"/>
    <mergeCell ref="B83:X83"/>
    <mergeCell ref="B80:B82"/>
    <mergeCell ref="W80:X80"/>
    <mergeCell ref="W81:X81"/>
    <mergeCell ref="W82:X82"/>
    <mergeCell ref="W73:X73"/>
    <mergeCell ref="A350:A351"/>
    <mergeCell ref="B328:X328"/>
    <mergeCell ref="W371:X371"/>
    <mergeCell ref="B365:X365"/>
    <mergeCell ref="W188:X188"/>
    <mergeCell ref="A215:A216"/>
    <mergeCell ref="B215:B216"/>
    <mergeCell ref="W201:X201"/>
    <mergeCell ref="W199:X199"/>
    <mergeCell ref="W200:X200"/>
    <mergeCell ref="W207:X207"/>
    <mergeCell ref="W208:X208"/>
    <mergeCell ref="A223:A225"/>
    <mergeCell ref="W198:X198"/>
    <mergeCell ref="A304:A305"/>
    <mergeCell ref="B304:B305"/>
    <mergeCell ref="A199:A201"/>
    <mergeCell ref="B191:X191"/>
    <mergeCell ref="W197:X197"/>
    <mergeCell ref="A298:A301"/>
    <mergeCell ref="B298:B301"/>
    <mergeCell ref="W298:X298"/>
    <mergeCell ref="W299:X299"/>
    <mergeCell ref="W276:X276"/>
    <mergeCell ref="A306:A309"/>
    <mergeCell ref="B306:B309"/>
    <mergeCell ref="W306:X306"/>
    <mergeCell ref="W307:X307"/>
    <mergeCell ref="A394:A398"/>
    <mergeCell ref="B394:B398"/>
    <mergeCell ref="W394:X394"/>
    <mergeCell ref="W396:X396"/>
    <mergeCell ref="W398:X398"/>
    <mergeCell ref="W397:X397"/>
    <mergeCell ref="W313:X313"/>
    <mergeCell ref="W314:X314"/>
    <mergeCell ref="A319:A321"/>
    <mergeCell ref="B319:B321"/>
    <mergeCell ref="W319:X319"/>
    <mergeCell ref="W321:X321"/>
    <mergeCell ref="W315:X315"/>
    <mergeCell ref="B373:X373"/>
    <mergeCell ref="W366:X366"/>
    <mergeCell ref="W367:X367"/>
    <mergeCell ref="W370:X370"/>
    <mergeCell ref="W329:X329"/>
    <mergeCell ref="A344:A347"/>
    <mergeCell ref="A390:A393"/>
    <mergeCell ref="W289:X289"/>
    <mergeCell ref="W340:X340"/>
    <mergeCell ref="W296:X296"/>
    <mergeCell ref="W316:X316"/>
    <mergeCell ref="W317:X317"/>
    <mergeCell ref="W318:X318"/>
    <mergeCell ref="W320:X320"/>
    <mergeCell ref="W341:X341"/>
    <mergeCell ref="W342:X342"/>
    <mergeCell ref="W303:X303"/>
    <mergeCell ref="B302:X302"/>
    <mergeCell ref="W309:X309"/>
    <mergeCell ref="B327:X327"/>
    <mergeCell ref="B310:X310"/>
    <mergeCell ref="W311:X311"/>
    <mergeCell ref="W312:X312"/>
    <mergeCell ref="W301:X301"/>
    <mergeCell ref="W300:X300"/>
    <mergeCell ref="W308:X308"/>
    <mergeCell ref="W291:X291"/>
    <mergeCell ref="W330:X330"/>
    <mergeCell ref="W331:X331"/>
    <mergeCell ref="W333:X333"/>
    <mergeCell ref="W334:X334"/>
    <mergeCell ref="A381:A382"/>
    <mergeCell ref="B381:B382"/>
    <mergeCell ref="W381:X381"/>
    <mergeCell ref="W382:X382"/>
    <mergeCell ref="B379:X379"/>
    <mergeCell ref="A370:A372"/>
    <mergeCell ref="B370:B372"/>
    <mergeCell ref="A377:A378"/>
    <mergeCell ref="B377:B378"/>
    <mergeCell ref="W377:X377"/>
    <mergeCell ref="W378:X378"/>
    <mergeCell ref="W374:X374"/>
    <mergeCell ref="W376:X376"/>
    <mergeCell ref="W390:X390"/>
    <mergeCell ref="W393:X393"/>
    <mergeCell ref="W391:X391"/>
    <mergeCell ref="W375:X375"/>
    <mergeCell ref="W372:X372"/>
    <mergeCell ref="W368:X368"/>
    <mergeCell ref="W369:X369"/>
    <mergeCell ref="W380:X380"/>
    <mergeCell ref="W385:X385"/>
    <mergeCell ref="B386:X386"/>
    <mergeCell ref="W392:X392"/>
    <mergeCell ref="B390:B393"/>
    <mergeCell ref="W389:X389"/>
    <mergeCell ref="B383:X383"/>
    <mergeCell ref="W384:X384"/>
    <mergeCell ref="A92:A94"/>
    <mergeCell ref="B107:X107"/>
    <mergeCell ref="W103:X103"/>
    <mergeCell ref="A104:A106"/>
    <mergeCell ref="B104:B106"/>
    <mergeCell ref="W106:X106"/>
    <mergeCell ref="W127:X127"/>
    <mergeCell ref="W92:X92"/>
    <mergeCell ref="W93:X93"/>
    <mergeCell ref="W94:X94"/>
    <mergeCell ref="W99:X99"/>
    <mergeCell ref="W114:X114"/>
    <mergeCell ref="W123:X123"/>
    <mergeCell ref="W115:X115"/>
    <mergeCell ref="W116:X116"/>
    <mergeCell ref="W119:X119"/>
    <mergeCell ref="W121:X121"/>
    <mergeCell ref="W250:X250"/>
    <mergeCell ref="W220:X220"/>
    <mergeCell ref="W248:X248"/>
    <mergeCell ref="W251:X251"/>
    <mergeCell ref="W253:X253"/>
    <mergeCell ref="W228:X228"/>
    <mergeCell ref="W218:X218"/>
    <mergeCell ref="W219:X219"/>
    <mergeCell ref="B243:X243"/>
    <mergeCell ref="B244:X244"/>
    <mergeCell ref="W246:X246"/>
    <mergeCell ref="W242:X242"/>
    <mergeCell ref="W264:X264"/>
    <mergeCell ref="A273:A276"/>
    <mergeCell ref="W278:X278"/>
    <mergeCell ref="B199:B201"/>
    <mergeCell ref="W229:X229"/>
    <mergeCell ref="W221:X221"/>
    <mergeCell ref="W225:X225"/>
    <mergeCell ref="W203:X203"/>
    <mergeCell ref="W204:X204"/>
    <mergeCell ref="W230:X230"/>
    <mergeCell ref="B226:X226"/>
    <mergeCell ref="A203:A204"/>
    <mergeCell ref="W235:X235"/>
    <mergeCell ref="W254:X254"/>
    <mergeCell ref="W263:X263"/>
    <mergeCell ref="W212:X212"/>
    <mergeCell ref="W222:X222"/>
    <mergeCell ref="W249:X249"/>
    <mergeCell ref="W252:X252"/>
    <mergeCell ref="W216:X216"/>
    <mergeCell ref="W265:X265"/>
    <mergeCell ref="B202:X202"/>
    <mergeCell ref="B223:B225"/>
    <mergeCell ref="W223:X223"/>
    <mergeCell ref="B217:X217"/>
    <mergeCell ref="W196:X196"/>
    <mergeCell ref="B193:X193"/>
    <mergeCell ref="B190:X190"/>
    <mergeCell ref="B181:X181"/>
    <mergeCell ref="B171:X171"/>
    <mergeCell ref="A172:X172"/>
    <mergeCell ref="W214:X214"/>
    <mergeCell ref="B207:B209"/>
    <mergeCell ref="W224:X224"/>
    <mergeCell ref="A178:A180"/>
    <mergeCell ref="B178:B180"/>
    <mergeCell ref="W180:X180"/>
    <mergeCell ref="W177:X177"/>
    <mergeCell ref="A187:A189"/>
    <mergeCell ref="B187:B189"/>
    <mergeCell ref="W189:X189"/>
    <mergeCell ref="W173:X173"/>
    <mergeCell ref="B168:B170"/>
    <mergeCell ref="W169:X169"/>
    <mergeCell ref="W175:X175"/>
    <mergeCell ref="W168:X168"/>
    <mergeCell ref="W182:X182"/>
    <mergeCell ref="W194:X194"/>
    <mergeCell ref="W195:X195"/>
    <mergeCell ref="W112:X112"/>
    <mergeCell ref="W133:X133"/>
    <mergeCell ref="W122:X122"/>
    <mergeCell ref="W118:X118"/>
    <mergeCell ref="W184:X184"/>
    <mergeCell ref="W170:X170"/>
    <mergeCell ref="W149:X149"/>
    <mergeCell ref="W147:X147"/>
    <mergeCell ref="W135:X135"/>
    <mergeCell ref="W131:X131"/>
    <mergeCell ref="A134:X134"/>
    <mergeCell ref="W139:X139"/>
    <mergeCell ref="A148:A149"/>
    <mergeCell ref="A142:A144"/>
    <mergeCell ref="B142:B144"/>
    <mergeCell ref="A139:A141"/>
    <mergeCell ref="B139:B141"/>
    <mergeCell ref="W136:X136"/>
    <mergeCell ref="W137:X137"/>
    <mergeCell ref="W141:X141"/>
    <mergeCell ref="W88:X88"/>
    <mergeCell ref="W96:X96"/>
    <mergeCell ref="W89:X89"/>
    <mergeCell ref="B95:X95"/>
    <mergeCell ref="B154:B155"/>
    <mergeCell ref="W154:X154"/>
    <mergeCell ref="W153:X153"/>
    <mergeCell ref="W155:X155"/>
    <mergeCell ref="B92:B94"/>
    <mergeCell ref="W105:X105"/>
    <mergeCell ref="W98:X98"/>
    <mergeCell ref="W138:X138"/>
    <mergeCell ref="W101:X101"/>
    <mergeCell ref="W102:X102"/>
    <mergeCell ref="W145:X145"/>
    <mergeCell ref="W128:X128"/>
    <mergeCell ref="W132:X132"/>
    <mergeCell ref="W129:X129"/>
    <mergeCell ref="W272:X272"/>
    <mergeCell ref="W395:X395"/>
    <mergeCell ref="W11:X11"/>
    <mergeCell ref="W109:X109"/>
    <mergeCell ref="W247:X247"/>
    <mergeCell ref="W165:X165"/>
    <mergeCell ref="A151:X151"/>
    <mergeCell ref="A154:A155"/>
    <mergeCell ref="A156:X156"/>
    <mergeCell ref="W157:X158"/>
    <mergeCell ref="W38:X38"/>
    <mergeCell ref="B74:X74"/>
    <mergeCell ref="W75:X75"/>
    <mergeCell ref="W76:X76"/>
    <mergeCell ref="W160:X160"/>
    <mergeCell ref="W162:X162"/>
    <mergeCell ref="W167:X167"/>
    <mergeCell ref="W176:X176"/>
    <mergeCell ref="A168:A170"/>
    <mergeCell ref="W22:X22"/>
    <mergeCell ref="W19:X19"/>
    <mergeCell ref="W20:X20"/>
    <mergeCell ref="W343:X343"/>
    <mergeCell ref="W361:X361"/>
  </mergeCells>
  <pageMargins left="0.78740157480314965" right="0.39370078740157483" top="0.59055118110236227" bottom="0.59055118110236227" header="0.31496062992125984" footer="0.31496062992125984"/>
  <pageSetup paperSize="9" scale="52"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2019-10-28T08:53:42Z</dcterms:modified>
</cp:coreProperties>
</file>