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585" windowWidth="15120" windowHeight="7530"/>
  </bookViews>
  <sheets>
    <sheet name="отчёт" sheetId="12" r:id="rId1"/>
  </sheets>
  <calcPr calcId="145621"/>
</workbook>
</file>

<file path=xl/calcChain.xml><?xml version="1.0" encoding="utf-8"?>
<calcChain xmlns="http://schemas.openxmlformats.org/spreadsheetml/2006/main">
  <c r="G379" i="12" l="1"/>
  <c r="F379" i="12"/>
  <c r="E379" i="12"/>
  <c r="E380" i="12"/>
  <c r="F380" i="12"/>
  <c r="G380" i="12"/>
  <c r="E381" i="12"/>
  <c r="F381" i="12"/>
  <c r="G381" i="12"/>
  <c r="E383" i="12"/>
  <c r="F383" i="12"/>
  <c r="G383" i="12"/>
  <c r="D383" i="12"/>
  <c r="D379" i="12"/>
  <c r="D382" i="12"/>
  <c r="D381" i="12"/>
  <c r="E306" i="12"/>
  <c r="D306" i="12"/>
  <c r="E275" i="12"/>
  <c r="F275" i="12"/>
  <c r="G275" i="12"/>
  <c r="G306" i="12" s="1"/>
  <c r="E276" i="12"/>
  <c r="F276" i="12"/>
  <c r="G276" i="12"/>
  <c r="E377" i="12"/>
  <c r="F377" i="12"/>
  <c r="G377" i="12"/>
  <c r="E378" i="12"/>
  <c r="F378" i="12"/>
  <c r="G378" i="12"/>
  <c r="E317" i="12"/>
  <c r="F317" i="12"/>
  <c r="G317" i="12"/>
  <c r="F306" i="12"/>
  <c r="E307" i="12"/>
  <c r="F307" i="12"/>
  <c r="G307" i="12"/>
  <c r="E308" i="12"/>
  <c r="F308" i="12"/>
  <c r="G308" i="12"/>
  <c r="E244" i="12"/>
  <c r="F244" i="12"/>
  <c r="G244" i="12"/>
  <c r="E231" i="12"/>
  <c r="F231" i="12"/>
  <c r="G231" i="12"/>
  <c r="E232" i="12"/>
  <c r="F232" i="12"/>
  <c r="G232" i="12"/>
  <c r="E222" i="12"/>
  <c r="G222" i="12"/>
  <c r="E223" i="12"/>
  <c r="F223" i="12"/>
  <c r="F222" i="12" s="1"/>
  <c r="G223" i="12"/>
  <c r="E216" i="12"/>
  <c r="F216" i="12"/>
  <c r="G216" i="12"/>
  <c r="E217" i="12"/>
  <c r="F217" i="12"/>
  <c r="G217" i="12"/>
  <c r="E100" i="12"/>
  <c r="F100" i="12"/>
  <c r="G100" i="12"/>
  <c r="E101" i="12"/>
  <c r="F101" i="12"/>
  <c r="G101" i="12"/>
  <c r="E92" i="12"/>
  <c r="F92" i="12"/>
  <c r="G92" i="12"/>
  <c r="H92" i="12"/>
  <c r="I92" i="12"/>
  <c r="J92" i="12"/>
  <c r="K92" i="12"/>
  <c r="L92" i="12"/>
  <c r="M92" i="12"/>
  <c r="N92" i="12"/>
  <c r="O92" i="12"/>
  <c r="P92" i="12"/>
  <c r="Q92" i="12"/>
  <c r="R92" i="12"/>
  <c r="S92" i="12"/>
  <c r="T92" i="12"/>
  <c r="U92" i="12"/>
  <c r="V92" i="12"/>
  <c r="E93" i="12"/>
  <c r="F93" i="12"/>
  <c r="G93" i="12"/>
  <c r="H93" i="12"/>
  <c r="I93" i="12"/>
  <c r="J93" i="12"/>
  <c r="K93" i="12"/>
  <c r="L93" i="12"/>
  <c r="M93" i="12"/>
  <c r="N93" i="12"/>
  <c r="O93" i="12"/>
  <c r="P93" i="12"/>
  <c r="Q93" i="12"/>
  <c r="R93" i="12"/>
  <c r="S93" i="12"/>
  <c r="T93" i="12"/>
  <c r="U93" i="12"/>
  <c r="V93" i="12"/>
  <c r="E72" i="12"/>
  <c r="F72" i="12"/>
  <c r="G72" i="12"/>
  <c r="E73" i="12"/>
  <c r="F73" i="12"/>
  <c r="G73" i="12"/>
  <c r="E56" i="12"/>
  <c r="F56" i="12"/>
  <c r="G56" i="12"/>
  <c r="H72" i="12"/>
  <c r="I72" i="12"/>
  <c r="J72" i="12"/>
  <c r="K72" i="12"/>
  <c r="L72" i="12"/>
  <c r="M72" i="12"/>
  <c r="N72" i="12"/>
  <c r="O72" i="12"/>
  <c r="P72" i="12"/>
  <c r="Q72" i="12"/>
  <c r="R72" i="12"/>
  <c r="S72" i="12"/>
  <c r="T72" i="12"/>
  <c r="U72" i="12"/>
  <c r="V72" i="12"/>
  <c r="D380" i="12"/>
  <c r="D56" i="12"/>
  <c r="E55" i="12"/>
  <c r="F55" i="12"/>
  <c r="G55" i="12"/>
  <c r="D55" i="12"/>
  <c r="E24" i="12"/>
  <c r="F24" i="12"/>
  <c r="G24" i="12"/>
  <c r="E23" i="12"/>
  <c r="F23" i="12"/>
  <c r="G23" i="12"/>
  <c r="D24" i="12"/>
  <c r="D23" i="12"/>
  <c r="E151" i="12"/>
  <c r="F151" i="12"/>
  <c r="G151" i="12"/>
  <c r="E152" i="12"/>
  <c r="F152" i="12"/>
  <c r="G152" i="12"/>
  <c r="E153" i="12"/>
  <c r="F153" i="12"/>
  <c r="G153" i="12"/>
  <c r="D153" i="12"/>
  <c r="D152" i="12"/>
  <c r="G138" i="12"/>
  <c r="F138" i="12"/>
  <c r="E138" i="12"/>
  <c r="D138" i="12"/>
  <c r="D137" i="12"/>
  <c r="D140" i="12"/>
  <c r="E136" i="12"/>
  <c r="F136" i="12"/>
  <c r="G136" i="12"/>
  <c r="D136" i="12"/>
  <c r="E126" i="12"/>
  <c r="F126" i="12"/>
  <c r="G126" i="12"/>
  <c r="D126" i="12"/>
  <c r="D125" i="12" s="1"/>
  <c r="E125" i="12"/>
  <c r="F125" i="12"/>
  <c r="G125" i="12"/>
  <c r="E128" i="12"/>
  <c r="F128" i="12"/>
  <c r="G128" i="12"/>
  <c r="H128" i="12"/>
  <c r="I128" i="12"/>
  <c r="J128" i="12"/>
  <c r="K128" i="12"/>
  <c r="L128" i="12"/>
  <c r="M128" i="12"/>
  <c r="N128" i="12"/>
  <c r="O128" i="12"/>
  <c r="P128" i="12"/>
  <c r="Q128" i="12"/>
  <c r="R128" i="12"/>
  <c r="S128" i="12"/>
  <c r="T128" i="12"/>
  <c r="U128" i="12"/>
  <c r="V128" i="12"/>
  <c r="D128" i="12"/>
  <c r="G111" i="12"/>
  <c r="F111" i="12"/>
  <c r="E111" i="12"/>
  <c r="D111" i="12"/>
  <c r="E113" i="12"/>
  <c r="E140" i="12" s="1"/>
  <c r="F113" i="12"/>
  <c r="F140" i="12" s="1"/>
  <c r="G113" i="12"/>
  <c r="G140" i="12" s="1"/>
  <c r="D113" i="12"/>
  <c r="D276" i="12"/>
  <c r="D275" i="12"/>
  <c r="F137" i="12" l="1"/>
  <c r="F382" i="12"/>
  <c r="G382" i="12"/>
  <c r="G137" i="12"/>
  <c r="E382" i="12"/>
  <c r="E137" i="12"/>
  <c r="H379" i="12"/>
  <c r="I379" i="12"/>
  <c r="J379" i="12"/>
  <c r="K379" i="12"/>
  <c r="L379" i="12"/>
  <c r="M379" i="12"/>
  <c r="N379" i="12"/>
  <c r="O379" i="12"/>
  <c r="P379" i="12"/>
  <c r="Q379" i="12"/>
  <c r="R379" i="12"/>
  <c r="S379" i="12"/>
  <c r="T379" i="12"/>
  <c r="U379" i="12"/>
  <c r="V379" i="12"/>
  <c r="E300" i="12" l="1"/>
  <c r="F300" i="12"/>
  <c r="G300" i="12"/>
  <c r="E299" i="12"/>
  <c r="F299" i="12"/>
  <c r="G299" i="12"/>
  <c r="H299" i="12"/>
  <c r="I299" i="12"/>
  <c r="J299" i="12"/>
  <c r="K299" i="12"/>
  <c r="L299" i="12"/>
  <c r="M299" i="12"/>
  <c r="N299" i="12"/>
  <c r="O299" i="12"/>
  <c r="P299" i="12"/>
  <c r="Q299" i="12"/>
  <c r="R299" i="12"/>
  <c r="S299" i="12"/>
  <c r="T299" i="12"/>
  <c r="U299" i="12"/>
  <c r="V299" i="12"/>
  <c r="D300" i="12"/>
  <c r="G279" i="12"/>
  <c r="G298" i="12" s="1"/>
  <c r="G297" i="12" s="1"/>
  <c r="F279" i="12"/>
  <c r="F298" i="12" s="1"/>
  <c r="E279" i="12"/>
  <c r="E298" i="12" s="1"/>
  <c r="D279" i="12"/>
  <c r="D298" i="12" s="1"/>
  <c r="G241" i="12"/>
  <c r="G243" i="12" s="1"/>
  <c r="F241" i="12"/>
  <c r="F243" i="12" s="1"/>
  <c r="E241" i="12"/>
  <c r="D241" i="12"/>
  <c r="G237" i="12"/>
  <c r="F237" i="12"/>
  <c r="E237" i="12"/>
  <c r="D237" i="12"/>
  <c r="G236" i="12"/>
  <c r="F236" i="12"/>
  <c r="E236" i="12"/>
  <c r="D236" i="12"/>
  <c r="G235" i="12"/>
  <c r="F235" i="12"/>
  <c r="E235" i="12"/>
  <c r="D235" i="12"/>
  <c r="G315" i="12" l="1"/>
  <c r="F315" i="12"/>
  <c r="E315" i="12"/>
  <c r="D315" i="12"/>
  <c r="G314" i="12"/>
  <c r="F314" i="12"/>
  <c r="E314" i="12"/>
  <c r="D314" i="12"/>
  <c r="G313" i="12"/>
  <c r="F313" i="12"/>
  <c r="E313" i="12"/>
  <c r="D313" i="12"/>
  <c r="G311" i="12"/>
  <c r="F311" i="12"/>
  <c r="E311" i="12"/>
  <c r="D311" i="12"/>
  <c r="G310" i="12"/>
  <c r="F310" i="12"/>
  <c r="E310" i="12"/>
  <c r="D310" i="12"/>
  <c r="D317" i="12" s="1"/>
  <c r="F357" i="12"/>
  <c r="G338" i="12"/>
  <c r="F338" i="12"/>
  <c r="E338" i="12"/>
  <c r="D338" i="12"/>
  <c r="D322" i="12"/>
  <c r="E322" i="12"/>
  <c r="F322" i="12"/>
  <c r="G322" i="12"/>
  <c r="D231" i="12"/>
  <c r="G212" i="12"/>
  <c r="F212" i="12"/>
  <c r="E212" i="12"/>
  <c r="D212" i="12"/>
  <c r="G208" i="12"/>
  <c r="F208" i="12"/>
  <c r="E208" i="12"/>
  <c r="E209" i="12"/>
  <c r="F209" i="12"/>
  <c r="G209" i="12"/>
  <c r="D208" i="12"/>
  <c r="G163" i="12" l="1"/>
  <c r="F163" i="12"/>
  <c r="F143" i="12" l="1"/>
  <c r="G143" i="12"/>
  <c r="F144" i="12"/>
  <c r="G144" i="12"/>
  <c r="G142" i="12"/>
  <c r="F142" i="12"/>
  <c r="G119" i="12"/>
  <c r="F119" i="12"/>
  <c r="E119" i="12"/>
  <c r="D119" i="12"/>
  <c r="G118" i="12"/>
  <c r="F118" i="12"/>
  <c r="E118" i="12"/>
  <c r="D118" i="12"/>
  <c r="G116" i="12"/>
  <c r="F116" i="12"/>
  <c r="G115" i="12"/>
  <c r="F115" i="12"/>
  <c r="D93" i="12"/>
  <c r="D92" i="12"/>
  <c r="E40" i="12" l="1"/>
  <c r="F40" i="12"/>
  <c r="G40" i="12"/>
  <c r="D40" i="12"/>
  <c r="G211" i="12" l="1"/>
  <c r="F211" i="12"/>
  <c r="E211" i="12"/>
  <c r="D211" i="12"/>
  <c r="D209" i="12"/>
  <c r="E112" i="12"/>
  <c r="E110" i="12" s="1"/>
  <c r="F112" i="12"/>
  <c r="F110" i="12" s="1"/>
  <c r="G112" i="12"/>
  <c r="G110" i="12" s="1"/>
  <c r="E349" i="12"/>
  <c r="E348" i="12" s="1"/>
  <c r="F349" i="12"/>
  <c r="F348" i="12" s="1"/>
  <c r="G349" i="12"/>
  <c r="G348" i="12" s="1"/>
  <c r="D349" i="12"/>
  <c r="D348" i="12" s="1"/>
  <c r="E344" i="12"/>
  <c r="F344" i="12"/>
  <c r="G344" i="12"/>
  <c r="D344" i="12"/>
  <c r="E339" i="12"/>
  <c r="F339" i="12"/>
  <c r="G339" i="12"/>
  <c r="D299" i="12"/>
  <c r="E277" i="12"/>
  <c r="F277" i="12"/>
  <c r="G277" i="12"/>
  <c r="D277" i="12"/>
  <c r="D232" i="12"/>
  <c r="D223" i="12"/>
  <c r="E162" i="12"/>
  <c r="F162" i="12"/>
  <c r="G162" i="12"/>
  <c r="D162" i="12"/>
  <c r="E166" i="12"/>
  <c r="F166" i="12"/>
  <c r="G166" i="12"/>
  <c r="D166" i="12"/>
  <c r="E142" i="12"/>
  <c r="D142" i="12"/>
  <c r="G127" i="12"/>
  <c r="F127" i="12"/>
  <c r="E127" i="12"/>
  <c r="H56" i="12"/>
  <c r="I56" i="12"/>
  <c r="J56" i="12"/>
  <c r="K56" i="12"/>
  <c r="L56" i="12"/>
  <c r="M56" i="12"/>
  <c r="N56" i="12"/>
  <c r="O56" i="12"/>
  <c r="P56" i="12"/>
  <c r="Q56" i="12"/>
  <c r="R56" i="12"/>
  <c r="S56" i="12"/>
  <c r="T56" i="12"/>
  <c r="U56" i="12"/>
  <c r="V56" i="12"/>
  <c r="G343" i="12" l="1"/>
  <c r="E343" i="12"/>
  <c r="D343" i="12"/>
  <c r="F343" i="12"/>
  <c r="D217" i="12"/>
  <c r="D207" i="12"/>
  <c r="F139" i="12"/>
  <c r="G139" i="12"/>
  <c r="E139" i="12"/>
  <c r="D216" i="12"/>
  <c r="G54" i="12"/>
  <c r="E70" i="12"/>
  <c r="F70" i="12"/>
  <c r="G70" i="12"/>
  <c r="D70" i="12"/>
  <c r="G30" i="12"/>
  <c r="H99" i="12"/>
  <c r="I99" i="12"/>
  <c r="J99" i="12"/>
  <c r="K99" i="12"/>
  <c r="L99" i="12"/>
  <c r="M99" i="12"/>
  <c r="N99" i="12"/>
  <c r="O99" i="12"/>
  <c r="P99" i="12"/>
  <c r="Q99" i="12"/>
  <c r="R99" i="12"/>
  <c r="S99" i="12"/>
  <c r="T99" i="12"/>
  <c r="U99" i="12"/>
  <c r="V99" i="12"/>
  <c r="D100" i="12"/>
  <c r="D101" i="12"/>
  <c r="D99" i="12" l="1"/>
  <c r="F99" i="12"/>
  <c r="G99" i="12"/>
  <c r="E99" i="12"/>
  <c r="H298" i="12"/>
  <c r="I298" i="12"/>
  <c r="J298" i="12"/>
  <c r="K298" i="12"/>
  <c r="L298" i="12"/>
  <c r="M298" i="12"/>
  <c r="N298" i="12"/>
  <c r="O298" i="12"/>
  <c r="P298" i="12"/>
  <c r="Q298" i="12"/>
  <c r="R298" i="12"/>
  <c r="S298" i="12"/>
  <c r="T298" i="12"/>
  <c r="U298" i="12"/>
  <c r="V298" i="12"/>
  <c r="E368" i="12" l="1"/>
  <c r="F368" i="12"/>
  <c r="G368" i="12"/>
  <c r="D368" i="12"/>
  <c r="E369" i="12"/>
  <c r="E367" i="12" s="1"/>
  <c r="F369" i="12"/>
  <c r="G369" i="12"/>
  <c r="D369" i="12"/>
  <c r="D367" i="12" s="1"/>
  <c r="G367" i="12" l="1"/>
  <c r="G207" i="12"/>
  <c r="E207" i="12"/>
  <c r="F274" i="12"/>
  <c r="E274" i="12"/>
  <c r="F207" i="12"/>
  <c r="F367" i="12"/>
  <c r="G274" i="12"/>
  <c r="D308" i="12"/>
  <c r="D30" i="12" l="1"/>
  <c r="D31" i="12"/>
  <c r="E30" i="12"/>
  <c r="F30" i="12"/>
  <c r="E31" i="12"/>
  <c r="F31" i="12"/>
  <c r="G31" i="12"/>
  <c r="D127" i="12"/>
  <c r="E54" i="12" l="1"/>
  <c r="F54" i="12"/>
  <c r="G304" i="12"/>
  <c r="F304" i="12"/>
  <c r="V369" i="12" l="1"/>
  <c r="U369" i="12"/>
  <c r="T369" i="12"/>
  <c r="S369" i="12"/>
  <c r="R369" i="12"/>
  <c r="Q369" i="12"/>
  <c r="P369" i="12"/>
  <c r="O369" i="12"/>
  <c r="N369" i="12"/>
  <c r="M369" i="12"/>
  <c r="L369" i="12"/>
  <c r="K369" i="12"/>
  <c r="J369" i="12"/>
  <c r="I369" i="12"/>
  <c r="H369" i="12"/>
  <c r="F363" i="12" l="1"/>
  <c r="D274" i="12" l="1"/>
  <c r="E163" i="12" l="1"/>
  <c r="E161" i="12" s="1"/>
  <c r="F161" i="12"/>
  <c r="G161" i="12"/>
  <c r="D163" i="12"/>
  <c r="D161" i="12" s="1"/>
  <c r="E41" i="12" l="1"/>
  <c r="F41" i="12"/>
  <c r="G41" i="12"/>
  <c r="F22" i="12" l="1"/>
  <c r="E22" i="12"/>
  <c r="F39" i="12"/>
  <c r="G39" i="12"/>
  <c r="E39" i="12"/>
  <c r="G22" i="12"/>
  <c r="H377" i="12" l="1"/>
  <c r="I377" i="12"/>
  <c r="J377" i="12"/>
  <c r="K377" i="12"/>
  <c r="L377" i="12"/>
  <c r="M377" i="12"/>
  <c r="N377" i="12"/>
  <c r="O377" i="12"/>
  <c r="P377" i="12"/>
  <c r="Q377" i="12"/>
  <c r="R377" i="12"/>
  <c r="S377" i="12"/>
  <c r="T377" i="12"/>
  <c r="U377" i="12"/>
  <c r="V377" i="12"/>
  <c r="E363" i="12"/>
  <c r="G363" i="12"/>
  <c r="H363" i="12"/>
  <c r="H378" i="12" s="1"/>
  <c r="I363" i="12"/>
  <c r="I378" i="12" s="1"/>
  <c r="J363" i="12"/>
  <c r="J378" i="12" s="1"/>
  <c r="K363" i="12"/>
  <c r="K378" i="12" s="1"/>
  <c r="L363" i="12"/>
  <c r="L378" i="12" s="1"/>
  <c r="M363" i="12"/>
  <c r="M378" i="12" s="1"/>
  <c r="N363" i="12"/>
  <c r="N378" i="12" s="1"/>
  <c r="O363" i="12"/>
  <c r="O378" i="12" s="1"/>
  <c r="P363" i="12"/>
  <c r="P378" i="12" s="1"/>
  <c r="Q363" i="12"/>
  <c r="Q378" i="12" s="1"/>
  <c r="R363" i="12"/>
  <c r="R378" i="12" s="1"/>
  <c r="S363" i="12"/>
  <c r="S378" i="12" s="1"/>
  <c r="T363" i="12"/>
  <c r="T378" i="12" s="1"/>
  <c r="U363" i="12"/>
  <c r="U378" i="12" s="1"/>
  <c r="V363" i="12"/>
  <c r="V378" i="12" s="1"/>
  <c r="D363" i="12"/>
  <c r="E357" i="12"/>
  <c r="G357" i="12"/>
  <c r="D357" i="12"/>
  <c r="D378" i="12" s="1"/>
  <c r="E358" i="12"/>
  <c r="F358" i="12"/>
  <c r="G358" i="12"/>
  <c r="D358" i="12"/>
  <c r="H337" i="12"/>
  <c r="I337" i="12"/>
  <c r="J337" i="12"/>
  <c r="K337" i="12"/>
  <c r="L337" i="12"/>
  <c r="M337" i="12"/>
  <c r="N337" i="12"/>
  <c r="O337" i="12"/>
  <c r="P337" i="12"/>
  <c r="Q337" i="12"/>
  <c r="R337" i="12"/>
  <c r="S337" i="12"/>
  <c r="T337" i="12"/>
  <c r="U337" i="12"/>
  <c r="V337" i="12"/>
  <c r="D339" i="12"/>
  <c r="D337" i="12" l="1"/>
  <c r="D377" i="12"/>
  <c r="F337" i="12"/>
  <c r="G337" i="12"/>
  <c r="E337" i="12"/>
  <c r="D356" i="12"/>
  <c r="F356" i="12"/>
  <c r="G356" i="12"/>
  <c r="E356" i="12"/>
  <c r="H166" i="12"/>
  <c r="I166" i="12"/>
  <c r="J166" i="12"/>
  <c r="K166" i="12"/>
  <c r="L166" i="12"/>
  <c r="M166" i="12"/>
  <c r="N166" i="12"/>
  <c r="O166" i="12"/>
  <c r="P166" i="12"/>
  <c r="Q166" i="12"/>
  <c r="R166" i="12"/>
  <c r="S166" i="12"/>
  <c r="T166" i="12"/>
  <c r="U166" i="12"/>
  <c r="V166" i="12"/>
  <c r="F297" i="12" l="1"/>
  <c r="F362" i="12"/>
  <c r="D362" i="12"/>
  <c r="G362" i="12"/>
  <c r="E362" i="12"/>
  <c r="G376" i="12" l="1"/>
  <c r="E376" i="12"/>
  <c r="F376" i="12"/>
  <c r="D376" i="12"/>
  <c r="D316" i="12"/>
  <c r="F316" i="12"/>
  <c r="E316" i="12"/>
  <c r="G316" i="12"/>
  <c r="E174" i="12"/>
  <c r="F174" i="12"/>
  <c r="G174" i="12"/>
  <c r="D174" i="12"/>
  <c r="E135" i="12"/>
  <c r="F135" i="12"/>
  <c r="G135" i="12"/>
  <c r="D135" i="12"/>
  <c r="F215" i="12" l="1"/>
  <c r="D215" i="12"/>
  <c r="G215" i="12"/>
  <c r="E215" i="12"/>
  <c r="D112" i="12"/>
  <c r="D110" i="12" s="1"/>
  <c r="E82" i="12"/>
  <c r="F82" i="12"/>
  <c r="G82" i="12"/>
  <c r="D82" i="12"/>
  <c r="E65" i="12"/>
  <c r="F65" i="12"/>
  <c r="G65" i="12"/>
  <c r="D65" i="12"/>
  <c r="E64" i="12"/>
  <c r="F64" i="12"/>
  <c r="G64" i="12"/>
  <c r="D64" i="12"/>
  <c r="D41" i="12"/>
  <c r="D72" i="12" l="1"/>
  <c r="E243" i="12"/>
  <c r="D243" i="12"/>
  <c r="D22" i="12" l="1"/>
  <c r="H222" i="12" l="1"/>
  <c r="I222" i="12"/>
  <c r="J222" i="12"/>
  <c r="K222" i="12"/>
  <c r="L222" i="12"/>
  <c r="M222" i="12"/>
  <c r="N222" i="12"/>
  <c r="O222" i="12"/>
  <c r="P222" i="12"/>
  <c r="Q222" i="12"/>
  <c r="R222" i="12"/>
  <c r="S222" i="12"/>
  <c r="T222" i="12"/>
  <c r="U222" i="12"/>
  <c r="V222" i="12"/>
  <c r="D222" i="12"/>
  <c r="D139" i="12"/>
  <c r="G178" i="12" l="1"/>
  <c r="E178" i="12"/>
  <c r="F178" i="12"/>
  <c r="D178" i="12"/>
  <c r="D303" i="12" l="1"/>
  <c r="G238" i="12"/>
  <c r="F238" i="12"/>
  <c r="H41" i="12" l="1"/>
  <c r="I41" i="12"/>
  <c r="J41" i="12"/>
  <c r="K41" i="12"/>
  <c r="L41" i="12"/>
  <c r="M41" i="12"/>
  <c r="N41" i="12"/>
  <c r="O41" i="12"/>
  <c r="P41" i="12"/>
  <c r="Q41" i="12"/>
  <c r="R41" i="12"/>
  <c r="S41" i="12"/>
  <c r="T41" i="12"/>
  <c r="U41" i="12"/>
  <c r="V41" i="12"/>
  <c r="E230" i="12" l="1"/>
  <c r="F230" i="12"/>
  <c r="G230" i="12"/>
  <c r="D230" i="12"/>
  <c r="D307" i="12" l="1"/>
  <c r="D297" i="12" l="1"/>
  <c r="E297" i="12"/>
  <c r="E305" i="12"/>
  <c r="F305" i="12" l="1"/>
  <c r="G305" i="12"/>
  <c r="E177" i="12"/>
  <c r="F177" i="12"/>
  <c r="G177" i="12"/>
  <c r="D177" i="12"/>
  <c r="E304" i="12" l="1"/>
  <c r="D304" i="12"/>
  <c r="V275" i="12"/>
  <c r="U275" i="12"/>
  <c r="T275" i="12"/>
  <c r="S275" i="12"/>
  <c r="R275" i="12"/>
  <c r="Q275" i="12"/>
  <c r="P275" i="12"/>
  <c r="O275" i="12"/>
  <c r="N275" i="12"/>
  <c r="M275" i="12"/>
  <c r="L275" i="12"/>
  <c r="K275" i="12"/>
  <c r="J275" i="12"/>
  <c r="I275" i="12"/>
  <c r="H275" i="12"/>
  <c r="D305" i="12" l="1"/>
  <c r="F303" i="12"/>
  <c r="G303" i="12"/>
  <c r="E303" i="12"/>
  <c r="G180" i="12"/>
  <c r="G179" i="12" s="1"/>
  <c r="E180" i="12"/>
  <c r="E179" i="12" s="1"/>
  <c r="F180" i="12"/>
  <c r="F179" i="12" s="1"/>
  <c r="D180" i="12"/>
  <c r="D179" i="12" s="1"/>
  <c r="E69" i="12"/>
  <c r="D69" i="12"/>
  <c r="D39" i="12"/>
  <c r="G29" i="12"/>
  <c r="D29" i="12"/>
  <c r="H23" i="12"/>
  <c r="H30" i="12" s="1"/>
  <c r="I23" i="12"/>
  <c r="I30" i="12" s="1"/>
  <c r="J23" i="12"/>
  <c r="J30" i="12" s="1"/>
  <c r="K23" i="12"/>
  <c r="K30" i="12" s="1"/>
  <c r="L23" i="12"/>
  <c r="L30" i="12" s="1"/>
  <c r="M23" i="12"/>
  <c r="M30" i="12" s="1"/>
  <c r="N23" i="12"/>
  <c r="N30" i="12" s="1"/>
  <c r="O23" i="12"/>
  <c r="O30" i="12" s="1"/>
  <c r="P23" i="12"/>
  <c r="P30" i="12" s="1"/>
  <c r="Q23" i="12"/>
  <c r="Q30" i="12" s="1"/>
  <c r="R23" i="12"/>
  <c r="R30" i="12" s="1"/>
  <c r="S23" i="12"/>
  <c r="S30" i="12" s="1"/>
  <c r="T23" i="12"/>
  <c r="T30" i="12" s="1"/>
  <c r="U23" i="12"/>
  <c r="U30" i="12" s="1"/>
  <c r="V23" i="12"/>
  <c r="V30" i="12" s="1"/>
  <c r="E81" i="12"/>
  <c r="F81" i="12"/>
  <c r="G81" i="12"/>
  <c r="D81" i="12"/>
  <c r="D80" i="12" l="1"/>
  <c r="E80" i="12"/>
  <c r="G80" i="12"/>
  <c r="F80" i="12"/>
  <c r="F63" i="12"/>
  <c r="G63" i="12"/>
  <c r="F29" i="12"/>
  <c r="D54" i="12"/>
  <c r="E29" i="12"/>
  <c r="F173" i="12"/>
  <c r="G173" i="12"/>
  <c r="D173" i="12"/>
  <c r="E173" i="12"/>
  <c r="E91" i="12"/>
  <c r="F91" i="12"/>
  <c r="D91" i="12"/>
  <c r="D73" i="12"/>
  <c r="G69" i="12"/>
  <c r="F69" i="12"/>
  <c r="D63" i="12"/>
  <c r="E63" i="12"/>
  <c r="G91" i="12"/>
  <c r="E238" i="12"/>
  <c r="D238" i="12"/>
  <c r="D244" i="12" s="1"/>
  <c r="E144" i="12"/>
  <c r="E143" i="12" s="1"/>
  <c r="D144" i="12"/>
  <c r="D143" i="12" s="1"/>
  <c r="F71" i="12" l="1"/>
  <c r="G71" i="12"/>
  <c r="E71" i="12"/>
  <c r="D71" i="12"/>
  <c r="E156" i="12"/>
  <c r="F156" i="12"/>
  <c r="G156" i="12"/>
  <c r="D156" i="12"/>
  <c r="E165" i="12" l="1"/>
  <c r="D165" i="12"/>
  <c r="F165" i="12"/>
  <c r="G165" i="12"/>
  <c r="D151" i="12"/>
  <c r="D164" i="12" l="1"/>
  <c r="E164" i="12"/>
  <c r="G164" i="12"/>
  <c r="F164" i="12"/>
</calcChain>
</file>

<file path=xl/sharedStrings.xml><?xml version="1.0" encoding="utf-8"?>
<sst xmlns="http://schemas.openxmlformats.org/spreadsheetml/2006/main" count="979" uniqueCount="419">
  <si>
    <t xml:space="preserve">действующих в муниципальном образовании Кольский район </t>
  </si>
  <si>
    <t>Источник финансирования</t>
  </si>
  <si>
    <t>№ п/п</t>
  </si>
  <si>
    <t>Всего, в том числе:</t>
  </si>
  <si>
    <t xml:space="preserve">о реализации  муниципальных программ, </t>
  </si>
  <si>
    <t>Отчёт</t>
  </si>
  <si>
    <t>Мероприятия*</t>
  </si>
  <si>
    <t xml:space="preserve">Утвержденный объем финансирования </t>
  </si>
  <si>
    <t>Лимиты</t>
  </si>
  <si>
    <t>Исполнено</t>
  </si>
  <si>
    <t>произведённые кассовые расходы</t>
  </si>
  <si>
    <t xml:space="preserve">фактическое финансирование  </t>
  </si>
  <si>
    <t>Подпрограмма 2 "Создание условий для сбалансированного и устойчивого исполнения местных бюджетов, содействие повышению качества управления муниципальными финансами"</t>
  </si>
  <si>
    <t>Подпрограмма 3 "Повышение эффективности бюджетных расходов муниципального образования Кольский район"</t>
  </si>
  <si>
    <t>Развитие информационной системы управления муниципальными финансами</t>
  </si>
  <si>
    <t>бюджет Кольского района</t>
  </si>
  <si>
    <t>Всего по программе</t>
  </si>
  <si>
    <t>бюджет Мурманской области</t>
  </si>
  <si>
    <t>Всего, в т.ч.</t>
  </si>
  <si>
    <t>Всего по подпрограмме</t>
  </si>
  <si>
    <t>Подпрограмма 2 "Поддержка общественных некоммерческих организаций"</t>
  </si>
  <si>
    <t>тыс. руб.</t>
  </si>
  <si>
    <t>Возмещение убытков организациям автомобильного транспорта общего пользования от эксплуатационной деятельности на социально значимых муниципальных маршрутах</t>
  </si>
  <si>
    <t>Реализация закона Мурманской области "О предоставлении льготного проезда на городском электрическом и автомобильным транспортом общего пользования обучающимся и студентам государственных областных и муниципальных образовательных учреждений Мурманской области"</t>
  </si>
  <si>
    <t>Подпрограмма 2 "Повышение безопасности дорожного движения и снижение дорожно-транспортного травматизма"</t>
  </si>
  <si>
    <t>Подпрограмма 1 "Организация транспортного обслуживания населения на территории Кольского муниципального района". "Развитие транспортной инфраструктуры"</t>
  </si>
  <si>
    <t>Муниципальная программа "Энергосбережение и повышение энергетической эффективности" на 2014-2020 годы</t>
  </si>
  <si>
    <t>Стимулирование энергосбережения и повышение энергетической эффективности муниципальных учреждений</t>
  </si>
  <si>
    <t>Распоряжение, формирование, управление муниципальным имуществом, (кроме земельных участков), их учёт и содержание</t>
  </si>
  <si>
    <t>Управление земельными участками, формирование, их учёт и содержание</t>
  </si>
  <si>
    <t>Организация и проведение мероприятий, направленных на поддержку и продвижение талантливых детей и молодёжи Кольского района</t>
  </si>
  <si>
    <t>Комплекс мер, направленный на реализацию мероприятий государственной молодёжной политики</t>
  </si>
  <si>
    <t>Комплекс мер по обеспечению поддержки и сопровождения антинаркотической и антиалкогольной деятельности в Кольском районе</t>
  </si>
  <si>
    <t>Реализация комплекса мер, направленного на профилактику негативных явлений в обществе, формирование здорового образа жизни у населения Кольского района, в том числе детской и молодёжной среде</t>
  </si>
  <si>
    <t>Обеспечение мер по информационной и материальной поддержке участников профилактической деятельности</t>
  </si>
  <si>
    <t>Комплекс мероприятий, направленных на развитие массового спорта</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</si>
  <si>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</si>
  <si>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</si>
  <si>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мер социальной поддержки по оплате жилого помещения и коммунальных услуг отдельным категориям граждан, работающих в сельских населённых пунктах или посёлках городского типа Мурманской области</t>
  </si>
  <si>
    <t>Предоставление мер социальной поддержки по оплате жилого помещения и коммунальных услуг детям-сиротам и детям, оставшихся без попечения родителей, лицам из числа детей-сирот и детей, оставшихся без попечения родителей</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</si>
  <si>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</si>
  <si>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Выплата пенсии за выслугу лет муниципальным служащим, замещавшим муниципальные должности муниципальной службы в муниципальном образовании Кольский район</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</si>
  <si>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</si>
  <si>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Подпрограмма 1 "Развитие образования в Кольском районе Мурманской области"</t>
  </si>
  <si>
    <t>Мероприятия по капитальному и текущему ремонту объектов образования</t>
  </si>
  <si>
    <t>Модернизация образовательной среды, направленная на достижение современного качества учебных результатов</t>
  </si>
  <si>
    <t>Проведение мероприятий, направленных на формирование здорового образа жизни</t>
  </si>
  <si>
    <t>Формирование условий, обеспечивающих соответствие образовательных организаций современным требованиям</t>
  </si>
  <si>
    <t>Школьное здоровое питание</t>
  </si>
  <si>
    <t>Подпрограмма 2 "Обеспечение отдыха и оздоровления детей"</t>
  </si>
  <si>
    <t>Организация оздоровительных лагерей дневного пребывания на базе образовательных учреждений и выездного оздоровительного лагеря для воспитанников МОУ ДОД ДЮСШ от 7 до 18 лет</t>
  </si>
  <si>
    <t>Подпрограмма 3 "Обеспечение качественного предоставления услуг (работ) в сфере дошкольного образования"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</si>
  <si>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</si>
  <si>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</si>
  <si>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Реализация Закона Мурманской области "О региональных нормативах финансового обеспечения образовательной деятельности в Мурманской области"</t>
  </si>
  <si>
    <t>Обеспечение бесплатным питанием отдельных категорий обучающихся</t>
  </si>
  <si>
    <t>Подпрограмма 5 "Обеспечение качественного предоставления услуг (работ) в сфере дополнительного образования"</t>
  </si>
  <si>
    <t>Подпрограмма 4 "Обеспечение качественного предоставления услуг (работ) в сфере общего образования"</t>
  </si>
  <si>
    <t>Подпрограмма 6 "Обеспечение организационно-методической деятельности муниципальных учреждений Кольского района"</t>
  </si>
  <si>
    <t>13.</t>
  </si>
  <si>
    <t xml:space="preserve">Подпрограмма 1 "Обеспечение деятельности и функций администрации Кольского района и государственных полномочий" </t>
  </si>
  <si>
    <t>Расходы на выплаты по оплате труда главы местной администрации</t>
  </si>
  <si>
    <t>Расходы на выплаты по оплате труда работников органов местного самоуправления</t>
  </si>
  <si>
    <t>Расходы на обеспечение функций работников органов местного самоуправления</t>
  </si>
  <si>
    <t>Заключение соглашений на поставку материальных ресурсов на ликвидацию последствий чрезвычайных ситуаций природного и техногенного характера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</si>
  <si>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</si>
  <si>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</si>
  <si>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</si>
  <si>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</si>
  <si>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Реализация Закона Мурманской области "Об административных комиссиях"</t>
  </si>
  <si>
    <t>Реализация Закона Мурманской области "О комиссиях по делам несовершеннолетних и защите их прав в Мурманской области"</t>
  </si>
  <si>
    <t>Осуществление переданных органам государственной власти субъектов Российской Федерации в соответствии с пунктом 1 статьи 4 Федерального закона "Об актах гражданского состояния" полномочий Российской Федерации на государственную регистрацию актов гражданского состояния</t>
  </si>
  <si>
    <t xml:space="preserve">Подпрограмма 2 "Обеспечение деятельности муниципальных учреждений, подведомственных администрации Кольского района по выполнению муниципальных функций" </t>
  </si>
  <si>
    <t>Расходы на содержание муниципального учреждения "Отдел муниципального заказа администрации Кольского района"</t>
  </si>
  <si>
    <t>Расходы на содержание МКУ "Кольский архив"</t>
  </si>
  <si>
    <t>Расходы на содержание МФЦ в Кольском районе</t>
  </si>
  <si>
    <t>Расходы на содержание МАУ "Редакция газеты"Кольское слово"</t>
  </si>
  <si>
    <t>Расходы на содержание МБУ "Централизованная бухгалтерия по обслуживанию муниципальных учреждений Кольского района"</t>
  </si>
  <si>
    <t>Содержание муниципального бюджетного учреждения "Единая дежурно-диспетчерская служба Кольского района"</t>
  </si>
  <si>
    <t>Расходы на содержание МКУ "Хозяйственно-эксплуатационная служба Кольского района"</t>
  </si>
  <si>
    <t>Всего по муниципальным программам</t>
  </si>
  <si>
    <t xml:space="preserve">   </t>
  </si>
  <si>
    <t>бюджет поселений Кольского района</t>
  </si>
  <si>
    <r>
      <t xml:space="preserve">Оценка выполнения </t>
    </r>
    <r>
      <rPr>
        <sz val="11.5"/>
        <color theme="1"/>
        <rFont val="Times New Roman"/>
        <family val="1"/>
        <charset val="204"/>
      </rPr>
      <t>(краткое описание исполнения программы; либо причины неисполнения)</t>
    </r>
  </si>
  <si>
    <t xml:space="preserve">Мероприятия, связанные с повышением безопасности дорожного движения и снижение дорожно-транспортного травматизма в Кольском районе </t>
  </si>
  <si>
    <t>Муниципальная программа "Социальная поддержка отдельных категорий граждан" на 2015-2020 годы</t>
  </si>
  <si>
    <t>Муниципальная программа "Управление муниципальными финансами" на  2015 -2020 годы</t>
  </si>
  <si>
    <t>Подпрограмма 1 "Управление муниципальными финансами"</t>
  </si>
  <si>
    <t>Всего по подпрограмме:</t>
  </si>
  <si>
    <t>Муниципальная программа "Развитие физической культуры и спорта" на 2015-2020 годы</t>
  </si>
  <si>
    <t>Муниципальная программа "Развитие культуры" на 2015-2020 годы</t>
  </si>
  <si>
    <t>Подпрограмма 1 "Сохранение и развитие дополнительного образования в сфере культуры и искусства" на 2015-2020 годы</t>
  </si>
  <si>
    <t>Муниципальная программа "Развитие образования в Кольском районе Мурманской области" на 2015-2020 годы</t>
  </si>
  <si>
    <t>Проведение мероприятий для детей и молодёжи</t>
  </si>
  <si>
    <t>Муниципальная программа "Развитие семейных форм устройства детей-сирот и детей, оставшихся без попечения родителей" на 2015-2020 годы</t>
  </si>
  <si>
    <t>Мероприятия по капитальному и текущему ремонту объектов культуры</t>
  </si>
  <si>
    <t>Подпрограмма 1 "Содействие развитию субъектов малого  предпринимательства"</t>
  </si>
  <si>
    <t>Приобретение оборудования для проведения ярмарок, выставок</t>
  </si>
  <si>
    <t>Приобретение сувенирной, печатной продукции</t>
  </si>
  <si>
    <t xml:space="preserve">Исполнено на 0,0%. </t>
  </si>
  <si>
    <t>Субсидии на реализацию мероприятий, направленных на ликвидацию накопленного экологического ущерба</t>
  </si>
  <si>
    <t>Расходы бюджета Кольского района на реализацию мероприятий, направленных на ликвидацию накопленного экологического ущерба</t>
  </si>
  <si>
    <t>Исполнено на 0,0%</t>
  </si>
  <si>
    <t>Мероприятия по обеспечению деятельности органов местного самоуправления, в том числе представительские расходы</t>
  </si>
  <si>
    <t>Оказание методической помощи организаторам и участникам профилактической антинаркотической и антиалкогольной деятельности</t>
  </si>
  <si>
    <t>Расходы на реализацию мероприятий государственной программы Российской Федерации "Доступная среда"</t>
  </si>
  <si>
    <t>Субсидии на обеспечение комплексной безопасности муниципальных образовательных организаций</t>
  </si>
  <si>
    <t>Расходы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</si>
  <si>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Муниципальная программа "Развитие муниципального управления" на 2015-2020 годы </t>
  </si>
  <si>
    <t>Проведение торжественных мероприятий в рамках празднования Дня матери</t>
  </si>
  <si>
    <t>Расходы на выплаты спортсменам, судьям, привлекаемым для участия в физкультурно-спортивных мероприятиях</t>
  </si>
  <si>
    <t>Участие в фестивале "Териберка. Новая жизнь"</t>
  </si>
  <si>
    <t>Выплата стипендии Главы администрации Кольского района одарённым детям</t>
  </si>
  <si>
    <t>Выплата денежной премии участникам акции "Правовой район"</t>
  </si>
  <si>
    <t>Прочие направления расходов муниципальной программы</t>
  </si>
  <si>
    <t>Мероприятия по созданию и обеспечению функционирования системы технической защиты информации</t>
  </si>
  <si>
    <t>Членские взносы в Совет муниципальных образований Мурманской области</t>
  </si>
  <si>
    <t>Обеспечение выполнения полномочий по определению поставщиков (подрядчиков, исполнителей) при осуществлении закупок товаров, работ, услуг для муниципальных нужд</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</si>
  <si>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</si>
  <si>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Предоставление субсидий социально ориентированным общественным некоммерческим организациям</t>
  </si>
  <si>
    <t>Расходы бюджета Кольского района на обеспечение комплексной безопасности муниципальных образовательных организаций</t>
  </si>
  <si>
    <t>Субсидия на организацию отдыха детей Мурманской области в муниципальных образовательных организациях</t>
  </si>
  <si>
    <t>Расходы бюджета Кольского района на организацию отдыха детей Мурманской области в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</si>
  <si>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</si>
  <si>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</si>
  <si>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Расходы на подвоз учащихся из сельского населённого пункта Белокаменка в общеобразовательные учреждения города Полярный ЗАТО Александровск Мурманской области</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</si>
  <si>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</si>
  <si>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</si>
  <si>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Субвенция на содержание ребёнка в семье опекуна (попечителя) и приёмной семье, а также вознаграждение, причитающееся приёмному родителю </t>
  </si>
  <si>
    <t>Расходы бюджета Кольского района на софинансирование расходов, направленных на оплату труда и начисления на выплаты по оплате труда, работникам муниципальных учреждений</t>
  </si>
  <si>
    <t>Муниципальная программа "Развитие транспортной системы" на 2017-2020 годы</t>
  </si>
  <si>
    <t>Подпрограмма 3 "Развитие дорожного хозяйства сельских поселений"</t>
  </si>
  <si>
    <t>Обслуживание и содержание дорог местного значения в границах сельских поселений</t>
  </si>
  <si>
    <t>Муниципальная программа "Развитие экономического потенциала и формирование благоприятного предпринимательского климата в Кольском районе" на 2017-2021 годы</t>
  </si>
  <si>
    <t>Предоставление финансовой поддержки субъектам малого предпринимательства, в том числе крестьянско-фермерским хозяйствам</t>
  </si>
  <si>
    <t>Дотация на выравнивание бюджетной обеспеченности поселений (за счёт субсидии на формирование районных фондов финансовой поддержки поселений из областного бюджета в местные бюджеты)</t>
  </si>
  <si>
    <t>Дотация на выравнивание бюджетной обеспеченности поселений (за счёт субвенции из областного бюджета на исполнение полномочий по расчёту и предоставлению дотаций поселениям)</t>
  </si>
  <si>
    <t>Дотация на выравнивание бюджетной обеспеченности поселений (за счёт средств местного бюджета) из районного фонда финансовой поддержки</t>
  </si>
  <si>
    <t>Субсидия на техническое сопровождение программного обеспечения "Система автоматизированного рабочего места муниципального образования"</t>
  </si>
  <si>
    <t>Субсидии бюджетам муниципальных образований на софиансирование расходов, направляемых на оплату труда и начисления на выплаты по оплате труда работникам муниципальных учреждений</t>
  </si>
  <si>
    <t>Осуществление первичного воинского учёта на территориях, где отсутствуют военные комиссариаты</t>
  </si>
  <si>
    <t>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</si>
  <si>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Субвенция на осуществление деятельности по отлову и содержанию безнадзорных животных</t>
  </si>
  <si>
    <t>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t>
  </si>
  <si>
    <t xml:space="preserve">Расходы бюджета Кольского района на техническое сопровождение программного обеспечения "Система автоматизированного рабочего места муниципального образования" </t>
  </si>
  <si>
    <t>Профессиональная переподготовка и повышение квалификации муниципальных служащих</t>
  </si>
  <si>
    <t>Муниципальная программа "Охрана окружающей среды" на 2017-2020 годы</t>
  </si>
  <si>
    <t>Муниципальная программа "Развитие гражданского общества в Кольском районе Мурманской области" на 2017-2020 годы</t>
  </si>
  <si>
    <t xml:space="preserve">Подпрограмма 1 "Комплексные меры по ограничению темпов роста наркомании, алкоголизма и сопутствующих им заболеваний в Кольском районе </t>
  </si>
  <si>
    <t xml:space="preserve">Подпрограмма 2 "Профилактика правонарушений в Кольском районе" </t>
  </si>
  <si>
    <t>Субсидия  на техническое сопровождение программного обеспечения "Система автоматизированного рабочего места муниципального образования"</t>
  </si>
  <si>
    <t xml:space="preserve">Исполнено 0,0%. </t>
  </si>
  <si>
    <t>Профессиональная подготовка, дополнительное профессиональное образование сотрудников</t>
  </si>
  <si>
    <t xml:space="preserve">Подпрограмма 3 "Развитие кадрового потенциала администрации Кольского района" </t>
  </si>
  <si>
    <t>Реализация комплекса мер, направленного на воспитание у детей и молодёжи патриотизма и чувства долга перед Отечеством</t>
  </si>
  <si>
    <t>Организация и проведение мероприятий, направленных на формирование у молодёжи российской идентичности и профилактику этнического и религиозно-политического экстремизма в молодёжной среде</t>
  </si>
  <si>
    <t>Муниципальная программа "Устойчивое развитие сельских территорий Кольского района Мурманской области на период 2017-2020 годы"</t>
  </si>
  <si>
    <t>Муниципальная программа "Развитие коммунальной инфраструктуры" на 2017-2020 годы</t>
  </si>
  <si>
    <t>Подпрограмма 1 "Содержание и ремонт муниципального жилищного фонда Кольского района"</t>
  </si>
  <si>
    <t>Расходы по внесению платы за содержание и ремонт пустующего жилого помещения, относящегося к муниципальному жилищному фонду</t>
  </si>
  <si>
    <t>Расходы по внесению платы за коммунальные услуги по пустующим жилым помещениям, относящимся к муниципальному жилищному фонду</t>
  </si>
  <si>
    <t>Расходы бюджета Кольского района на оплату взносов на капитальный ремонт за муниципальный жилой фонд</t>
  </si>
  <si>
    <t>Подпрограмма 2 "Обеспечение полномочий учредителя муниципальных унитарных предприятий"</t>
  </si>
  <si>
    <t>Подпрограмма 3 "Модернизация объектов коммунальной инфраструктуры"</t>
  </si>
  <si>
    <t>Подпрограмма 4 "Подготовка объектов жилищно-коммунального хозяйства муниципального образования Кольский район к работе в отопительный период"</t>
  </si>
  <si>
    <t>Ремонтные работы на объектах тепло-, водо-, электроснабжения в сельских поселениях Кольского района в рамках подготовки к отопительному периоду</t>
  </si>
  <si>
    <t>Актуализация схем тепло-, водо-, электроснабжения в сельских поселениях Кольского района</t>
  </si>
  <si>
    <t>Расходы бюджета Кольского района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t>
  </si>
  <si>
    <t>Подпрограмма 5 "Переселение граждан из 45-ти квартирного жилого дома населённого пункта ж.-д.ст. Нял Кольского района Мурманской области"</t>
  </si>
  <si>
    <t>Содержание муниципального бюджетного учреждения "Единая дежурно-диспетчерская служба Кольского района" за счёт средств бюджета Кольского района</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</si>
  <si>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</si>
  <si>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Расходы бюджета Кольского района на поддержку отрасли культуры</t>
  </si>
  <si>
    <t>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t>
  </si>
  <si>
    <t>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</si>
  <si>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Субсидии на планировку территорий, формирование (образование) земельных участков, предоставленных на безвозмездной основе многодетным семьям, и обеспечение их объектами коммунальной и дорожной инфраструктуры</t>
  </si>
  <si>
    <t>Субсидии на предоставление социальных выплат многодетным семьям для строительства жилья на предоставленных на безвозмездной основе земельных участках</t>
  </si>
  <si>
    <t>Проведение экспертизы и технического обследования муниципального жилищного фонда в сельских поселениях Кольского района</t>
  </si>
  <si>
    <t>Расходы бюджета Кольского района на оплату взносов на капитальный ремонт за муниципальный нежилой фонд в составе МКД</t>
  </si>
  <si>
    <t>Проведение экспертизы и технического обследования на объектах тепло-, водо-, электроснабжения в сельских поселениях Кольского района</t>
  </si>
  <si>
    <t>Выплата компенсации за потерю жилого помещения собственникам квартир, расположенных в 45-ти квартирном доме населённого пункта ж.-д.ст. Нял Кольского района Мурманской области</t>
  </si>
  <si>
    <t>Расходы на выплаты по оплате труда работников органов местного самоуправления, выполняющих переданные полномочия поселений</t>
  </si>
  <si>
    <t>Расходы на обеспечение функций работников органов местного самоуправления, выполняющих переданные полномочия поселений</t>
  </si>
  <si>
    <t>Реализация Закона Мурманской области "О региональных нормативах финансового обеспечения образовательной деятельности муниципальных дошкольных образовательных организаций"</t>
  </si>
  <si>
    <t>Обеспечение выполнения полномочий по организации библиотечного обслуживания населения города Колы</t>
  </si>
  <si>
    <t>Комплекс мер, направленных на обеспечение общественной безопасности и профилактику правонарушений на территории Кольского района, в том числе в детской и молодёжной среде</t>
  </si>
  <si>
    <t>Текущий ремонт муниципального жилищного фонда (жилых домов, квартир, комнат)</t>
  </si>
  <si>
    <t>Всего:</t>
  </si>
  <si>
    <t>Муниципальная программа "Молодёжь Кольского района" на 2017-2020 годы</t>
  </si>
  <si>
    <t xml:space="preserve">бюджет поселений Кольского района </t>
  </si>
  <si>
    <t>Муниципальная программа "Управление муниципальным имуществом и земельными ресурсами" на 2015-2020 гг.</t>
  </si>
  <si>
    <t xml:space="preserve">Подпрограмма 2 "Сохранение и развитие библиотечной и культурно-досуговой деятельности" </t>
  </si>
  <si>
    <t xml:space="preserve">Подпрограмма 3 "Модернизация учреждений культуры, искусства, образования в сфере культуры и искусства" </t>
  </si>
  <si>
    <t>Подпрограмма 6 "Снос ветхого и аварийного жилищного фонда на территории сельского поселения Териберка Кольского района" на 2017-2019гг</t>
  </si>
  <si>
    <t>Взносы в уставный капитал</t>
  </si>
  <si>
    <t>Приобретение жилья на вторичном рынке муниципального образования с.п.Тулома, п.г.т. Мурмаши (ул.Причальная и ул.Молодёжная) Кольского района Мурманской области</t>
  </si>
  <si>
    <t>Субсидии бюджетам муниципальных образований на снос аварийных расселённых жилых домов</t>
  </si>
  <si>
    <t xml:space="preserve">Расходы бюджета Кольского района на обеспечение мероприятий по сносу аварийных расселённых жилых домов </t>
  </si>
  <si>
    <t>Разработка проектно-сметной документации на строительство культурно-досугового центра (с.Минькино)</t>
  </si>
  <si>
    <t>Софинансирование расходов по строительству открытого стадиона (п.г.т.Молочный)</t>
  </si>
  <si>
    <t>Расходы на выполнение работ по тушению лесных пожаров на землях сельских поселений, находящихся в границах территории муниципального образования Кольский район</t>
  </si>
  <si>
    <t>Актуализация схем градостроительной деятельности сельских поселений Кольского района</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</si>
  <si>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</si>
  <si>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Обеспечение деятельности "Служба 112"</t>
  </si>
  <si>
    <t>Расходы на организацию мероприятий по обеспечению чистоты и порядка на территории муниципального образования</t>
  </si>
  <si>
    <t xml:space="preserve">Исполнено на 0,0 %. </t>
  </si>
  <si>
    <t>Субсидия на софинансирование капитального ремонта объектов, находящихся в муниципальной собственности</t>
  </si>
  <si>
    <t>Расходы бюджета Кольского района на капитальный ремонт объектов, находящихся в муниципальной собственности</t>
  </si>
  <si>
    <t>Предоставление и выплата ежемесячной доплаты к страховой пенсии по старости (инвалидности) лицам, удостоенным звания "Почётный гражданин Кольского района"</t>
  </si>
  <si>
    <t>Субсидия на проведение капитальных и текущих ремонтов муниципальных образовательных организаций</t>
  </si>
  <si>
    <t>Расходы бюджета Кольского района на проведение капитальных и текущих ремонтов муниципальных образовательных организаций</t>
  </si>
  <si>
    <t>Исполнено на 100%</t>
  </si>
  <si>
    <t>Информирование населения через средства массовой информации о культурно-массовых мероприятиях Кольского района</t>
  </si>
  <si>
    <t xml:space="preserve">Исполнено на 100% </t>
  </si>
  <si>
    <t>Иные межбюджетные трансферты бюджетам муниципальных образований для осуществления расходов, связанных с предоставлением субсидий организациям, осуществляющим регулярные перевозки пассажиров и багажа на муниципальных маршрутах</t>
  </si>
  <si>
    <t>Субсидия на строительство, реконструкцию, ремонт и капитальный ремонт автомобильных дорог общего пользования местного значения (на конкурсной основе) за счёт средств дорожного фонда</t>
  </si>
  <si>
    <t>Расходы бюджета Кольского района на строительство, реконструкцию, ремонт и капитальный ремонт автомобильных дорог общего пользования местного значения (на конкурсной основе) за счёт средств дорожного фонда</t>
  </si>
  <si>
    <t xml:space="preserve">Исполнено на 100%. </t>
  </si>
  <si>
    <t>Процентные платежи по муниципальному долгу Кольского района</t>
  </si>
  <si>
    <t>Иные межбюджетные трансферты на формирование благоприятных условий дляолнения полномочий органов местного самоуправления по решению вопросов местного значения</t>
  </si>
  <si>
    <t>Субсидия на реализацию мероприятий, направленных на ликвидацию накопленного экологического ущерба</t>
  </si>
  <si>
    <t>Субсидия бюджетам муниципальных образований на реализацию проектов по поддержке местных инициатив</t>
  </si>
  <si>
    <t>Расходы бюджета Кольского района на оплату взносов на капитальный ремонт жилого фонда, отнесённого к специализированному жилищному фонду</t>
  </si>
  <si>
    <t>Расходы по содержанию и обслуживанию ГТС ограждающей дамбы помётохранилища (бывшая птицефабрика "Мурманская")</t>
  </si>
  <si>
    <t>Расходы на выплаты по оплате труда работников органов местного самоуправления, выполняющих переданные полномочия поселений (организация и ведение секретного делопроизводства)</t>
  </si>
  <si>
    <t>Оценка рыночной стоимости права заключения договора на установку и эксплуатацию рекламной конструкции на земельном участке, который находится в государственной собственности, муниципальной собственности или государственная собственность на который не разграничена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</si>
  <si>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</si>
  <si>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</si>
  <si>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Расходы по внесению платы за содержание и ремонт пустующих муниципальных нежилых помещений, в составе МКД</t>
  </si>
  <si>
    <t>Расходы по внесению платы за коммунальные услуги по пустующим муниципальным нежилым помещениям, в составе МКД</t>
  </si>
  <si>
    <t>Субсидии муниципальным унитарным предприятиям, осуществляющим отдельные виды деятельности на территории сельских поселений Кольского района на частичное возмещение затрат, связанных с производством и реализацией тепловой энергии, в рамках мер по предупреждению банкротства</t>
  </si>
  <si>
    <t>Расходы на разработку проектно-сметной документации объектов водоснабжения и водоотведения в сельских поселениях Кольского района</t>
  </si>
  <si>
    <t>Расходы бюджета Кольского района на реализацию мероприятий, направленных на реконструкцию комплекса водозаборных сооружений ж-д ст. Пяйве</t>
  </si>
  <si>
    <t>Исполнено на 99,9%</t>
  </si>
  <si>
    <t>Исполнено на 99,96%</t>
  </si>
  <si>
    <t>Исполнено на 99,95%</t>
  </si>
  <si>
    <t>Исполнено на 98,42%</t>
  </si>
  <si>
    <t>Исполнено на 98,90%</t>
  </si>
  <si>
    <t>Исполнено на 99,99%.</t>
  </si>
  <si>
    <t>Исполнено на 100%.</t>
  </si>
  <si>
    <t>Исполнено на 99,99%</t>
  </si>
  <si>
    <t>Расходы бюджета Кольского района на обеспечение выплаты заработной платы работникам общеобразовательных организаций</t>
  </si>
  <si>
    <t>Исполнено на 98,61%</t>
  </si>
  <si>
    <t>Исполнено на 99,98%</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</si>
  <si>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(превышающий объём расходного обязательства в рамках соглашений)</t>
  </si>
  <si>
    <t>Исполнено на 95,38%</t>
  </si>
  <si>
    <t>Исполнено на 98,71%</t>
  </si>
  <si>
    <t>Исполнено на 96,20%</t>
  </si>
  <si>
    <t>Ежемесячная доплата к страховой пенсии лицам, замещавшим муниципальные должности в муниципальном образовании Кольский район</t>
  </si>
  <si>
    <t xml:space="preserve">Исполнено на 96,92%. </t>
  </si>
  <si>
    <t xml:space="preserve">Исполнено на 89,24%. </t>
  </si>
  <si>
    <t xml:space="preserve">Исполнено на 92,02%.  </t>
  </si>
  <si>
    <t xml:space="preserve">Исполнено на 99,5%. </t>
  </si>
  <si>
    <t xml:space="preserve">Исполнено на 97,2%. </t>
  </si>
  <si>
    <t>Исполнено на 96,19%</t>
  </si>
  <si>
    <t>Исполнено на 99,47%</t>
  </si>
  <si>
    <t>Исполнено на 95,94%</t>
  </si>
  <si>
    <t xml:space="preserve">Исполнено на 99,90%. </t>
  </si>
  <si>
    <t>Расходы бюджета Кольского района на приобретение лазерного проектора для МАУК "Кольский РЦК"</t>
  </si>
  <si>
    <t>Расходы бюджета Кольского района на приобретение выставочных стендов для МАУК "Кольский РЦК"</t>
  </si>
  <si>
    <t>Расходы бюджета Кольского района на приобретение прожекторов и комплектующих к ним для МАУК "Кольский РЦК"</t>
  </si>
  <si>
    <t xml:space="preserve">Исполнено на 99,99%. </t>
  </si>
  <si>
    <t>Субсидии на возмещение недополученных доходов перевозчикам, осуществляющим регулярные перевозк пассажиров и багажа на муниципальных маршрутах по регулируемым тарифам, не обеспечивающим возмещение понесённых затрат</t>
  </si>
  <si>
    <t xml:space="preserve">Исполнено на 87,55%. </t>
  </si>
  <si>
    <t>Исполнено на 99,76%</t>
  </si>
  <si>
    <t>Исполнено на 85,38%</t>
  </si>
  <si>
    <t>Исполнено на 68,50%</t>
  </si>
  <si>
    <t>Исполнено на 76,64%</t>
  </si>
  <si>
    <t>Исполнено на 83,04%</t>
  </si>
  <si>
    <t>Исполнено на 89,30%</t>
  </si>
  <si>
    <t xml:space="preserve">Исполнено на 75,28%. </t>
  </si>
  <si>
    <t>за 4 квартал 2018 года</t>
  </si>
  <si>
    <t xml:space="preserve">Исполнено на 96,9%. </t>
  </si>
  <si>
    <t>Поддержка государственных программ субъектов Российской Федерации и муниципальных программ формирования современной городской среды муниципальных образований, численность населения которых менее 1000 человек</t>
  </si>
  <si>
    <t xml:space="preserve">Исполнено на 85,77%. </t>
  </si>
  <si>
    <t xml:space="preserve">Исполнено на 94,73%. </t>
  </si>
  <si>
    <t xml:space="preserve">Исполнено на 60,87%. </t>
  </si>
  <si>
    <t xml:space="preserve">Исполнено на 97,04%. </t>
  </si>
  <si>
    <t xml:space="preserve">Исполнено на 42,64%. </t>
  </si>
  <si>
    <t xml:space="preserve">Исполнено на 75,00%. </t>
  </si>
  <si>
    <t>Субсидия на проведение ремонтных работ и укрепление материально-технической базы муниципальных учреждений культуры и образования в сфере культуры и искусства</t>
  </si>
  <si>
    <t xml:space="preserve">Исполнено на 93,85%. </t>
  </si>
  <si>
    <t xml:space="preserve">Исполнено на 81,82%. </t>
  </si>
  <si>
    <t xml:space="preserve">Исполнено на 96,72%. </t>
  </si>
  <si>
    <t xml:space="preserve">Исполнено на 37,74%. </t>
  </si>
  <si>
    <t xml:space="preserve">Иные межбюджетные трансферты для финансового обеспечения расходных обязательств муниципальных образований Кольского района по выполнению целевого показателя результативности исполнения мероприятий по Соглашению о предоставлении субсидии на софинансирование расходов, направляемых на выплаты по оплате труда работникам муниципальных учреждений </t>
  </si>
  <si>
    <t>Иные межбюджетные трансферты на финансирование расходных обязательств, возникших при выполнении полномочий органов местного самоуправления поселений Кольского района социально значимых вопросов</t>
  </si>
  <si>
    <t>Исполнено на 95,18%</t>
  </si>
  <si>
    <t xml:space="preserve">Исполнено на 94,49%. </t>
  </si>
  <si>
    <t>Исполнено на 20,57%</t>
  </si>
  <si>
    <t>Исполнено на 20,18%</t>
  </si>
  <si>
    <t>Исполнено на 87,5%</t>
  </si>
  <si>
    <t>Исполнено на 53,0%</t>
  </si>
  <si>
    <t>Исполнено на 89,37%</t>
  </si>
  <si>
    <t>Исполнено на 68,06%</t>
  </si>
  <si>
    <t>Исполнено на 94,49%</t>
  </si>
  <si>
    <t xml:space="preserve"> Исполнено на 99,19%. </t>
  </si>
  <si>
    <t xml:space="preserve"> Исполнено на 100%. </t>
  </si>
  <si>
    <t xml:space="preserve">Исполнено на 98,34%.                                                                                      </t>
  </si>
  <si>
    <t>Исполнено на 99,12%</t>
  </si>
  <si>
    <t>Обеспечение комплексного социально-экономического развития села Белокаменка с.п. Междуречье Кольского района в рамках Соглашения о социально-экономическом сотрудничестве с ООО "НОВАТЭК-Мурманск"</t>
  </si>
  <si>
    <t xml:space="preserve">Исполнено на 83,74%. </t>
  </si>
  <si>
    <t xml:space="preserve">Исполнено на 17,57%. </t>
  </si>
  <si>
    <t>Исполнено на 24,14%</t>
  </si>
  <si>
    <t xml:space="preserve">Исполнено на 17,2%. </t>
  </si>
  <si>
    <t>Исполнено на 0,0%. Окончание работ ожидается в 4 квартале</t>
  </si>
  <si>
    <t>Возмещение расходов по приобретению и установке индивидуальных, общих (квартирных) и комнатных приборов учёта электрической энергии, газа, холодной и горячей воды в муниципальных жилых помещениях</t>
  </si>
  <si>
    <t>Возмещение расходов на оплату коммунальных услуг в размере, определённым повышающим коэффициентом, применяемым вследствие отсутствия индивидуальных приборов учёта в муниципальных жилых помещениях</t>
  </si>
  <si>
    <t xml:space="preserve">Исполнено на 94,94%. </t>
  </si>
  <si>
    <t xml:space="preserve">Исполнено на 95,41%. </t>
  </si>
  <si>
    <t xml:space="preserve">Исполнено на 99,96%. </t>
  </si>
  <si>
    <t xml:space="preserve">Исполнено на 93,64%. </t>
  </si>
  <si>
    <t xml:space="preserve">Исполнено на 97,29%. </t>
  </si>
  <si>
    <t xml:space="preserve">Исполнено на 97,28%. </t>
  </si>
  <si>
    <t xml:space="preserve">Исполнено на 99,91%. </t>
  </si>
  <si>
    <t xml:space="preserve">Исполнено на 5,8%. </t>
  </si>
  <si>
    <t>Исполнено на 84,56%</t>
  </si>
  <si>
    <t>Исполнено на 83,50%</t>
  </si>
  <si>
    <t>Исполнено на 97,29%</t>
  </si>
  <si>
    <t>Исполнено на 97,01%</t>
  </si>
  <si>
    <t xml:space="preserve">Исполнено на 68,94%. </t>
  </si>
  <si>
    <t>Исполнено на 59,80%</t>
  </si>
  <si>
    <t xml:space="preserve">Исполнено на 84,51%. </t>
  </si>
  <si>
    <t xml:space="preserve">Исполнено на 93,24%. </t>
  </si>
  <si>
    <t xml:space="preserve">Исполнено на 91,44%. </t>
  </si>
  <si>
    <t>Исполнено на 87,65%</t>
  </si>
  <si>
    <t>Исполнено на 84,72%</t>
  </si>
  <si>
    <t xml:space="preserve">Подпрограмма 7 "Обеспечение проведения капитального ремонта общего имущества многоквартирных домов, расположенных на территории сельских поселений Кольского района" </t>
  </si>
  <si>
    <t>Субсидии управляющим  организациям и товариществам собствеников жилья на обеспечение затрат по проведению капитального ремонта общего имущества многоквартирных домов, расположенных на территори сельских поселений, входящих в состав муниципального образования Кольский район</t>
  </si>
  <si>
    <t xml:space="preserve">Исполнено на 85,52%. </t>
  </si>
  <si>
    <t>Исполнено на 85,52%</t>
  </si>
  <si>
    <t>Иные межбюджетные трансферты на исполнение переданных полномочий по организации в границах сльского поселения Териберка электро-, тепло-, газо-и водоснабжения, водоотведения, а также снабжения населения топливом</t>
  </si>
  <si>
    <t>Исполнено на 95,10%</t>
  </si>
  <si>
    <t>Исполнено на 90,56%</t>
  </si>
  <si>
    <t xml:space="preserve">Исполнено на 96,52%. </t>
  </si>
  <si>
    <t xml:space="preserve">Исполнено на 98,51%. </t>
  </si>
  <si>
    <t xml:space="preserve">Исполнено на 98,96%. </t>
  </si>
  <si>
    <t>Исполнено на 98,96%</t>
  </si>
  <si>
    <t xml:space="preserve">Исполнено на 93,74%. </t>
  </si>
  <si>
    <t xml:space="preserve">Исполнено на 99,41%. </t>
  </si>
  <si>
    <t>Исполнено на 97,59%</t>
  </si>
  <si>
    <t>Исполнено на 64,29%</t>
  </si>
  <si>
    <t xml:space="preserve">Исполнено на 99,32%. </t>
  </si>
  <si>
    <t>Исполнено на 99,26%</t>
  </si>
  <si>
    <t>Исполнено на 98,29%</t>
  </si>
  <si>
    <t xml:space="preserve">Исполнено на 94,59%. </t>
  </si>
  <si>
    <t>Исполнено на 94,59%</t>
  </si>
  <si>
    <t>Субвенция на организацию предоставления мер социальной поддержки по оплате жилого помещения и коммунальных усуг отдельным категориям граждан, работающих в сельских населённых пунктах или посёлках городского типа Мурманкой области</t>
  </si>
  <si>
    <t>Субвенция на организацию предоставления мер социальной поддержки по оплате жилого помещения и коммунальных усуг детям-сиротам и детям, оставшимся без попечения родителей, лцам из числа детей-сирот и детей, оставшихся без попечения родителей</t>
  </si>
  <si>
    <t>Расходы бюджета Кольского района на софинансирование расходов, направляемых на плату труда и начисления на выплаты по оплате труда работникам муниципальных учреждений</t>
  </si>
  <si>
    <t>Исполнено на 99,77%</t>
  </si>
  <si>
    <t xml:space="preserve">Исполнено на 99,69%. </t>
  </si>
  <si>
    <t xml:space="preserve">Исполнено на 98,86% </t>
  </si>
  <si>
    <t>Исполнено на 93,41%</t>
  </si>
  <si>
    <t>Исполнено на 92,01%</t>
  </si>
  <si>
    <t>Исполнено на 96,75%</t>
  </si>
  <si>
    <t>Исполнено на 96,60%</t>
  </si>
  <si>
    <t>Исполнено на 97,78%</t>
  </si>
  <si>
    <t xml:space="preserve">Исполнено на 96,32%. </t>
  </si>
  <si>
    <t xml:space="preserve">Исполнено на 99,92%. </t>
  </si>
  <si>
    <t>Исполнено на 94,39%</t>
  </si>
  <si>
    <t>Исполнено на 78,65%</t>
  </si>
  <si>
    <t>Исполнено на 97,37%</t>
  </si>
  <si>
    <t>Исполнено на 33,71%</t>
  </si>
  <si>
    <t>Исполнено на 88,85%</t>
  </si>
  <si>
    <t xml:space="preserve">Исполнено на100%. </t>
  </si>
  <si>
    <t xml:space="preserve">Исполнено на 99,84%. </t>
  </si>
  <si>
    <t xml:space="preserve">Исполнено на 99,20%. </t>
  </si>
  <si>
    <t>Исполнено на 99,92%</t>
  </si>
  <si>
    <t>Исполнено на 94,99%</t>
  </si>
  <si>
    <t>Исполнено на 95,42%</t>
  </si>
  <si>
    <t xml:space="preserve">Исполнено на 82,40%. </t>
  </si>
  <si>
    <t>Исполнено на 95,93%</t>
  </si>
  <si>
    <t>Исполнено на 95,54%</t>
  </si>
  <si>
    <t>Исполнено на 100%.  Строительство объекта запланировано на 2019 год</t>
  </si>
  <si>
    <t xml:space="preserve">Исполнено на 52,87%. </t>
  </si>
  <si>
    <t xml:space="preserve">Исполнено на 77,82%. </t>
  </si>
  <si>
    <t xml:space="preserve">Исполнено на 63,99%. </t>
  </si>
  <si>
    <t xml:space="preserve">Строительство спортивной площадки (ул. Школьная, с.Тулома) </t>
  </si>
  <si>
    <t xml:space="preserve">Подпрограмма 8 "Обеспечение полномочий по организации электро-, тепло-, газо- и водоснабжения населения, водоотведения, снабжения населения топливом в границах населённых пунктов сельских поселений Кольского района" </t>
  </si>
  <si>
    <t xml:space="preserve">Исполнено на 66,6%. </t>
  </si>
  <si>
    <t xml:space="preserve">Исполнено на 96,76%. </t>
  </si>
  <si>
    <t xml:space="preserve">Исполнено на 96,83%. </t>
  </si>
  <si>
    <t xml:space="preserve">Исполнено на 96,73%. </t>
  </si>
  <si>
    <t xml:space="preserve">Исполнено на 96,17%. </t>
  </si>
  <si>
    <t>федеральный бюджет</t>
  </si>
  <si>
    <t xml:space="preserve">                                                                                                                Исполнено на 99,95%</t>
  </si>
  <si>
    <t>Субсидии на реализацию проектов в области культуры и искусства</t>
  </si>
  <si>
    <t>Исполнено на 98,4%</t>
  </si>
  <si>
    <t xml:space="preserve">Исполнено на 99,61% </t>
  </si>
  <si>
    <t>Исполнено на 98,78%</t>
  </si>
  <si>
    <t>Исполнено на 98,51%</t>
  </si>
  <si>
    <t>Расходы бюджета Кольского района на приобретение автобуса для МУК "Межпоселенческая библиотека Кольского района"</t>
  </si>
  <si>
    <t>Исполнено на 98,2%</t>
  </si>
  <si>
    <t>Исполнено на 99,31%</t>
  </si>
  <si>
    <t>Исполнено на 99,13%</t>
  </si>
  <si>
    <t xml:space="preserve">Исполнено на 99,47%. </t>
  </si>
  <si>
    <t>Исполнено на 92,27%</t>
  </si>
  <si>
    <t xml:space="preserve">Исполнено на 85,59%. </t>
  </si>
  <si>
    <t xml:space="preserve">Исполнено на 100,0%. </t>
  </si>
  <si>
    <t xml:space="preserve">Исполнено на 79,67%. </t>
  </si>
  <si>
    <t xml:space="preserve">Исполнено на 86,44%. </t>
  </si>
  <si>
    <t>Исполнено на 95,17%</t>
  </si>
  <si>
    <t xml:space="preserve"> Создание в общеобразовательных организациях, расположенных в сельской местности, условий для занятий физической культурой и спортом</t>
  </si>
  <si>
    <t xml:space="preserve"> Расходы бюджета Кольского района на создание в общеобразовательных организациях, расположенных в сельской местности, условий для занятий физической культурой и спортом</t>
  </si>
  <si>
    <t xml:space="preserve">Исполнено на 98,73%. </t>
  </si>
  <si>
    <t xml:space="preserve">Исполнено на 98,90%. </t>
  </si>
  <si>
    <t xml:space="preserve">Исполнено на 87,56%. </t>
  </si>
  <si>
    <t>Исполнено на 97,15%</t>
  </si>
  <si>
    <t xml:space="preserve">Исполнено на 99,62% </t>
  </si>
  <si>
    <t>Исполнено на 99,74%</t>
  </si>
  <si>
    <t>Исполнено на 99,65%</t>
  </si>
  <si>
    <t>Исполнено на 99,88%</t>
  </si>
  <si>
    <t>Исполнено на 99,81%</t>
  </si>
  <si>
    <t>Исполнено на 94,82%</t>
  </si>
  <si>
    <t>Исполнено на 96,22%</t>
  </si>
  <si>
    <t>Исполнено на 90,97%</t>
  </si>
  <si>
    <t>Исполнено на 98,25%</t>
  </si>
  <si>
    <t>Исполнено на 95,81%</t>
  </si>
  <si>
    <t>Исполнено на 91,22%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</si>
</sst>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1"/>
      <color theme="1"/>
      <name val="Calibri"/>
      <family val="2"/>
      <charset val="204"/>
      <scheme val="minor"/>
    </font>
    <font>
      <b/>
      <sz val="14"/>
      <color theme="1"/>
      <name val="Times New Roman"/>
      <family val="1"/>
      <charset val="204"/>
    </font>
    <font>
      <b/>
      <sz val="12"/>
      <color theme="1"/>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name val="Times New Roman"/>
      <family val="1"/>
      <charset val="204"/>
    </font>
    <font>
      <sz val="12"/>
      <name val="Times New Roman"/>
      <family val="1"/>
      <charset val="204"/>
    </font>
    <font>
      <sz val="11.5"/>
      <color theme="1"/>
      <name val="Times New Roman"/>
      <family val="1"/>
      <charset val="204"/>
    </font>
    <font>
      <b/>
      <sz val="11.5"/>
      <color theme="1"/>
      <name val="Times New Roman"/>
      <family val="1"/>
      <charset val="204"/>
    </font>
    <font>
      <sz val="11"/>
      <color theme="1"/>
      <name val="Times New Roman"/>
      <family val="1"/>
      <charset val="204"/>
    </font>
    <font>
      <sz val="11.5"/>
      <name val="Times New Roman"/>
      <family val="1"/>
      <charset val="204"/>
    </font>
    <font>
      <b/>
      <sz val="11.5"/>
      <name val="Times New Roman"/>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139">
    <xf numFmtId="0" fontId="0" fillId="0" borderId="0" xfId="0"/>
    <xf numFmtId="0" fontId="3" fillId="2" borderId="0" xfId="0" applyFont="1" applyFill="1"/>
    <xf numFmtId="0" fontId="8" fillId="2" borderId="0" xfId="0" applyFont="1" applyFill="1"/>
    <xf numFmtId="0" fontId="2" fillId="2" borderId="0" xfId="0" applyFont="1" applyFill="1" applyAlignment="1">
      <alignment horizontal="center"/>
    </xf>
    <xf numFmtId="0" fontId="8" fillId="2" borderId="0" xfId="0" applyFont="1" applyFill="1" applyAlignment="1">
      <alignment horizontal="right"/>
    </xf>
    <xf numFmtId="0" fontId="3" fillId="2" borderId="1" xfId="0" applyFont="1" applyFill="1" applyBorder="1"/>
    <xf numFmtId="49" fontId="4" fillId="2" borderId="1" xfId="0" applyNumberFormat="1" applyFont="1" applyFill="1" applyBorder="1" applyAlignment="1">
      <alignment horizontal="center" vertical="top" wrapText="1"/>
    </xf>
    <xf numFmtId="165" fontId="4" fillId="2" borderId="1"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top" wrapText="1"/>
    </xf>
    <xf numFmtId="0" fontId="4" fillId="2" borderId="5" xfId="0"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49" fontId="3" fillId="2" borderId="1" xfId="0" applyNumberFormat="1" applyFont="1" applyFill="1" applyBorder="1"/>
    <xf numFmtId="49" fontId="4" fillId="2" borderId="1" xfId="0" applyNumberFormat="1" applyFont="1" applyFill="1" applyBorder="1"/>
    <xf numFmtId="0" fontId="4" fillId="2" borderId="0" xfId="0" applyFont="1" applyFill="1"/>
    <xf numFmtId="0" fontId="4" fillId="2" borderId="1" xfId="0" applyFont="1" applyFill="1" applyBorder="1"/>
    <xf numFmtId="165" fontId="4" fillId="2" borderId="1" xfId="0" applyNumberFormat="1" applyFont="1" applyFill="1" applyBorder="1" applyAlignment="1">
      <alignment horizontal="center" vertical="center"/>
    </xf>
    <xf numFmtId="0" fontId="5" fillId="2" borderId="0" xfId="0" applyFont="1" applyFill="1"/>
    <xf numFmtId="0" fontId="2" fillId="2" borderId="1" xfId="0" applyFont="1" applyFill="1" applyBorder="1" applyAlignment="1">
      <alignment horizontal="center" vertical="center"/>
    </xf>
    <xf numFmtId="165" fontId="2"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10" fillId="2" borderId="8" xfId="0" applyFont="1" applyFill="1" applyBorder="1" applyAlignment="1"/>
    <xf numFmtId="0" fontId="3" fillId="2" borderId="2" xfId="0" applyFont="1" applyFill="1" applyBorder="1"/>
    <xf numFmtId="165" fontId="7" fillId="2" borderId="1" xfId="0" applyNumberFormat="1" applyFont="1" applyFill="1" applyBorder="1" applyAlignment="1">
      <alignment horizontal="center" vertical="center" wrapText="1"/>
    </xf>
    <xf numFmtId="165" fontId="4" fillId="2" borderId="0" xfId="0" applyNumberFormat="1" applyFont="1" applyFill="1"/>
    <xf numFmtId="49" fontId="4" fillId="2"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165" fontId="4" fillId="2" borderId="0" xfId="0" applyNumberFormat="1" applyFont="1" applyFill="1" applyBorder="1" applyAlignment="1">
      <alignment horizontal="center" vertical="center" wrapText="1"/>
    </xf>
    <xf numFmtId="0" fontId="4" fillId="2" borderId="0" xfId="0" applyFont="1" applyFill="1" applyBorder="1"/>
    <xf numFmtId="0" fontId="8" fillId="2" borderId="0" xfId="0" applyFont="1" applyFill="1" applyBorder="1" applyAlignment="1">
      <alignment horizontal="center" vertical="center"/>
    </xf>
    <xf numFmtId="4" fontId="4" fillId="2" borderId="1" xfId="0" applyNumberFormat="1" applyFont="1" applyFill="1" applyBorder="1" applyAlignment="1">
      <alignment horizontal="center" vertical="center"/>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center" wrapText="1"/>
    </xf>
    <xf numFmtId="4" fontId="4"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top" wrapText="1"/>
    </xf>
    <xf numFmtId="0" fontId="5" fillId="2" borderId="1" xfId="0" applyFont="1" applyFill="1" applyBorder="1"/>
    <xf numFmtId="165" fontId="2" fillId="2" borderId="1" xfId="0" applyNumberFormat="1" applyFont="1" applyFill="1" applyBorder="1" applyAlignment="1">
      <alignment horizontal="center" vertical="top"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left" vertical="top" wrapText="1"/>
    </xf>
    <xf numFmtId="165" fontId="10" fillId="2" borderId="1" xfId="0" applyNumberFormat="1" applyFont="1" applyFill="1" applyBorder="1" applyAlignment="1">
      <alignment horizontal="center" vertical="center"/>
    </xf>
    <xf numFmtId="0" fontId="2" fillId="2" borderId="7" xfId="0" applyFont="1" applyFill="1" applyBorder="1" applyAlignment="1">
      <alignment horizontal="center" vertical="top" wrapText="1"/>
    </xf>
    <xf numFmtId="0" fontId="7" fillId="2" borderId="7" xfId="0" applyFont="1" applyFill="1" applyBorder="1" applyAlignment="1">
      <alignment horizontal="center" vertical="center" wrapText="1"/>
    </xf>
    <xf numFmtId="165" fontId="10" fillId="2" borderId="8" xfId="0" applyNumberFormat="1" applyFont="1" applyFill="1" applyBorder="1" applyAlignment="1">
      <alignment horizontal="center" vertical="center"/>
    </xf>
    <xf numFmtId="0" fontId="4" fillId="2" borderId="5" xfId="0" applyFont="1" applyFill="1" applyBorder="1" applyAlignment="1">
      <alignment horizontal="left" vertical="top" wrapText="1"/>
    </xf>
    <xf numFmtId="164"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0" fontId="0" fillId="2" borderId="1" xfId="0" applyFill="1" applyBorder="1" applyAlignment="1">
      <alignment horizont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2" borderId="1" xfId="0" applyFont="1" applyFill="1" applyBorder="1" applyAlignment="1"/>
    <xf numFmtId="0" fontId="2"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1" xfId="0" applyFont="1" applyFill="1" applyBorder="1" applyAlignment="1">
      <alignment horizontal="center" vertical="top" wrapText="1"/>
    </xf>
    <xf numFmtId="49" fontId="4" fillId="2" borderId="5" xfId="0" applyNumberFormat="1" applyFont="1" applyFill="1" applyBorder="1" applyAlignment="1">
      <alignment horizontal="center" vertical="center" wrapText="1"/>
    </xf>
    <xf numFmtId="0" fontId="0" fillId="2" borderId="6" xfId="0" applyFill="1" applyBorder="1" applyAlignment="1">
      <alignment horizontal="center" wrapText="1"/>
    </xf>
    <xf numFmtId="49" fontId="4" fillId="2" borderId="5" xfId="0" applyNumberFormat="1" applyFont="1" applyFill="1" applyBorder="1" applyAlignment="1">
      <alignment horizontal="center" vertical="center"/>
    </xf>
    <xf numFmtId="0" fontId="4"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1" xfId="0" applyFill="1" applyBorder="1" applyAlignment="1"/>
    <xf numFmtId="0" fontId="7" fillId="2" borderId="6" xfId="0"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0" fillId="2" borderId="7" xfId="0" applyFill="1" applyBorder="1" applyAlignment="1">
      <alignment horizontal="center" vertical="center" wrapText="1"/>
    </xf>
    <xf numFmtId="0" fontId="2"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8" fillId="2" borderId="1" xfId="0" applyFont="1" applyFill="1" applyBorder="1" applyAlignment="1">
      <alignment horizont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2" borderId="8" xfId="0" applyFill="1" applyBorder="1" applyAlignment="1"/>
    <xf numFmtId="0" fontId="0" fillId="2" borderId="4" xfId="0" applyFill="1" applyBorder="1" applyAlignment="1"/>
    <xf numFmtId="0" fontId="6" fillId="2" borderId="1" xfId="0" applyFont="1" applyFill="1" applyBorder="1" applyAlignment="1">
      <alignment horizontal="center" vertical="center" wrapText="1"/>
    </xf>
    <xf numFmtId="0" fontId="3" fillId="2" borderId="1" xfId="0" applyFont="1" applyFill="1" applyBorder="1" applyAlignment="1"/>
    <xf numFmtId="0" fontId="8" fillId="2" borderId="1" xfId="0" applyFont="1" applyFill="1" applyBorder="1" applyAlignment="1">
      <alignment horizontal="center" vertical="center"/>
    </xf>
    <xf numFmtId="0" fontId="2" fillId="2" borderId="1" xfId="0" applyFont="1" applyFill="1" applyBorder="1" applyAlignment="1">
      <alignment horizontal="center" vertical="top" wrapText="1"/>
    </xf>
    <xf numFmtId="0" fontId="2" fillId="2" borderId="1" xfId="0" applyFont="1" applyFill="1" applyBorder="1" applyAlignment="1">
      <alignment horizontal="center"/>
    </xf>
    <xf numFmtId="0" fontId="0" fillId="2" borderId="6" xfId="0" applyFill="1" applyBorder="1" applyAlignment="1">
      <alignment wrapText="1"/>
    </xf>
    <xf numFmtId="0" fontId="0" fillId="2" borderId="7" xfId="0" applyFill="1" applyBorder="1" applyAlignment="1">
      <alignment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0" fillId="2" borderId="7" xfId="0" applyFill="1" applyBorder="1" applyAlignment="1">
      <alignment horizontal="center" vertical="top" wrapText="1"/>
    </xf>
    <xf numFmtId="0" fontId="2" fillId="2" borderId="7" xfId="0" applyFont="1" applyFill="1" applyBorder="1" applyAlignment="1">
      <alignment horizontal="center" vertical="top"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0" fillId="2" borderId="7" xfId="0" applyFill="1" applyBorder="1" applyAlignment="1">
      <alignment horizontal="center" wrapText="1"/>
    </xf>
    <xf numFmtId="0" fontId="2" fillId="2" borderId="6" xfId="0" applyFont="1" applyFill="1" applyBorder="1" applyAlignment="1">
      <alignment horizontal="center" vertical="center" wrapText="1"/>
    </xf>
    <xf numFmtId="0" fontId="0" fillId="2" borderId="6" xfId="0" applyFill="1" applyBorder="1" applyAlignment="1">
      <alignment horizontal="center" wrapText="1"/>
    </xf>
    <xf numFmtId="0" fontId="2" fillId="2" borderId="9"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12"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49" fontId="4" fillId="2" borderId="5" xfId="0" applyNumberFormat="1" applyFont="1" applyFill="1" applyBorder="1" applyAlignment="1">
      <alignment horizontal="center" vertical="center"/>
    </xf>
    <xf numFmtId="0" fontId="0" fillId="2" borderId="6" xfId="0" applyFill="1" applyBorder="1" applyAlignment="1">
      <alignment horizontal="center"/>
    </xf>
    <xf numFmtId="0" fontId="4" fillId="2" borderId="7" xfId="0" applyFont="1" applyFill="1" applyBorder="1" applyAlignment="1">
      <alignment horizontal="center" vertical="center" wrapText="1"/>
    </xf>
    <xf numFmtId="0" fontId="0" fillId="2" borderId="7" xfId="0" applyFill="1" applyBorder="1" applyAlignment="1">
      <alignment horizontal="center"/>
    </xf>
    <xf numFmtId="0" fontId="1" fillId="2" borderId="0" xfId="0" applyFont="1" applyFill="1" applyAlignment="1">
      <alignment horizontal="center"/>
    </xf>
    <xf numFmtId="0" fontId="9" fillId="2" borderId="1" xfId="0" applyFont="1" applyFill="1" applyBorder="1" applyAlignment="1">
      <alignment horizontal="center" wrapText="1"/>
    </xf>
    <xf numFmtId="0" fontId="0" fillId="2" borderId="6" xfId="0" applyFill="1" applyBorder="1" applyAlignment="1">
      <alignment vertical="center" wrapText="1"/>
    </xf>
    <xf numFmtId="49" fontId="2" fillId="2" borderId="5" xfId="0" applyNumberFormat="1" applyFont="1" applyFill="1" applyBorder="1" applyAlignment="1">
      <alignment horizontal="center" vertical="top" wrapText="1"/>
    </xf>
    <xf numFmtId="49" fontId="2" fillId="2" borderId="6" xfId="0" applyNumberFormat="1" applyFont="1" applyFill="1" applyBorder="1" applyAlignment="1">
      <alignment horizontal="center" vertical="top" wrapText="1"/>
    </xf>
    <xf numFmtId="0" fontId="0" fillId="2" borderId="6" xfId="0" applyFill="1" applyBorder="1" applyAlignment="1">
      <alignment horizontal="center" vertical="top" wrapText="1"/>
    </xf>
    <xf numFmtId="49" fontId="2" fillId="2" borderId="3"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2" borderId="4" xfId="0" applyFill="1" applyBorder="1" applyAlignment="1">
      <alignment horizontal="center" vertical="center"/>
    </xf>
    <xf numFmtId="0" fontId="4" fillId="2" borderId="10"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9"/>
  <sheetViews>
    <sheetView tabSelected="1" topLeftCell="A373" zoomScale="110" zoomScaleNormal="110" workbookViewId="0">
      <selection activeCell="W377" sqref="W377:X377"/>
    </sheetView>
  </sheetViews>
  <sheetFormatPr defaultRowHeight="15.75" x14ac:dyDescent="0.25"/>
  <cols>
    <col min="1" max="1" width="5.85546875" style="1" customWidth="1"/>
    <col min="2" max="2" width="47" style="1" customWidth="1"/>
    <col min="3" max="3" width="19.5703125" style="1" customWidth="1"/>
    <col min="4" max="4" width="20.140625" style="1" customWidth="1"/>
    <col min="5" max="5" width="14.140625" style="1" customWidth="1"/>
    <col min="6" max="6" width="19.7109375" style="1" customWidth="1"/>
    <col min="7" max="7" width="17.5703125" style="1" customWidth="1"/>
    <col min="8" max="22" width="0" style="1" hidden="1" customWidth="1"/>
    <col min="23" max="23" width="9.140625" style="2"/>
    <col min="24" max="24" width="13.5703125" style="2" customWidth="1"/>
    <col min="25" max="28" width="10.5703125" style="1" bestFit="1" customWidth="1"/>
    <col min="29" max="16384" width="9.140625" style="1"/>
  </cols>
  <sheetData>
    <row r="1" spans="1:24" ht="18.75" x14ac:dyDescent="0.3">
      <c r="A1" s="125" t="s">
        <v>5</v>
      </c>
      <c r="B1" s="125"/>
      <c r="C1" s="125"/>
      <c r="D1" s="125"/>
      <c r="E1" s="125"/>
      <c r="F1" s="125"/>
      <c r="G1" s="125"/>
    </row>
    <row r="2" spans="1:24" ht="18.75" x14ac:dyDescent="0.3">
      <c r="A2" s="125" t="s">
        <v>4</v>
      </c>
      <c r="B2" s="125"/>
      <c r="C2" s="125"/>
      <c r="D2" s="125"/>
      <c r="E2" s="125"/>
      <c r="F2" s="125"/>
      <c r="G2" s="125"/>
    </row>
    <row r="3" spans="1:24" ht="18.75" x14ac:dyDescent="0.3">
      <c r="A3" s="125" t="s">
        <v>0</v>
      </c>
      <c r="B3" s="125"/>
      <c r="C3" s="125"/>
      <c r="D3" s="125"/>
      <c r="E3" s="125"/>
      <c r="F3" s="125"/>
      <c r="G3" s="125"/>
    </row>
    <row r="4" spans="1:24" ht="18.75" x14ac:dyDescent="0.3">
      <c r="A4" s="125" t="s">
        <v>270</v>
      </c>
      <c r="B4" s="125"/>
      <c r="C4" s="125"/>
      <c r="D4" s="125"/>
      <c r="E4" s="125"/>
      <c r="F4" s="125"/>
      <c r="G4" s="125"/>
    </row>
    <row r="5" spans="1:24" x14ac:dyDescent="0.25">
      <c r="A5" s="3"/>
      <c r="X5" s="4" t="s">
        <v>21</v>
      </c>
    </row>
    <row r="6" spans="1:24" ht="15.75" customHeight="1" x14ac:dyDescent="0.25">
      <c r="A6" s="97" t="s">
        <v>2</v>
      </c>
      <c r="B6" s="82" t="s">
        <v>6</v>
      </c>
      <c r="C6" s="82" t="s">
        <v>1</v>
      </c>
      <c r="D6" s="76" t="s">
        <v>7</v>
      </c>
      <c r="E6" s="82" t="s">
        <v>8</v>
      </c>
      <c r="F6" s="97" t="s">
        <v>9</v>
      </c>
      <c r="G6" s="97"/>
      <c r="H6" s="5"/>
      <c r="I6" s="5"/>
      <c r="J6" s="5"/>
      <c r="K6" s="5"/>
      <c r="L6" s="5"/>
      <c r="M6" s="5"/>
      <c r="N6" s="5"/>
      <c r="O6" s="5"/>
      <c r="P6" s="5"/>
      <c r="Q6" s="5"/>
      <c r="R6" s="5"/>
      <c r="S6" s="5"/>
      <c r="T6" s="5"/>
      <c r="U6" s="5"/>
      <c r="V6" s="5"/>
      <c r="W6" s="126" t="s">
        <v>83</v>
      </c>
      <c r="X6" s="126"/>
    </row>
    <row r="7" spans="1:24" ht="60.75" customHeight="1" x14ac:dyDescent="0.25">
      <c r="A7" s="97"/>
      <c r="B7" s="82"/>
      <c r="C7" s="82"/>
      <c r="D7" s="120"/>
      <c r="E7" s="82"/>
      <c r="F7" s="54" t="s">
        <v>11</v>
      </c>
      <c r="G7" s="54" t="s">
        <v>10</v>
      </c>
      <c r="H7" s="5"/>
      <c r="I7" s="5"/>
      <c r="J7" s="5"/>
      <c r="K7" s="5"/>
      <c r="L7" s="5"/>
      <c r="M7" s="5"/>
      <c r="N7" s="5"/>
      <c r="O7" s="5"/>
      <c r="P7" s="5"/>
      <c r="Q7" s="5"/>
      <c r="R7" s="5"/>
      <c r="S7" s="5"/>
      <c r="T7" s="5"/>
      <c r="U7" s="5"/>
      <c r="V7" s="5"/>
      <c r="W7" s="126"/>
      <c r="X7" s="126"/>
    </row>
    <row r="8" spans="1:24" ht="24.75" customHeight="1" x14ac:dyDescent="0.25">
      <c r="A8" s="54">
        <v>1</v>
      </c>
      <c r="B8" s="82" t="s">
        <v>92</v>
      </c>
      <c r="C8" s="82"/>
      <c r="D8" s="82"/>
      <c r="E8" s="82"/>
      <c r="F8" s="82"/>
      <c r="G8" s="82"/>
      <c r="H8" s="83"/>
      <c r="I8" s="83"/>
      <c r="J8" s="83"/>
      <c r="K8" s="83"/>
      <c r="L8" s="83"/>
      <c r="M8" s="83"/>
      <c r="N8" s="83"/>
      <c r="O8" s="83"/>
      <c r="P8" s="83"/>
      <c r="Q8" s="83"/>
      <c r="R8" s="83"/>
      <c r="S8" s="83"/>
      <c r="T8" s="83"/>
      <c r="U8" s="83"/>
      <c r="V8" s="83"/>
      <c r="W8" s="83"/>
      <c r="X8" s="83"/>
    </row>
    <row r="9" spans="1:24" ht="32.25" customHeight="1" x14ac:dyDescent="0.25">
      <c r="A9" s="5"/>
      <c r="B9" s="82" t="s">
        <v>43</v>
      </c>
      <c r="C9" s="83"/>
      <c r="D9" s="83"/>
      <c r="E9" s="83"/>
      <c r="F9" s="83"/>
      <c r="G9" s="83"/>
      <c r="H9" s="83"/>
      <c r="I9" s="83"/>
      <c r="J9" s="83"/>
      <c r="K9" s="83"/>
      <c r="L9" s="83"/>
      <c r="M9" s="83"/>
      <c r="N9" s="83"/>
      <c r="O9" s="83"/>
      <c r="P9" s="83"/>
      <c r="Q9" s="83"/>
      <c r="R9" s="83"/>
      <c r="S9" s="83"/>
      <c r="T9" s="83"/>
      <c r="U9" s="83"/>
      <c r="V9" s="83"/>
      <c r="W9" s="83"/>
      <c r="X9" s="83"/>
    </row>
    <row r="10" spans="1:24" ht="52.5" customHeight="1" x14ac:dyDescent="0.25">
      <c r="A10" s="6"/>
      <c r="B10" s="57" t="s">
        <v>44</v>
      </c>
      <c r="C10" s="57" t="s">
        <v>15</v>
      </c>
      <c r="D10" s="7">
        <v>47427.6</v>
      </c>
      <c r="E10" s="7">
        <v>47427.6</v>
      </c>
      <c r="F10" s="7">
        <v>47401.9</v>
      </c>
      <c r="G10" s="7">
        <v>47401.9</v>
      </c>
      <c r="H10" s="5"/>
      <c r="I10" s="5"/>
      <c r="J10" s="5"/>
      <c r="K10" s="5"/>
      <c r="L10" s="5"/>
      <c r="M10" s="5"/>
      <c r="N10" s="5"/>
      <c r="O10" s="5"/>
      <c r="P10" s="5"/>
      <c r="Q10" s="5"/>
      <c r="R10" s="5"/>
      <c r="S10" s="5"/>
      <c r="T10" s="5"/>
      <c r="U10" s="5"/>
      <c r="V10" s="5"/>
      <c r="W10" s="78" t="s">
        <v>232</v>
      </c>
      <c r="X10" s="78"/>
    </row>
    <row r="11" spans="1:24" ht="52.5" customHeight="1" x14ac:dyDescent="0.25">
      <c r="A11" s="6"/>
      <c r="B11" s="57" t="s">
        <v>208</v>
      </c>
      <c r="C11" s="57" t="s">
        <v>17</v>
      </c>
      <c r="D11" s="7">
        <v>8128.7</v>
      </c>
      <c r="E11" s="7">
        <v>8128.7</v>
      </c>
      <c r="F11" s="7">
        <v>8128.6</v>
      </c>
      <c r="G11" s="7">
        <v>8128.6</v>
      </c>
      <c r="H11" s="5"/>
      <c r="I11" s="5"/>
      <c r="J11" s="5"/>
      <c r="K11" s="5"/>
      <c r="L11" s="5"/>
      <c r="M11" s="5"/>
      <c r="N11" s="5"/>
      <c r="O11" s="5"/>
      <c r="P11" s="5"/>
      <c r="Q11" s="5"/>
      <c r="R11" s="5"/>
      <c r="S11" s="5"/>
      <c r="T11" s="5"/>
      <c r="U11" s="5"/>
      <c r="V11" s="5"/>
      <c r="W11" s="78" t="s">
        <v>210</v>
      </c>
      <c r="X11" s="78"/>
    </row>
    <row r="12" spans="1:24" ht="47.25" customHeight="1" x14ac:dyDescent="0.25">
      <c r="A12" s="6"/>
      <c r="B12" s="57" t="s">
        <v>45</v>
      </c>
      <c r="C12" s="57" t="s">
        <v>15</v>
      </c>
      <c r="D12" s="7">
        <v>500</v>
      </c>
      <c r="E12" s="7">
        <v>500</v>
      </c>
      <c r="F12" s="7">
        <v>500</v>
      </c>
      <c r="G12" s="7">
        <v>500</v>
      </c>
      <c r="H12" s="5"/>
      <c r="I12" s="5"/>
      <c r="J12" s="5"/>
      <c r="K12" s="5"/>
      <c r="L12" s="5"/>
      <c r="M12" s="5"/>
      <c r="N12" s="5"/>
      <c r="O12" s="5"/>
      <c r="P12" s="5"/>
      <c r="Q12" s="5"/>
      <c r="R12" s="5"/>
      <c r="S12" s="5"/>
      <c r="T12" s="5"/>
      <c r="U12" s="5"/>
      <c r="V12" s="5"/>
      <c r="W12" s="78" t="s">
        <v>210</v>
      </c>
      <c r="X12" s="78"/>
    </row>
    <row r="13" spans="1:24" ht="55.5" customHeight="1" x14ac:dyDescent="0.25">
      <c r="A13" s="6"/>
      <c r="B13" s="57" t="s">
        <v>47</v>
      </c>
      <c r="C13" s="57" t="s">
        <v>15</v>
      </c>
      <c r="D13" s="7">
        <v>4641.3999999999996</v>
      </c>
      <c r="E13" s="7">
        <v>4641.3999999999996</v>
      </c>
      <c r="F13" s="7">
        <v>4640.8</v>
      </c>
      <c r="G13" s="7">
        <v>4640.8</v>
      </c>
      <c r="H13" s="5"/>
      <c r="I13" s="5"/>
      <c r="J13" s="5"/>
      <c r="K13" s="5"/>
      <c r="L13" s="5"/>
      <c r="M13" s="5"/>
      <c r="N13" s="5"/>
      <c r="O13" s="5"/>
      <c r="P13" s="5"/>
      <c r="Q13" s="5"/>
      <c r="R13" s="5"/>
      <c r="S13" s="5"/>
      <c r="T13" s="5"/>
      <c r="U13" s="5"/>
      <c r="V13" s="5"/>
      <c r="W13" s="78" t="s">
        <v>239</v>
      </c>
      <c r="X13" s="78"/>
    </row>
    <row r="14" spans="1:24" ht="62.25" customHeight="1" x14ac:dyDescent="0.25">
      <c r="A14" s="6"/>
      <c r="B14" s="57" t="s">
        <v>48</v>
      </c>
      <c r="C14" s="57" t="s">
        <v>15</v>
      </c>
      <c r="D14" s="7">
        <v>297</v>
      </c>
      <c r="E14" s="7">
        <v>297</v>
      </c>
      <c r="F14" s="7">
        <v>297</v>
      </c>
      <c r="G14" s="7">
        <v>297</v>
      </c>
      <c r="H14" s="5"/>
      <c r="I14" s="5"/>
      <c r="J14" s="5"/>
      <c r="K14" s="5"/>
      <c r="L14" s="5"/>
      <c r="M14" s="5"/>
      <c r="N14" s="5"/>
      <c r="O14" s="5"/>
      <c r="P14" s="5"/>
      <c r="Q14" s="5"/>
      <c r="R14" s="5"/>
      <c r="S14" s="5"/>
      <c r="T14" s="5"/>
      <c r="U14" s="5"/>
      <c r="V14" s="5"/>
      <c r="W14" s="78" t="s">
        <v>210</v>
      </c>
      <c r="X14" s="78"/>
    </row>
    <row r="15" spans="1:24" ht="48.75" customHeight="1" x14ac:dyDescent="0.25">
      <c r="A15" s="6"/>
      <c r="B15" s="57" t="s">
        <v>106</v>
      </c>
      <c r="C15" s="57" t="s">
        <v>17</v>
      </c>
      <c r="D15" s="7">
        <v>3505</v>
      </c>
      <c r="E15" s="7">
        <v>3505</v>
      </c>
      <c r="F15" s="7">
        <v>3505</v>
      </c>
      <c r="G15" s="7">
        <v>3505</v>
      </c>
      <c r="H15" s="5"/>
      <c r="I15" s="5"/>
      <c r="J15" s="5"/>
      <c r="K15" s="5"/>
      <c r="L15" s="5"/>
      <c r="M15" s="5"/>
      <c r="N15" s="5"/>
      <c r="O15" s="5"/>
      <c r="P15" s="5"/>
      <c r="Q15" s="5"/>
      <c r="R15" s="5"/>
      <c r="S15" s="5"/>
      <c r="T15" s="5"/>
      <c r="U15" s="5"/>
      <c r="V15" s="5"/>
      <c r="W15" s="78" t="s">
        <v>210</v>
      </c>
      <c r="X15" s="78"/>
    </row>
    <row r="16" spans="1:24" ht="69" customHeight="1" x14ac:dyDescent="0.25">
      <c r="A16" s="6"/>
      <c r="B16" s="57" t="s">
        <v>120</v>
      </c>
      <c r="C16" s="57" t="s">
        <v>15</v>
      </c>
      <c r="D16" s="7">
        <v>184.5</v>
      </c>
      <c r="E16" s="7">
        <v>184.5</v>
      </c>
      <c r="F16" s="7">
        <v>184.5</v>
      </c>
      <c r="G16" s="7">
        <v>184.5</v>
      </c>
      <c r="H16" s="5"/>
      <c r="I16" s="5"/>
      <c r="J16" s="5"/>
      <c r="K16" s="5"/>
      <c r="L16" s="5"/>
      <c r="M16" s="5"/>
      <c r="N16" s="5"/>
      <c r="O16" s="5"/>
      <c r="P16" s="5"/>
      <c r="Q16" s="5"/>
      <c r="R16" s="5"/>
      <c r="S16" s="5"/>
      <c r="T16" s="5"/>
      <c r="U16" s="5"/>
      <c r="V16" s="5"/>
      <c r="W16" s="78" t="s">
        <v>210</v>
      </c>
      <c r="X16" s="78"/>
    </row>
    <row r="17" spans="1:24" ht="81.75" customHeight="1" x14ac:dyDescent="0.25">
      <c r="A17" s="6"/>
      <c r="B17" s="57" t="s">
        <v>105</v>
      </c>
      <c r="C17" s="57" t="s">
        <v>15</v>
      </c>
      <c r="D17" s="7">
        <v>186.2</v>
      </c>
      <c r="E17" s="7">
        <v>186.2</v>
      </c>
      <c r="F17" s="7">
        <v>186.2</v>
      </c>
      <c r="G17" s="7">
        <v>186.2</v>
      </c>
      <c r="H17" s="5"/>
      <c r="I17" s="5"/>
      <c r="J17" s="5"/>
      <c r="K17" s="5"/>
      <c r="L17" s="5"/>
      <c r="M17" s="5"/>
      <c r="N17" s="5"/>
      <c r="O17" s="5"/>
      <c r="P17" s="5"/>
      <c r="Q17" s="5"/>
      <c r="R17" s="5"/>
      <c r="S17" s="5"/>
      <c r="T17" s="5"/>
      <c r="U17" s="5"/>
      <c r="V17" s="5"/>
      <c r="W17" s="78" t="s">
        <v>210</v>
      </c>
      <c r="X17" s="78"/>
    </row>
    <row r="18" spans="1:24" ht="98.25" customHeight="1" x14ac:dyDescent="0.25">
      <c r="A18" s="8"/>
      <c r="B18" s="9" t="s">
        <v>402</v>
      </c>
      <c r="C18" s="57" t="s">
        <v>17</v>
      </c>
      <c r="D18" s="7">
        <v>798.4</v>
      </c>
      <c r="E18" s="7">
        <v>798.4</v>
      </c>
      <c r="F18" s="7">
        <v>798.4</v>
      </c>
      <c r="G18" s="7">
        <v>798.4</v>
      </c>
      <c r="H18" s="5"/>
      <c r="I18" s="5"/>
      <c r="J18" s="5"/>
      <c r="K18" s="5"/>
      <c r="L18" s="5"/>
      <c r="M18" s="5"/>
      <c r="N18" s="5"/>
      <c r="O18" s="5"/>
      <c r="P18" s="5"/>
      <c r="Q18" s="5"/>
      <c r="R18" s="5"/>
      <c r="S18" s="5"/>
      <c r="T18" s="5"/>
      <c r="U18" s="5"/>
      <c r="V18" s="5"/>
      <c r="W18" s="78" t="s">
        <v>210</v>
      </c>
      <c r="X18" s="78"/>
    </row>
    <row r="19" spans="1:24" ht="98.25" customHeight="1" x14ac:dyDescent="0.25">
      <c r="A19" s="8"/>
      <c r="B19" s="9" t="s">
        <v>403</v>
      </c>
      <c r="C19" s="57" t="s">
        <v>15</v>
      </c>
      <c r="D19" s="7">
        <v>42.1</v>
      </c>
      <c r="E19" s="7">
        <v>42.1</v>
      </c>
      <c r="F19" s="7">
        <v>42.1</v>
      </c>
      <c r="G19" s="7">
        <v>42.1</v>
      </c>
      <c r="H19" s="5"/>
      <c r="I19" s="5"/>
      <c r="J19" s="5"/>
      <c r="K19" s="5"/>
      <c r="L19" s="5"/>
      <c r="M19" s="5"/>
      <c r="N19" s="5"/>
      <c r="O19" s="5"/>
      <c r="P19" s="5"/>
      <c r="Q19" s="5"/>
      <c r="R19" s="5"/>
      <c r="S19" s="5"/>
      <c r="T19" s="5"/>
      <c r="U19" s="5"/>
      <c r="V19" s="5"/>
      <c r="W19" s="78" t="s">
        <v>210</v>
      </c>
      <c r="X19" s="78"/>
    </row>
    <row r="20" spans="1:24" ht="152.25" customHeight="1" x14ac:dyDescent="0.25">
      <c r="A20" s="8"/>
      <c r="B20" s="9" t="s">
        <v>209</v>
      </c>
      <c r="C20" s="57" t="s">
        <v>15</v>
      </c>
      <c r="D20" s="7">
        <v>427.8</v>
      </c>
      <c r="E20" s="7">
        <v>427.8</v>
      </c>
      <c r="F20" s="7">
        <v>427.8</v>
      </c>
      <c r="G20" s="7">
        <v>427.8</v>
      </c>
      <c r="H20" s="5"/>
      <c r="I20" s="5"/>
      <c r="J20" s="5"/>
      <c r="K20" s="5"/>
      <c r="L20" s="5"/>
      <c r="M20" s="5"/>
      <c r="N20" s="5"/>
      <c r="O20" s="5"/>
      <c r="P20" s="5"/>
      <c r="Q20" s="5"/>
      <c r="R20" s="5"/>
      <c r="S20" s="5"/>
      <c r="T20" s="5"/>
      <c r="U20" s="5"/>
      <c r="V20" s="5"/>
      <c r="W20" s="78" t="s">
        <v>210</v>
      </c>
      <c r="X20" s="78"/>
    </row>
    <row r="21" spans="1:24" ht="68.25" customHeight="1" x14ac:dyDescent="0.25">
      <c r="A21" s="8"/>
      <c r="B21" s="9" t="s">
        <v>46</v>
      </c>
      <c r="C21" s="57" t="s">
        <v>15</v>
      </c>
      <c r="D21" s="7">
        <v>1480.2</v>
      </c>
      <c r="E21" s="7">
        <v>1480.2</v>
      </c>
      <c r="F21" s="7">
        <v>1480.2</v>
      </c>
      <c r="G21" s="7">
        <v>1480.2</v>
      </c>
      <c r="H21" s="5"/>
      <c r="I21" s="5"/>
      <c r="J21" s="5"/>
      <c r="K21" s="5"/>
      <c r="L21" s="5"/>
      <c r="M21" s="5"/>
      <c r="N21" s="5"/>
      <c r="O21" s="5"/>
      <c r="P21" s="5"/>
      <c r="Q21" s="5"/>
      <c r="R21" s="5"/>
      <c r="S21" s="5"/>
      <c r="T21" s="5"/>
      <c r="U21" s="5"/>
      <c r="V21" s="5"/>
      <c r="W21" s="78" t="s">
        <v>210</v>
      </c>
      <c r="X21" s="78"/>
    </row>
    <row r="22" spans="1:24" ht="33.75" customHeight="1" x14ac:dyDescent="0.25">
      <c r="A22" s="73"/>
      <c r="B22" s="76" t="s">
        <v>19</v>
      </c>
      <c r="C22" s="54" t="s">
        <v>18</v>
      </c>
      <c r="D22" s="10">
        <f>D23+D24</f>
        <v>67618.899999999994</v>
      </c>
      <c r="E22" s="10">
        <f t="shared" ref="E22:G22" si="0">E23+E24</f>
        <v>67618.899999999994</v>
      </c>
      <c r="F22" s="10">
        <f t="shared" si="0"/>
        <v>67592.5</v>
      </c>
      <c r="G22" s="10">
        <f t="shared" si="0"/>
        <v>67592.5</v>
      </c>
      <c r="H22" s="58"/>
      <c r="I22" s="58"/>
      <c r="J22" s="58"/>
      <c r="K22" s="58"/>
      <c r="L22" s="58"/>
      <c r="M22" s="58"/>
      <c r="N22" s="58"/>
      <c r="O22" s="58"/>
      <c r="P22" s="58"/>
      <c r="Q22" s="58"/>
      <c r="R22" s="58"/>
      <c r="S22" s="58"/>
      <c r="T22" s="58"/>
      <c r="U22" s="58"/>
      <c r="V22" s="58"/>
      <c r="W22" s="107" t="s">
        <v>233</v>
      </c>
      <c r="X22" s="107"/>
    </row>
    <row r="23" spans="1:24" ht="48" customHeight="1" x14ac:dyDescent="0.25">
      <c r="A23" s="74"/>
      <c r="B23" s="77"/>
      <c r="C23" s="57" t="s">
        <v>15</v>
      </c>
      <c r="D23" s="7">
        <f>D10+D12+D13+D14+D16+D17+D19+D20+D21</f>
        <v>55186.799999999996</v>
      </c>
      <c r="E23" s="7">
        <f t="shared" ref="E23:G23" si="1">E10+E12+E13+E14+E16+E17+E19+E20+E21</f>
        <v>55186.799999999996</v>
      </c>
      <c r="F23" s="7">
        <f t="shared" si="1"/>
        <v>55160.5</v>
      </c>
      <c r="G23" s="7">
        <f t="shared" si="1"/>
        <v>55160.5</v>
      </c>
      <c r="H23" s="7" t="e">
        <f>H10+H12+#REF!+H13+H14+H15+#REF!</f>
        <v>#REF!</v>
      </c>
      <c r="I23" s="7" t="e">
        <f>I10+I12+#REF!+I13+I14+I15+#REF!</f>
        <v>#REF!</v>
      </c>
      <c r="J23" s="7" t="e">
        <f>J10+J12+#REF!+J13+J14+J15+#REF!</f>
        <v>#REF!</v>
      </c>
      <c r="K23" s="7" t="e">
        <f>K10+K12+#REF!+K13+K14+K15+#REF!</f>
        <v>#REF!</v>
      </c>
      <c r="L23" s="7" t="e">
        <f>L10+L12+#REF!+L13+L14+L15+#REF!</f>
        <v>#REF!</v>
      </c>
      <c r="M23" s="7" t="e">
        <f>M10+M12+#REF!+M13+M14+M15+#REF!</f>
        <v>#REF!</v>
      </c>
      <c r="N23" s="7" t="e">
        <f>N10+N12+#REF!+N13+N14+N15+#REF!</f>
        <v>#REF!</v>
      </c>
      <c r="O23" s="7" t="e">
        <f>O10+O12+#REF!+O13+O14+O15+#REF!</f>
        <v>#REF!</v>
      </c>
      <c r="P23" s="7" t="e">
        <f>P10+P12+#REF!+P13+P14+P15+#REF!</f>
        <v>#REF!</v>
      </c>
      <c r="Q23" s="7" t="e">
        <f>Q10+Q12+#REF!+Q13+Q14+Q15+#REF!</f>
        <v>#REF!</v>
      </c>
      <c r="R23" s="7" t="e">
        <f>R10+R12+#REF!+R13+R14+R15+#REF!</f>
        <v>#REF!</v>
      </c>
      <c r="S23" s="7" t="e">
        <f>S10+S12+#REF!+S13+S14+S15+#REF!</f>
        <v>#REF!</v>
      </c>
      <c r="T23" s="7" t="e">
        <f>T10+T12+#REF!+T13+T14+T15+#REF!</f>
        <v>#REF!</v>
      </c>
      <c r="U23" s="7" t="e">
        <f>U10+U12+#REF!+U13+U14+U15+#REF!</f>
        <v>#REF!</v>
      </c>
      <c r="V23" s="7" t="e">
        <f>V10+V12+#REF!+V13+V14+V15+#REF!</f>
        <v>#REF!</v>
      </c>
      <c r="W23" s="78" t="s">
        <v>234</v>
      </c>
      <c r="X23" s="78"/>
    </row>
    <row r="24" spans="1:24" ht="47.25" x14ac:dyDescent="0.25">
      <c r="A24" s="74"/>
      <c r="B24" s="77"/>
      <c r="C24" s="57" t="s">
        <v>17</v>
      </c>
      <c r="D24" s="7">
        <f>D11+D15+D18</f>
        <v>12432.1</v>
      </c>
      <c r="E24" s="7">
        <f t="shared" ref="E24:G24" si="2">E11+E15+E18</f>
        <v>12432.1</v>
      </c>
      <c r="F24" s="7">
        <f t="shared" si="2"/>
        <v>12432</v>
      </c>
      <c r="G24" s="7">
        <f t="shared" si="2"/>
        <v>12432</v>
      </c>
      <c r="H24" s="58"/>
      <c r="I24" s="58"/>
      <c r="J24" s="58"/>
      <c r="K24" s="58"/>
      <c r="L24" s="58"/>
      <c r="M24" s="58"/>
      <c r="N24" s="58"/>
      <c r="O24" s="58"/>
      <c r="P24" s="58"/>
      <c r="Q24" s="58"/>
      <c r="R24" s="58"/>
      <c r="S24" s="58"/>
      <c r="T24" s="58"/>
      <c r="U24" s="58"/>
      <c r="V24" s="58"/>
      <c r="W24" s="78" t="s">
        <v>210</v>
      </c>
      <c r="X24" s="78"/>
    </row>
    <row r="25" spans="1:24" ht="32.25" customHeight="1" x14ac:dyDescent="0.25">
      <c r="A25" s="11"/>
      <c r="B25" s="82" t="s">
        <v>49</v>
      </c>
      <c r="C25" s="83"/>
      <c r="D25" s="83"/>
      <c r="E25" s="83"/>
      <c r="F25" s="83"/>
      <c r="G25" s="83"/>
      <c r="H25" s="83"/>
      <c r="I25" s="83"/>
      <c r="J25" s="83"/>
      <c r="K25" s="83"/>
      <c r="L25" s="83"/>
      <c r="M25" s="83"/>
      <c r="N25" s="83"/>
      <c r="O25" s="83"/>
      <c r="P25" s="83"/>
      <c r="Q25" s="83"/>
      <c r="R25" s="83"/>
      <c r="S25" s="83"/>
      <c r="T25" s="83"/>
      <c r="U25" s="83"/>
      <c r="V25" s="83"/>
      <c r="W25" s="83"/>
      <c r="X25" s="83"/>
    </row>
    <row r="26" spans="1:24" ht="87" customHeight="1" x14ac:dyDescent="0.25">
      <c r="A26" s="6"/>
      <c r="B26" s="57" t="s">
        <v>50</v>
      </c>
      <c r="C26" s="57" t="s">
        <v>15</v>
      </c>
      <c r="D26" s="7">
        <v>917.9</v>
      </c>
      <c r="E26" s="7">
        <v>917.9</v>
      </c>
      <c r="F26" s="7">
        <v>906.3</v>
      </c>
      <c r="G26" s="7">
        <v>906.3</v>
      </c>
      <c r="H26" s="5"/>
      <c r="I26" s="5"/>
      <c r="J26" s="5"/>
      <c r="K26" s="5"/>
      <c r="L26" s="5"/>
      <c r="M26" s="5"/>
      <c r="N26" s="5"/>
      <c r="O26" s="5"/>
      <c r="P26" s="5"/>
      <c r="Q26" s="5"/>
      <c r="R26" s="5"/>
      <c r="S26" s="5"/>
      <c r="T26" s="5"/>
      <c r="U26" s="5"/>
      <c r="V26" s="5"/>
      <c r="W26" s="78" t="s">
        <v>404</v>
      </c>
      <c r="X26" s="78"/>
    </row>
    <row r="27" spans="1:24" ht="69" customHeight="1" x14ac:dyDescent="0.25">
      <c r="A27" s="6"/>
      <c r="B27" s="57" t="s">
        <v>121</v>
      </c>
      <c r="C27" s="57" t="s">
        <v>17</v>
      </c>
      <c r="D27" s="7">
        <v>2885.4</v>
      </c>
      <c r="E27" s="7">
        <v>2885.4</v>
      </c>
      <c r="F27" s="7">
        <v>2853.6</v>
      </c>
      <c r="G27" s="7">
        <v>2853.6</v>
      </c>
      <c r="H27" s="5"/>
      <c r="I27" s="5"/>
      <c r="J27" s="5"/>
      <c r="K27" s="5"/>
      <c r="L27" s="5"/>
      <c r="M27" s="5"/>
      <c r="N27" s="5"/>
      <c r="O27" s="5"/>
      <c r="P27" s="5"/>
      <c r="Q27" s="5"/>
      <c r="R27" s="5"/>
      <c r="S27" s="5"/>
      <c r="T27" s="5"/>
      <c r="U27" s="5"/>
      <c r="V27" s="5"/>
      <c r="W27" s="78" t="s">
        <v>405</v>
      </c>
      <c r="X27" s="78"/>
    </row>
    <row r="28" spans="1:24" ht="88.5" customHeight="1" x14ac:dyDescent="0.25">
      <c r="A28" s="6"/>
      <c r="B28" s="57" t="s">
        <v>122</v>
      </c>
      <c r="C28" s="57" t="s">
        <v>15</v>
      </c>
      <c r="D28" s="7">
        <v>151.9</v>
      </c>
      <c r="E28" s="7">
        <v>151.9</v>
      </c>
      <c r="F28" s="7">
        <v>133</v>
      </c>
      <c r="G28" s="7">
        <v>133</v>
      </c>
      <c r="H28" s="5"/>
      <c r="I28" s="5"/>
      <c r="J28" s="5"/>
      <c r="K28" s="5"/>
      <c r="L28" s="5"/>
      <c r="M28" s="5"/>
      <c r="N28" s="5"/>
      <c r="O28" s="5"/>
      <c r="P28" s="5"/>
      <c r="Q28" s="5"/>
      <c r="R28" s="5"/>
      <c r="S28" s="5"/>
      <c r="T28" s="5"/>
      <c r="U28" s="5"/>
      <c r="V28" s="5"/>
      <c r="W28" s="78" t="s">
        <v>406</v>
      </c>
      <c r="X28" s="78"/>
    </row>
    <row r="29" spans="1:24" ht="31.5" customHeight="1" x14ac:dyDescent="0.25">
      <c r="A29" s="84"/>
      <c r="B29" s="82" t="s">
        <v>19</v>
      </c>
      <c r="C29" s="54" t="s">
        <v>18</v>
      </c>
      <c r="D29" s="10">
        <f>D30+D31</f>
        <v>3955.2</v>
      </c>
      <c r="E29" s="10">
        <f t="shared" ref="E29:G29" si="3">E30+E31</f>
        <v>3955.2</v>
      </c>
      <c r="F29" s="10">
        <f t="shared" si="3"/>
        <v>3892.8999999999996</v>
      </c>
      <c r="G29" s="10">
        <f t="shared" si="3"/>
        <v>3892.8999999999996</v>
      </c>
      <c r="H29" s="58"/>
      <c r="I29" s="58"/>
      <c r="J29" s="58"/>
      <c r="K29" s="58"/>
      <c r="L29" s="58"/>
      <c r="M29" s="58"/>
      <c r="N29" s="58"/>
      <c r="O29" s="58"/>
      <c r="P29" s="58"/>
      <c r="Q29" s="58"/>
      <c r="R29" s="58"/>
      <c r="S29" s="58"/>
      <c r="T29" s="58"/>
      <c r="U29" s="58"/>
      <c r="V29" s="58"/>
      <c r="W29" s="107" t="s">
        <v>235</v>
      </c>
      <c r="X29" s="107"/>
    </row>
    <row r="30" spans="1:24" ht="55.5" customHeight="1" x14ac:dyDescent="0.25">
      <c r="A30" s="84"/>
      <c r="B30" s="87"/>
      <c r="C30" s="57" t="s">
        <v>15</v>
      </c>
      <c r="D30" s="7">
        <f>D26+D28</f>
        <v>1069.8</v>
      </c>
      <c r="E30" s="7">
        <f t="shared" ref="E30:F30" si="4">E26+E28</f>
        <v>1069.8</v>
      </c>
      <c r="F30" s="7">
        <f t="shared" si="4"/>
        <v>1039.3</v>
      </c>
      <c r="G30" s="7">
        <f>G26+G28</f>
        <v>1039.3</v>
      </c>
      <c r="H30" s="7" t="e">
        <f>#REF!+#REF!+H16+H22+H23+H24+#REF!</f>
        <v>#REF!</v>
      </c>
      <c r="I30" s="7" t="e">
        <f>#REF!+#REF!+I16+I22+I23+I24+#REF!</f>
        <v>#REF!</v>
      </c>
      <c r="J30" s="7" t="e">
        <f>#REF!+#REF!+J16+J22+J23+J24+#REF!</f>
        <v>#REF!</v>
      </c>
      <c r="K30" s="7" t="e">
        <f>#REF!+#REF!+K16+K22+K23+K24+#REF!</f>
        <v>#REF!</v>
      </c>
      <c r="L30" s="7" t="e">
        <f>#REF!+#REF!+L16+L22+L23+L24+#REF!</f>
        <v>#REF!</v>
      </c>
      <c r="M30" s="7" t="e">
        <f>#REF!+#REF!+M16+M22+M23+M24+#REF!</f>
        <v>#REF!</v>
      </c>
      <c r="N30" s="7" t="e">
        <f>#REF!+#REF!+N16+N22+N23+N24+#REF!</f>
        <v>#REF!</v>
      </c>
      <c r="O30" s="7" t="e">
        <f>#REF!+#REF!+O16+O22+O23+O24+#REF!</f>
        <v>#REF!</v>
      </c>
      <c r="P30" s="7" t="e">
        <f>#REF!+#REF!+P16+P22+P23+P24+#REF!</f>
        <v>#REF!</v>
      </c>
      <c r="Q30" s="7" t="e">
        <f>#REF!+#REF!+Q16+Q22+Q23+Q24+#REF!</f>
        <v>#REF!</v>
      </c>
      <c r="R30" s="7" t="e">
        <f>#REF!+#REF!+R16+R22+R23+R24+#REF!</f>
        <v>#REF!</v>
      </c>
      <c r="S30" s="7" t="e">
        <f>#REF!+#REF!+S16+S22+S23+S24+#REF!</f>
        <v>#REF!</v>
      </c>
      <c r="T30" s="7" t="e">
        <f>#REF!+#REF!+T16+T22+T23+T24+#REF!</f>
        <v>#REF!</v>
      </c>
      <c r="U30" s="7" t="e">
        <f>#REF!+#REF!+U16+U22+U23+U24+#REF!</f>
        <v>#REF!</v>
      </c>
      <c r="V30" s="7" t="e">
        <f>#REF!+#REF!+V16+V22+V23+V24+#REF!</f>
        <v>#REF!</v>
      </c>
      <c r="W30" s="78" t="s">
        <v>407</v>
      </c>
      <c r="X30" s="78"/>
    </row>
    <row r="31" spans="1:24" ht="47.25" x14ac:dyDescent="0.25">
      <c r="A31" s="84"/>
      <c r="B31" s="87"/>
      <c r="C31" s="57" t="s">
        <v>17</v>
      </c>
      <c r="D31" s="7">
        <f>D27</f>
        <v>2885.4</v>
      </c>
      <c r="E31" s="7">
        <f t="shared" ref="E31:G31" si="5">E27</f>
        <v>2885.4</v>
      </c>
      <c r="F31" s="7">
        <f t="shared" si="5"/>
        <v>2853.6</v>
      </c>
      <c r="G31" s="7">
        <f t="shared" si="5"/>
        <v>2853.6</v>
      </c>
      <c r="H31" s="58"/>
      <c r="I31" s="58"/>
      <c r="J31" s="58"/>
      <c r="K31" s="58"/>
      <c r="L31" s="58"/>
      <c r="M31" s="58"/>
      <c r="N31" s="58"/>
      <c r="O31" s="58"/>
      <c r="P31" s="58"/>
      <c r="Q31" s="58"/>
      <c r="R31" s="58"/>
      <c r="S31" s="58"/>
      <c r="T31" s="58"/>
      <c r="U31" s="58"/>
      <c r="V31" s="58"/>
      <c r="W31" s="78" t="s">
        <v>236</v>
      </c>
      <c r="X31" s="78"/>
    </row>
    <row r="32" spans="1:24" s="13" customFormat="1" ht="32.25" customHeight="1" x14ac:dyDescent="0.25">
      <c r="A32" s="12"/>
      <c r="B32" s="82" t="s">
        <v>51</v>
      </c>
      <c r="C32" s="88"/>
      <c r="D32" s="88"/>
      <c r="E32" s="88"/>
      <c r="F32" s="88"/>
      <c r="G32" s="88"/>
      <c r="H32" s="88"/>
      <c r="I32" s="88"/>
      <c r="J32" s="88"/>
      <c r="K32" s="88"/>
      <c r="L32" s="88"/>
      <c r="M32" s="88"/>
      <c r="N32" s="88"/>
      <c r="O32" s="88"/>
      <c r="P32" s="88"/>
      <c r="Q32" s="88"/>
      <c r="R32" s="88"/>
      <c r="S32" s="88"/>
      <c r="T32" s="88"/>
      <c r="U32" s="88"/>
      <c r="V32" s="88"/>
      <c r="W32" s="88"/>
      <c r="X32" s="88"/>
    </row>
    <row r="33" spans="1:24" s="13" customFormat="1" ht="82.5" customHeight="1" x14ac:dyDescent="0.25">
      <c r="A33" s="6"/>
      <c r="B33" s="57" t="s">
        <v>37</v>
      </c>
      <c r="C33" s="57" t="s">
        <v>15</v>
      </c>
      <c r="D33" s="7">
        <v>209725.5</v>
      </c>
      <c r="E33" s="7">
        <v>209725.5</v>
      </c>
      <c r="F33" s="7">
        <v>209725.5</v>
      </c>
      <c r="G33" s="7">
        <v>209725.5</v>
      </c>
      <c r="H33" s="14"/>
      <c r="I33" s="14"/>
      <c r="J33" s="14"/>
      <c r="K33" s="14"/>
      <c r="L33" s="14"/>
      <c r="M33" s="14"/>
      <c r="N33" s="14"/>
      <c r="O33" s="14"/>
      <c r="P33" s="14"/>
      <c r="Q33" s="14"/>
      <c r="R33" s="14"/>
      <c r="S33" s="14"/>
      <c r="T33" s="14"/>
      <c r="U33" s="14"/>
      <c r="V33" s="14"/>
      <c r="W33" s="78" t="s">
        <v>210</v>
      </c>
      <c r="X33" s="78"/>
    </row>
    <row r="34" spans="1:24" s="13" customFormat="1" ht="88.5" customHeight="1" x14ac:dyDescent="0.25">
      <c r="A34" s="6"/>
      <c r="B34" s="57" t="s">
        <v>36</v>
      </c>
      <c r="C34" s="57" t="s">
        <v>15</v>
      </c>
      <c r="D34" s="7">
        <v>6375.2</v>
      </c>
      <c r="E34" s="7">
        <v>6375.2</v>
      </c>
      <c r="F34" s="7">
        <v>6375.2</v>
      </c>
      <c r="G34" s="7">
        <v>6375.2</v>
      </c>
      <c r="H34" s="14"/>
      <c r="I34" s="14"/>
      <c r="J34" s="14"/>
      <c r="K34" s="14"/>
      <c r="L34" s="14"/>
      <c r="M34" s="14"/>
      <c r="N34" s="14"/>
      <c r="O34" s="14"/>
      <c r="P34" s="14"/>
      <c r="Q34" s="14"/>
      <c r="R34" s="14"/>
      <c r="S34" s="14"/>
      <c r="T34" s="14"/>
      <c r="U34" s="14"/>
      <c r="V34" s="14"/>
      <c r="W34" s="78" t="s">
        <v>210</v>
      </c>
      <c r="X34" s="78"/>
    </row>
    <row r="35" spans="1:24" s="13" customFormat="1" ht="99.75" customHeight="1" x14ac:dyDescent="0.25">
      <c r="A35" s="6"/>
      <c r="B35" s="57" t="s">
        <v>123</v>
      </c>
      <c r="C35" s="57" t="s">
        <v>17</v>
      </c>
      <c r="D35" s="7">
        <v>35093.300000000003</v>
      </c>
      <c r="E35" s="7">
        <v>35093.300000000003</v>
      </c>
      <c r="F35" s="7">
        <v>35093.300000000003</v>
      </c>
      <c r="G35" s="7">
        <v>35093.300000000003</v>
      </c>
      <c r="H35" s="14"/>
      <c r="I35" s="14"/>
      <c r="J35" s="14"/>
      <c r="K35" s="14"/>
      <c r="L35" s="14"/>
      <c r="M35" s="14"/>
      <c r="N35" s="14"/>
      <c r="O35" s="14"/>
      <c r="P35" s="14"/>
      <c r="Q35" s="14"/>
      <c r="R35" s="14"/>
      <c r="S35" s="14"/>
      <c r="T35" s="14"/>
      <c r="U35" s="14"/>
      <c r="V35" s="14"/>
      <c r="W35" s="78" t="s">
        <v>210</v>
      </c>
      <c r="X35" s="78"/>
    </row>
    <row r="36" spans="1:24" s="13" customFormat="1" ht="85.5" customHeight="1" x14ac:dyDescent="0.25">
      <c r="A36" s="6"/>
      <c r="B36" s="57" t="s">
        <v>182</v>
      </c>
      <c r="C36" s="57" t="s">
        <v>17</v>
      </c>
      <c r="D36" s="7">
        <v>307262.5</v>
      </c>
      <c r="E36" s="7">
        <v>307262.5</v>
      </c>
      <c r="F36" s="7">
        <v>307243.3</v>
      </c>
      <c r="G36" s="7">
        <v>307243.3</v>
      </c>
      <c r="H36" s="14"/>
      <c r="I36" s="14"/>
      <c r="J36" s="14"/>
      <c r="K36" s="14"/>
      <c r="L36" s="14"/>
      <c r="M36" s="14"/>
      <c r="N36" s="14"/>
      <c r="O36" s="14"/>
      <c r="P36" s="14"/>
      <c r="Q36" s="14"/>
      <c r="R36" s="14"/>
      <c r="S36" s="14"/>
      <c r="T36" s="14"/>
      <c r="U36" s="14"/>
      <c r="V36" s="14"/>
      <c r="W36" s="78" t="s">
        <v>237</v>
      </c>
      <c r="X36" s="78"/>
    </row>
    <row r="37" spans="1:24" s="13" customFormat="1" ht="117" customHeight="1" x14ac:dyDescent="0.25">
      <c r="A37" s="6"/>
      <c r="B37" s="57" t="s">
        <v>124</v>
      </c>
      <c r="C37" s="57" t="s">
        <v>15</v>
      </c>
      <c r="D37" s="7">
        <v>2257.1999999999998</v>
      </c>
      <c r="E37" s="7">
        <v>2257.1999999999998</v>
      </c>
      <c r="F37" s="7">
        <v>2257.1999999999998</v>
      </c>
      <c r="G37" s="7">
        <v>2257.1999999999998</v>
      </c>
      <c r="H37" s="14"/>
      <c r="I37" s="14"/>
      <c r="J37" s="14"/>
      <c r="K37" s="14"/>
      <c r="L37" s="14"/>
      <c r="M37" s="14"/>
      <c r="N37" s="14"/>
      <c r="O37" s="14"/>
      <c r="P37" s="14"/>
      <c r="Q37" s="14"/>
      <c r="R37" s="14"/>
      <c r="S37" s="14"/>
      <c r="T37" s="14"/>
      <c r="U37" s="14"/>
      <c r="V37" s="14"/>
      <c r="W37" s="78" t="s">
        <v>238</v>
      </c>
      <c r="X37" s="78"/>
    </row>
    <row r="38" spans="1:24" s="13" customFormat="1" ht="109.5" customHeight="1" x14ac:dyDescent="0.25">
      <c r="A38" s="6"/>
      <c r="B38" s="57" t="s">
        <v>118</v>
      </c>
      <c r="C38" s="57" t="s">
        <v>15</v>
      </c>
      <c r="D38" s="7">
        <v>39.799999999999997</v>
      </c>
      <c r="E38" s="7">
        <v>39.799999999999997</v>
      </c>
      <c r="F38" s="7">
        <v>39.799999999999997</v>
      </c>
      <c r="G38" s="7">
        <v>39.799999999999997</v>
      </c>
      <c r="H38" s="14"/>
      <c r="I38" s="14"/>
      <c r="J38" s="14"/>
      <c r="K38" s="14"/>
      <c r="L38" s="14"/>
      <c r="M38" s="14"/>
      <c r="N38" s="14"/>
      <c r="O38" s="14"/>
      <c r="P38" s="14"/>
      <c r="Q38" s="14"/>
      <c r="R38" s="14"/>
      <c r="S38" s="14"/>
      <c r="T38" s="14"/>
      <c r="U38" s="14"/>
      <c r="V38" s="14"/>
      <c r="W38" s="78" t="s">
        <v>238</v>
      </c>
      <c r="X38" s="78"/>
    </row>
    <row r="39" spans="1:24" ht="15" customHeight="1" x14ac:dyDescent="0.25">
      <c r="A39" s="84"/>
      <c r="B39" s="82" t="s">
        <v>19</v>
      </c>
      <c r="C39" s="54" t="s">
        <v>18</v>
      </c>
      <c r="D39" s="10">
        <f>D40+D41</f>
        <v>560753.5</v>
      </c>
      <c r="E39" s="10">
        <f t="shared" ref="E39:G39" si="6">E40+E41</f>
        <v>560753.5</v>
      </c>
      <c r="F39" s="10">
        <f t="shared" si="6"/>
        <v>560734.30000000005</v>
      </c>
      <c r="G39" s="10">
        <f t="shared" si="6"/>
        <v>560734.30000000005</v>
      </c>
      <c r="H39" s="58"/>
      <c r="I39" s="58"/>
      <c r="J39" s="58"/>
      <c r="K39" s="58"/>
      <c r="L39" s="58"/>
      <c r="M39" s="58"/>
      <c r="N39" s="58"/>
      <c r="O39" s="58"/>
      <c r="P39" s="58"/>
      <c r="Q39" s="58"/>
      <c r="R39" s="58"/>
      <c r="S39" s="58"/>
      <c r="T39" s="58"/>
      <c r="U39" s="58"/>
      <c r="V39" s="58"/>
      <c r="W39" s="107" t="s">
        <v>210</v>
      </c>
      <c r="X39" s="107"/>
    </row>
    <row r="40" spans="1:24" ht="50.25" customHeight="1" x14ac:dyDescent="0.25">
      <c r="A40" s="84"/>
      <c r="B40" s="87"/>
      <c r="C40" s="57" t="s">
        <v>15</v>
      </c>
      <c r="D40" s="7">
        <f>D33+D34+D37+D38</f>
        <v>218397.7</v>
      </c>
      <c r="E40" s="7">
        <f t="shared" ref="E40:G40" si="7">E33+E34+E37+E38</f>
        <v>218397.7</v>
      </c>
      <c r="F40" s="7">
        <f t="shared" si="7"/>
        <v>218397.7</v>
      </c>
      <c r="G40" s="7">
        <f t="shared" si="7"/>
        <v>218397.7</v>
      </c>
      <c r="H40" s="7"/>
      <c r="I40" s="7"/>
      <c r="J40" s="7"/>
      <c r="K40" s="7"/>
      <c r="L40" s="7"/>
      <c r="M40" s="7"/>
      <c r="N40" s="7"/>
      <c r="O40" s="7"/>
      <c r="P40" s="7"/>
      <c r="Q40" s="7"/>
      <c r="R40" s="7"/>
      <c r="S40" s="7"/>
      <c r="T40" s="7"/>
      <c r="U40" s="7"/>
      <c r="V40" s="7"/>
      <c r="W40" s="78" t="s">
        <v>210</v>
      </c>
      <c r="X40" s="78"/>
    </row>
    <row r="41" spans="1:24" ht="57.75" customHeight="1" x14ac:dyDescent="0.25">
      <c r="A41" s="84"/>
      <c r="B41" s="87"/>
      <c r="C41" s="57" t="s">
        <v>17</v>
      </c>
      <c r="D41" s="7">
        <f>D35+D36</f>
        <v>342355.8</v>
      </c>
      <c r="E41" s="7">
        <f t="shared" ref="E41:G41" si="8">E35+E36</f>
        <v>342355.8</v>
      </c>
      <c r="F41" s="7">
        <f t="shared" si="8"/>
        <v>342336.6</v>
      </c>
      <c r="G41" s="7">
        <f t="shared" si="8"/>
        <v>342336.6</v>
      </c>
      <c r="H41" s="7" t="e">
        <f>H35+#REF!+H36</f>
        <v>#REF!</v>
      </c>
      <c r="I41" s="7" t="e">
        <f>I35+#REF!+I36</f>
        <v>#REF!</v>
      </c>
      <c r="J41" s="7" t="e">
        <f>J35+#REF!+J36</f>
        <v>#REF!</v>
      </c>
      <c r="K41" s="7" t="e">
        <f>K35+#REF!+K36</f>
        <v>#REF!</v>
      </c>
      <c r="L41" s="7" t="e">
        <f>L35+#REF!+L36</f>
        <v>#REF!</v>
      </c>
      <c r="M41" s="7" t="e">
        <f>M35+#REF!+M36</f>
        <v>#REF!</v>
      </c>
      <c r="N41" s="7" t="e">
        <f>N35+#REF!+N36</f>
        <v>#REF!</v>
      </c>
      <c r="O41" s="7" t="e">
        <f>O35+#REF!+O36</f>
        <v>#REF!</v>
      </c>
      <c r="P41" s="7" t="e">
        <f>P35+#REF!+P36</f>
        <v>#REF!</v>
      </c>
      <c r="Q41" s="7" t="e">
        <f>Q35+#REF!+Q36</f>
        <v>#REF!</v>
      </c>
      <c r="R41" s="7" t="e">
        <f>R35+#REF!+R36</f>
        <v>#REF!</v>
      </c>
      <c r="S41" s="7" t="e">
        <f>S35+#REF!+S36</f>
        <v>#REF!</v>
      </c>
      <c r="T41" s="7" t="e">
        <f>T35+#REF!+T36</f>
        <v>#REF!</v>
      </c>
      <c r="U41" s="7" t="e">
        <f>U35+#REF!+U36</f>
        <v>#REF!</v>
      </c>
      <c r="V41" s="7" t="e">
        <f>V35+#REF!+V36</f>
        <v>#REF!</v>
      </c>
      <c r="W41" s="78" t="s">
        <v>239</v>
      </c>
      <c r="X41" s="78"/>
    </row>
    <row r="42" spans="1:24" s="13" customFormat="1" ht="32.25" customHeight="1" x14ac:dyDescent="0.25">
      <c r="A42" s="12"/>
      <c r="B42" s="82" t="s">
        <v>57</v>
      </c>
      <c r="C42" s="88"/>
      <c r="D42" s="88"/>
      <c r="E42" s="88"/>
      <c r="F42" s="88"/>
      <c r="G42" s="88"/>
      <c r="H42" s="88"/>
      <c r="I42" s="88"/>
      <c r="J42" s="88"/>
      <c r="K42" s="88"/>
      <c r="L42" s="88"/>
      <c r="M42" s="88"/>
      <c r="N42" s="88"/>
      <c r="O42" s="88"/>
      <c r="P42" s="88"/>
      <c r="Q42" s="88"/>
      <c r="R42" s="88"/>
      <c r="S42" s="88"/>
      <c r="T42" s="88"/>
      <c r="U42" s="88"/>
      <c r="V42" s="88"/>
      <c r="W42" s="88"/>
      <c r="X42" s="88"/>
    </row>
    <row r="43" spans="1:24" s="13" customFormat="1" ht="89.25" customHeight="1" x14ac:dyDescent="0.25">
      <c r="A43" s="6"/>
      <c r="B43" s="57" t="s">
        <v>52</v>
      </c>
      <c r="C43" s="57" t="s">
        <v>15</v>
      </c>
      <c r="D43" s="7">
        <v>126573.8</v>
      </c>
      <c r="E43" s="7">
        <v>126573.8</v>
      </c>
      <c r="F43" s="7">
        <v>126573.8</v>
      </c>
      <c r="G43" s="7">
        <v>126573.8</v>
      </c>
      <c r="H43" s="14"/>
      <c r="I43" s="14"/>
      <c r="J43" s="14"/>
      <c r="K43" s="14"/>
      <c r="L43" s="14"/>
      <c r="M43" s="14"/>
      <c r="N43" s="14"/>
      <c r="O43" s="14"/>
      <c r="P43" s="14"/>
      <c r="Q43" s="14"/>
      <c r="R43" s="14"/>
      <c r="S43" s="14"/>
      <c r="T43" s="14"/>
      <c r="U43" s="14"/>
      <c r="V43" s="14"/>
      <c r="W43" s="78" t="s">
        <v>210</v>
      </c>
      <c r="X43" s="78"/>
    </row>
    <row r="44" spans="1:24" s="13" customFormat="1" ht="79.5" customHeight="1" x14ac:dyDescent="0.25">
      <c r="A44" s="6"/>
      <c r="B44" s="57" t="s">
        <v>36</v>
      </c>
      <c r="C44" s="57" t="s">
        <v>15</v>
      </c>
      <c r="D44" s="7">
        <v>4901</v>
      </c>
      <c r="E44" s="7">
        <v>4901</v>
      </c>
      <c r="F44" s="7">
        <v>4901</v>
      </c>
      <c r="G44" s="7">
        <v>4901</v>
      </c>
      <c r="H44" s="14"/>
      <c r="I44" s="14"/>
      <c r="J44" s="14"/>
      <c r="K44" s="14"/>
      <c r="L44" s="14"/>
      <c r="M44" s="14"/>
      <c r="N44" s="14"/>
      <c r="O44" s="14"/>
      <c r="P44" s="14"/>
      <c r="Q44" s="14"/>
      <c r="R44" s="14"/>
      <c r="S44" s="14"/>
      <c r="T44" s="14"/>
      <c r="U44" s="14"/>
      <c r="V44" s="14"/>
      <c r="W44" s="78" t="s">
        <v>210</v>
      </c>
      <c r="X44" s="78"/>
    </row>
    <row r="45" spans="1:24" s="13" customFormat="1" ht="95.25" customHeight="1" x14ac:dyDescent="0.25">
      <c r="A45" s="6"/>
      <c r="B45" s="57" t="s">
        <v>53</v>
      </c>
      <c r="C45" s="57" t="s">
        <v>17</v>
      </c>
      <c r="D45" s="15">
        <v>1302.4000000000001</v>
      </c>
      <c r="E45" s="15">
        <v>1302.4000000000001</v>
      </c>
      <c r="F45" s="15">
        <v>1302.4000000000001</v>
      </c>
      <c r="G45" s="15">
        <v>1302.4000000000001</v>
      </c>
      <c r="H45" s="14"/>
      <c r="I45" s="14"/>
      <c r="J45" s="14"/>
      <c r="K45" s="14"/>
      <c r="L45" s="14"/>
      <c r="M45" s="14"/>
      <c r="N45" s="14"/>
      <c r="O45" s="14"/>
      <c r="P45" s="14"/>
      <c r="Q45" s="14"/>
      <c r="R45" s="14"/>
      <c r="S45" s="14"/>
      <c r="T45" s="14"/>
      <c r="U45" s="14"/>
      <c r="V45" s="14"/>
      <c r="W45" s="78" t="s">
        <v>216</v>
      </c>
      <c r="X45" s="78"/>
    </row>
    <row r="46" spans="1:24" s="13" customFormat="1" ht="64.5" customHeight="1" x14ac:dyDescent="0.25">
      <c r="A46" s="6"/>
      <c r="B46" s="57" t="s">
        <v>54</v>
      </c>
      <c r="C46" s="57" t="s">
        <v>17</v>
      </c>
      <c r="D46" s="7">
        <v>392006.3</v>
      </c>
      <c r="E46" s="7">
        <v>392006.3</v>
      </c>
      <c r="F46" s="7">
        <v>391842</v>
      </c>
      <c r="G46" s="7">
        <v>391842</v>
      </c>
      <c r="H46" s="14"/>
      <c r="I46" s="14"/>
      <c r="J46" s="14"/>
      <c r="K46" s="14"/>
      <c r="L46" s="14"/>
      <c r="M46" s="14"/>
      <c r="N46" s="14"/>
      <c r="O46" s="14"/>
      <c r="P46" s="14"/>
      <c r="Q46" s="14"/>
      <c r="R46" s="14"/>
      <c r="S46" s="14"/>
      <c r="T46" s="14"/>
      <c r="U46" s="14"/>
      <c r="V46" s="14"/>
      <c r="W46" s="78" t="s">
        <v>233</v>
      </c>
      <c r="X46" s="78"/>
    </row>
    <row r="47" spans="1:24" s="13" customFormat="1" ht="45.75" customHeight="1" x14ac:dyDescent="0.25">
      <c r="A47" s="6"/>
      <c r="B47" s="57" t="s">
        <v>55</v>
      </c>
      <c r="C47" s="57" t="s">
        <v>17</v>
      </c>
      <c r="D47" s="7">
        <v>20500</v>
      </c>
      <c r="E47" s="7">
        <v>20500</v>
      </c>
      <c r="F47" s="7">
        <v>20500</v>
      </c>
      <c r="G47" s="7">
        <v>20500</v>
      </c>
      <c r="H47" s="14"/>
      <c r="I47" s="14"/>
      <c r="J47" s="14"/>
      <c r="K47" s="14"/>
      <c r="L47" s="14"/>
      <c r="M47" s="14"/>
      <c r="N47" s="14"/>
      <c r="O47" s="14"/>
      <c r="P47" s="14"/>
      <c r="Q47" s="14"/>
      <c r="R47" s="14"/>
      <c r="S47" s="14"/>
      <c r="T47" s="14"/>
      <c r="U47" s="14"/>
      <c r="V47" s="14"/>
      <c r="W47" s="78" t="s">
        <v>212</v>
      </c>
      <c r="X47" s="78"/>
    </row>
    <row r="48" spans="1:24" s="13" customFormat="1" ht="112.5" customHeight="1" x14ac:dyDescent="0.25">
      <c r="A48" s="6"/>
      <c r="B48" s="57" t="s">
        <v>107</v>
      </c>
      <c r="C48" s="57" t="s">
        <v>15</v>
      </c>
      <c r="D48" s="30">
        <v>1738.4</v>
      </c>
      <c r="E48" s="30">
        <v>1738.4</v>
      </c>
      <c r="F48" s="30">
        <v>1738.4</v>
      </c>
      <c r="G48" s="30">
        <v>1738.4</v>
      </c>
      <c r="H48" s="14"/>
      <c r="I48" s="14"/>
      <c r="J48" s="14"/>
      <c r="K48" s="14"/>
      <c r="L48" s="14"/>
      <c r="M48" s="14"/>
      <c r="N48" s="14"/>
      <c r="O48" s="14"/>
      <c r="P48" s="14"/>
      <c r="Q48" s="14"/>
      <c r="R48" s="14"/>
      <c r="S48" s="14"/>
      <c r="T48" s="14"/>
      <c r="U48" s="14"/>
      <c r="V48" s="14"/>
      <c r="W48" s="78" t="s">
        <v>212</v>
      </c>
      <c r="X48" s="78"/>
    </row>
    <row r="49" spans="1:24" s="13" customFormat="1" ht="112.5" customHeight="1" x14ac:dyDescent="0.25">
      <c r="A49" s="6"/>
      <c r="B49" s="57" t="s">
        <v>118</v>
      </c>
      <c r="C49" s="57" t="s">
        <v>15</v>
      </c>
      <c r="D49" s="7">
        <v>26.6</v>
      </c>
      <c r="E49" s="7">
        <v>26.6</v>
      </c>
      <c r="F49" s="7">
        <v>26.5</v>
      </c>
      <c r="G49" s="7">
        <v>26.5</v>
      </c>
      <c r="H49" s="14"/>
      <c r="I49" s="14"/>
      <c r="J49" s="14"/>
      <c r="K49" s="14"/>
      <c r="L49" s="14"/>
      <c r="M49" s="14"/>
      <c r="N49" s="14"/>
      <c r="O49" s="14"/>
      <c r="P49" s="14"/>
      <c r="Q49" s="14"/>
      <c r="R49" s="14"/>
      <c r="S49" s="14"/>
      <c r="T49" s="14"/>
      <c r="U49" s="14"/>
      <c r="V49" s="14"/>
      <c r="W49" s="78" t="s">
        <v>408</v>
      </c>
      <c r="X49" s="78"/>
    </row>
    <row r="50" spans="1:24" s="13" customFormat="1" ht="112.5" customHeight="1" x14ac:dyDescent="0.25">
      <c r="A50" s="6"/>
      <c r="B50" s="57" t="s">
        <v>125</v>
      </c>
      <c r="C50" s="57" t="s">
        <v>15</v>
      </c>
      <c r="D50" s="7">
        <v>785.9</v>
      </c>
      <c r="E50" s="7">
        <v>785.9</v>
      </c>
      <c r="F50" s="7">
        <v>785.9</v>
      </c>
      <c r="G50" s="7">
        <v>785.9</v>
      </c>
      <c r="H50" s="14"/>
      <c r="I50" s="14"/>
      <c r="J50" s="14"/>
      <c r="K50" s="14"/>
      <c r="L50" s="14"/>
      <c r="M50" s="14"/>
      <c r="N50" s="14"/>
      <c r="O50" s="14"/>
      <c r="P50" s="14"/>
      <c r="Q50" s="14"/>
      <c r="R50" s="14"/>
      <c r="S50" s="14"/>
      <c r="T50" s="14"/>
      <c r="U50" s="14"/>
      <c r="V50" s="14"/>
      <c r="W50" s="78" t="s">
        <v>212</v>
      </c>
      <c r="X50" s="78"/>
    </row>
    <row r="51" spans="1:24" s="13" customFormat="1" ht="112.5" customHeight="1" x14ac:dyDescent="0.25">
      <c r="A51" s="6"/>
      <c r="B51" s="57" t="s">
        <v>129</v>
      </c>
      <c r="C51" s="57" t="s">
        <v>15</v>
      </c>
      <c r="D51" s="7">
        <v>33.1</v>
      </c>
      <c r="E51" s="7">
        <v>33.1</v>
      </c>
      <c r="F51" s="7">
        <v>33.1</v>
      </c>
      <c r="G51" s="7">
        <v>33.1</v>
      </c>
      <c r="H51" s="14"/>
      <c r="I51" s="14"/>
      <c r="J51" s="14"/>
      <c r="K51" s="14"/>
      <c r="L51" s="14"/>
      <c r="M51" s="14"/>
      <c r="N51" s="14"/>
      <c r="O51" s="14"/>
      <c r="P51" s="14"/>
      <c r="Q51" s="14"/>
      <c r="R51" s="14"/>
      <c r="S51" s="14"/>
      <c r="T51" s="14"/>
      <c r="U51" s="14"/>
      <c r="V51" s="14"/>
      <c r="W51" s="78" t="s">
        <v>212</v>
      </c>
      <c r="X51" s="78"/>
    </row>
    <row r="52" spans="1:24" s="13" customFormat="1" ht="112.5" customHeight="1" x14ac:dyDescent="0.25">
      <c r="A52" s="6"/>
      <c r="B52" s="57" t="s">
        <v>123</v>
      </c>
      <c r="C52" s="57" t="s">
        <v>17</v>
      </c>
      <c r="D52" s="7">
        <v>629.20000000000005</v>
      </c>
      <c r="E52" s="7">
        <v>629.20000000000005</v>
      </c>
      <c r="F52" s="7">
        <v>629.20000000000005</v>
      </c>
      <c r="G52" s="7">
        <v>629.20000000000005</v>
      </c>
      <c r="H52" s="14"/>
      <c r="I52" s="14"/>
      <c r="J52" s="14"/>
      <c r="K52" s="14"/>
      <c r="L52" s="14"/>
      <c r="M52" s="14"/>
      <c r="N52" s="14"/>
      <c r="O52" s="14"/>
      <c r="P52" s="14"/>
      <c r="Q52" s="14"/>
      <c r="R52" s="14"/>
      <c r="S52" s="14"/>
      <c r="T52" s="14"/>
      <c r="U52" s="14"/>
      <c r="V52" s="14"/>
      <c r="W52" s="78" t="s">
        <v>212</v>
      </c>
      <c r="X52" s="78"/>
    </row>
    <row r="53" spans="1:24" s="13" customFormat="1" ht="112.5" customHeight="1" x14ac:dyDescent="0.25">
      <c r="A53" s="6"/>
      <c r="B53" s="57" t="s">
        <v>240</v>
      </c>
      <c r="C53" s="57" t="s">
        <v>15</v>
      </c>
      <c r="D53" s="7">
        <v>20044.3</v>
      </c>
      <c r="E53" s="7">
        <v>20044.3</v>
      </c>
      <c r="F53" s="7">
        <v>20044.3</v>
      </c>
      <c r="G53" s="7">
        <v>20044.3</v>
      </c>
      <c r="H53" s="14"/>
      <c r="I53" s="14"/>
      <c r="J53" s="14"/>
      <c r="K53" s="14"/>
      <c r="L53" s="14"/>
      <c r="M53" s="14"/>
      <c r="N53" s="14"/>
      <c r="O53" s="14"/>
      <c r="P53" s="14"/>
      <c r="Q53" s="14"/>
      <c r="R53" s="14"/>
      <c r="S53" s="14"/>
      <c r="T53" s="14"/>
      <c r="U53" s="14"/>
      <c r="V53" s="14"/>
      <c r="W53" s="78" t="s">
        <v>212</v>
      </c>
      <c r="X53" s="78"/>
    </row>
    <row r="54" spans="1:24" ht="28.5" customHeight="1" x14ac:dyDescent="0.25">
      <c r="A54" s="84"/>
      <c r="B54" s="82" t="s">
        <v>19</v>
      </c>
      <c r="C54" s="54" t="s">
        <v>18</v>
      </c>
      <c r="D54" s="10">
        <f>D55+D56</f>
        <v>568541</v>
      </c>
      <c r="E54" s="10">
        <f t="shared" ref="E54:G54" si="9">E55+E56</f>
        <v>568541</v>
      </c>
      <c r="F54" s="10">
        <f t="shared" si="9"/>
        <v>568376.6</v>
      </c>
      <c r="G54" s="10">
        <f t="shared" si="9"/>
        <v>568376.6</v>
      </c>
      <c r="H54" s="58"/>
      <c r="I54" s="58"/>
      <c r="J54" s="58"/>
      <c r="K54" s="58"/>
      <c r="L54" s="58"/>
      <c r="M54" s="58"/>
      <c r="N54" s="58"/>
      <c r="O54" s="58"/>
      <c r="P54" s="58"/>
      <c r="Q54" s="58"/>
      <c r="R54" s="58"/>
      <c r="S54" s="58"/>
      <c r="T54" s="58"/>
      <c r="U54" s="58"/>
      <c r="V54" s="58"/>
      <c r="W54" s="107" t="s">
        <v>409</v>
      </c>
      <c r="X54" s="107"/>
    </row>
    <row r="55" spans="1:24" ht="51.75" customHeight="1" x14ac:dyDescent="0.25">
      <c r="A55" s="84"/>
      <c r="B55" s="87"/>
      <c r="C55" s="57" t="s">
        <v>15</v>
      </c>
      <c r="D55" s="7">
        <f>D43+D44+D48+D49+AB52+D50+D51+D53</f>
        <v>154103.09999999998</v>
      </c>
      <c r="E55" s="7">
        <f t="shared" ref="E55:G55" si="10">E43+E44+E48+E49+AC52+E50+E51+E53</f>
        <v>154103.09999999998</v>
      </c>
      <c r="F55" s="7">
        <f t="shared" si="10"/>
        <v>154102.99999999997</v>
      </c>
      <c r="G55" s="7">
        <f t="shared" si="10"/>
        <v>154102.99999999997</v>
      </c>
      <c r="H55" s="7"/>
      <c r="I55" s="7"/>
      <c r="J55" s="7"/>
      <c r="K55" s="7"/>
      <c r="L55" s="7"/>
      <c r="M55" s="7"/>
      <c r="N55" s="7"/>
      <c r="O55" s="7"/>
      <c r="P55" s="7"/>
      <c r="Q55" s="7"/>
      <c r="R55" s="7"/>
      <c r="S55" s="7"/>
      <c r="T55" s="7"/>
      <c r="U55" s="7"/>
      <c r="V55" s="7"/>
      <c r="W55" s="78" t="s">
        <v>210</v>
      </c>
      <c r="X55" s="78"/>
    </row>
    <row r="56" spans="1:24" ht="47.25" x14ac:dyDescent="0.25">
      <c r="A56" s="84"/>
      <c r="B56" s="87"/>
      <c r="C56" s="57" t="s">
        <v>17</v>
      </c>
      <c r="D56" s="7">
        <f>D45+D46+D47+D52</f>
        <v>414437.9</v>
      </c>
      <c r="E56" s="7">
        <f t="shared" ref="E56:G56" si="11">E45+E46+E47+E52</f>
        <v>414437.9</v>
      </c>
      <c r="F56" s="7">
        <f t="shared" si="11"/>
        <v>414273.60000000003</v>
      </c>
      <c r="G56" s="7">
        <f t="shared" si="11"/>
        <v>414273.60000000003</v>
      </c>
      <c r="H56" s="7">
        <f t="shared" ref="H56:V56" si="12">+H46+H47</f>
        <v>0</v>
      </c>
      <c r="I56" s="7">
        <f t="shared" si="12"/>
        <v>0</v>
      </c>
      <c r="J56" s="7">
        <f t="shared" si="12"/>
        <v>0</v>
      </c>
      <c r="K56" s="7">
        <f t="shared" si="12"/>
        <v>0</v>
      </c>
      <c r="L56" s="7">
        <f t="shared" si="12"/>
        <v>0</v>
      </c>
      <c r="M56" s="7">
        <f t="shared" si="12"/>
        <v>0</v>
      </c>
      <c r="N56" s="7">
        <f t="shared" si="12"/>
        <v>0</v>
      </c>
      <c r="O56" s="7">
        <f t="shared" si="12"/>
        <v>0</v>
      </c>
      <c r="P56" s="7">
        <f t="shared" si="12"/>
        <v>0</v>
      </c>
      <c r="Q56" s="7">
        <f t="shared" si="12"/>
        <v>0</v>
      </c>
      <c r="R56" s="7">
        <f t="shared" si="12"/>
        <v>0</v>
      </c>
      <c r="S56" s="7">
        <f t="shared" si="12"/>
        <v>0</v>
      </c>
      <c r="T56" s="7">
        <f t="shared" si="12"/>
        <v>0</v>
      </c>
      <c r="U56" s="7">
        <f t="shared" si="12"/>
        <v>0</v>
      </c>
      <c r="V56" s="7">
        <f t="shared" si="12"/>
        <v>0</v>
      </c>
      <c r="W56" s="78" t="s">
        <v>410</v>
      </c>
      <c r="X56" s="78"/>
    </row>
    <row r="57" spans="1:24" s="13" customFormat="1" ht="32.25" customHeight="1" x14ac:dyDescent="0.25">
      <c r="A57" s="12"/>
      <c r="B57" s="82" t="s">
        <v>56</v>
      </c>
      <c r="C57" s="88"/>
      <c r="D57" s="88"/>
      <c r="E57" s="88"/>
      <c r="F57" s="88"/>
      <c r="G57" s="88"/>
      <c r="H57" s="88"/>
      <c r="I57" s="88"/>
      <c r="J57" s="88"/>
      <c r="K57" s="88"/>
      <c r="L57" s="88"/>
      <c r="M57" s="88"/>
      <c r="N57" s="88"/>
      <c r="O57" s="88"/>
      <c r="P57" s="88"/>
      <c r="Q57" s="88"/>
      <c r="R57" s="88"/>
      <c r="S57" s="88"/>
      <c r="T57" s="88"/>
      <c r="U57" s="88"/>
      <c r="V57" s="88"/>
      <c r="W57" s="88"/>
      <c r="X57" s="88"/>
    </row>
    <row r="58" spans="1:24" ht="78.75" x14ac:dyDescent="0.25">
      <c r="A58" s="56"/>
      <c r="B58" s="57" t="s">
        <v>52</v>
      </c>
      <c r="C58" s="57" t="s">
        <v>15</v>
      </c>
      <c r="D58" s="7">
        <v>70668.5</v>
      </c>
      <c r="E58" s="7">
        <v>70668.5</v>
      </c>
      <c r="F58" s="7">
        <v>70668.5</v>
      </c>
      <c r="G58" s="7">
        <v>70668.5</v>
      </c>
      <c r="H58" s="58"/>
      <c r="I58" s="58"/>
      <c r="J58" s="58"/>
      <c r="K58" s="58"/>
      <c r="L58" s="58"/>
      <c r="M58" s="58"/>
      <c r="N58" s="58"/>
      <c r="O58" s="58"/>
      <c r="P58" s="58"/>
      <c r="Q58" s="58"/>
      <c r="R58" s="58"/>
      <c r="S58" s="58"/>
      <c r="T58" s="58"/>
      <c r="U58" s="58"/>
      <c r="V58" s="58"/>
      <c r="W58" s="78" t="s">
        <v>210</v>
      </c>
      <c r="X58" s="78"/>
    </row>
    <row r="59" spans="1:24" ht="87.75" customHeight="1" x14ac:dyDescent="0.25">
      <c r="A59" s="56"/>
      <c r="B59" s="57" t="s">
        <v>36</v>
      </c>
      <c r="C59" s="57" t="s">
        <v>15</v>
      </c>
      <c r="D59" s="7">
        <v>936.3</v>
      </c>
      <c r="E59" s="7">
        <v>936.3</v>
      </c>
      <c r="F59" s="7">
        <v>936.3</v>
      </c>
      <c r="G59" s="7">
        <v>936.3</v>
      </c>
      <c r="H59" s="58"/>
      <c r="I59" s="58"/>
      <c r="J59" s="58"/>
      <c r="K59" s="58"/>
      <c r="L59" s="58"/>
      <c r="M59" s="58"/>
      <c r="N59" s="58"/>
      <c r="O59" s="58"/>
      <c r="P59" s="58"/>
      <c r="Q59" s="58"/>
      <c r="R59" s="58"/>
      <c r="S59" s="58"/>
      <c r="T59" s="58"/>
      <c r="U59" s="58"/>
      <c r="V59" s="58"/>
      <c r="W59" s="78" t="s">
        <v>210</v>
      </c>
      <c r="X59" s="78"/>
    </row>
    <row r="60" spans="1:24" ht="51" customHeight="1" x14ac:dyDescent="0.25">
      <c r="A60" s="56"/>
      <c r="B60" s="57" t="s">
        <v>93</v>
      </c>
      <c r="C60" s="57" t="s">
        <v>15</v>
      </c>
      <c r="D60" s="7">
        <v>510.1</v>
      </c>
      <c r="E60" s="7">
        <v>510.1</v>
      </c>
      <c r="F60" s="7">
        <v>503</v>
      </c>
      <c r="G60" s="7">
        <v>503</v>
      </c>
      <c r="H60" s="58"/>
      <c r="I60" s="58"/>
      <c r="J60" s="58"/>
      <c r="K60" s="58"/>
      <c r="L60" s="58"/>
      <c r="M60" s="58"/>
      <c r="N60" s="58"/>
      <c r="O60" s="58"/>
      <c r="P60" s="58"/>
      <c r="Q60" s="58"/>
      <c r="R60" s="58"/>
      <c r="S60" s="58"/>
      <c r="T60" s="58"/>
      <c r="U60" s="58"/>
      <c r="V60" s="58"/>
      <c r="W60" s="78" t="s">
        <v>241</v>
      </c>
      <c r="X60" s="78"/>
    </row>
    <row r="61" spans="1:24" ht="100.5" customHeight="1" x14ac:dyDescent="0.25">
      <c r="A61" s="56"/>
      <c r="B61" s="57" t="s">
        <v>123</v>
      </c>
      <c r="C61" s="57" t="s">
        <v>17</v>
      </c>
      <c r="D61" s="7">
        <v>20802.8</v>
      </c>
      <c r="E61" s="7">
        <v>20802.8</v>
      </c>
      <c r="F61" s="7">
        <v>20802.8</v>
      </c>
      <c r="G61" s="7">
        <v>20802.8</v>
      </c>
      <c r="H61" s="58"/>
      <c r="I61" s="58"/>
      <c r="J61" s="58"/>
      <c r="K61" s="58"/>
      <c r="L61" s="58"/>
      <c r="M61" s="58"/>
      <c r="N61" s="58"/>
      <c r="O61" s="58"/>
      <c r="P61" s="58"/>
      <c r="Q61" s="58"/>
      <c r="R61" s="58"/>
      <c r="S61" s="58"/>
      <c r="T61" s="58"/>
      <c r="U61" s="58"/>
      <c r="V61" s="58"/>
      <c r="W61" s="78" t="s">
        <v>210</v>
      </c>
      <c r="X61" s="78"/>
    </row>
    <row r="62" spans="1:24" ht="102" customHeight="1" x14ac:dyDescent="0.25">
      <c r="A62" s="56"/>
      <c r="B62" s="57" t="s">
        <v>126</v>
      </c>
      <c r="C62" s="57" t="s">
        <v>15</v>
      </c>
      <c r="D62" s="7">
        <v>1697.5</v>
      </c>
      <c r="E62" s="7">
        <v>1697.5</v>
      </c>
      <c r="F62" s="7">
        <v>1697.5</v>
      </c>
      <c r="G62" s="7">
        <v>1697.5</v>
      </c>
      <c r="H62" s="58"/>
      <c r="I62" s="58"/>
      <c r="J62" s="58"/>
      <c r="K62" s="58"/>
      <c r="L62" s="58"/>
      <c r="M62" s="58"/>
      <c r="N62" s="58"/>
      <c r="O62" s="58"/>
      <c r="P62" s="58"/>
      <c r="Q62" s="58"/>
      <c r="R62" s="58"/>
      <c r="S62" s="58"/>
      <c r="T62" s="58"/>
      <c r="U62" s="58"/>
      <c r="V62" s="58"/>
      <c r="W62" s="78" t="s">
        <v>210</v>
      </c>
      <c r="X62" s="78"/>
    </row>
    <row r="63" spans="1:24" ht="33.75" customHeight="1" x14ac:dyDescent="0.25">
      <c r="A63" s="84"/>
      <c r="B63" s="82" t="s">
        <v>19</v>
      </c>
      <c r="C63" s="54" t="s">
        <v>18</v>
      </c>
      <c r="D63" s="10">
        <f>D64+D65</f>
        <v>94615.200000000012</v>
      </c>
      <c r="E63" s="10">
        <f t="shared" ref="E63" si="13">E64+E65</f>
        <v>94615.200000000012</v>
      </c>
      <c r="F63" s="10">
        <f>F64+F65</f>
        <v>94608.1</v>
      </c>
      <c r="G63" s="10">
        <f>G64+G65</f>
        <v>94608.1</v>
      </c>
      <c r="H63" s="58"/>
      <c r="I63" s="58"/>
      <c r="J63" s="58"/>
      <c r="K63" s="58"/>
      <c r="L63" s="58"/>
      <c r="M63" s="58"/>
      <c r="N63" s="58"/>
      <c r="O63" s="58"/>
      <c r="P63" s="58"/>
      <c r="Q63" s="58"/>
      <c r="R63" s="58"/>
      <c r="S63" s="58"/>
      <c r="T63" s="58"/>
      <c r="U63" s="58"/>
      <c r="V63" s="58"/>
      <c r="W63" s="107" t="s">
        <v>239</v>
      </c>
      <c r="X63" s="107"/>
    </row>
    <row r="64" spans="1:24" ht="47.25" customHeight="1" x14ac:dyDescent="0.25">
      <c r="A64" s="84"/>
      <c r="B64" s="87"/>
      <c r="C64" s="57" t="s">
        <v>15</v>
      </c>
      <c r="D64" s="7">
        <f>D58+D59+D60+D62</f>
        <v>73812.400000000009</v>
      </c>
      <c r="E64" s="7">
        <f t="shared" ref="E64:G64" si="14">E58+E59+E60+E62</f>
        <v>73812.400000000009</v>
      </c>
      <c r="F64" s="7">
        <f t="shared" si="14"/>
        <v>73805.3</v>
      </c>
      <c r="G64" s="7">
        <f t="shared" si="14"/>
        <v>73805.3</v>
      </c>
      <c r="H64" s="7"/>
      <c r="I64" s="7"/>
      <c r="J64" s="7"/>
      <c r="K64" s="7"/>
      <c r="L64" s="7"/>
      <c r="M64" s="7"/>
      <c r="N64" s="7"/>
      <c r="O64" s="7"/>
      <c r="P64" s="7"/>
      <c r="Q64" s="7"/>
      <c r="R64" s="7"/>
      <c r="S64" s="7"/>
      <c r="T64" s="7"/>
      <c r="U64" s="7"/>
      <c r="V64" s="7"/>
      <c r="W64" s="78" t="s">
        <v>239</v>
      </c>
      <c r="X64" s="78"/>
    </row>
    <row r="65" spans="1:24" ht="47.25" x14ac:dyDescent="0.25">
      <c r="A65" s="84"/>
      <c r="B65" s="87"/>
      <c r="C65" s="57" t="s">
        <v>17</v>
      </c>
      <c r="D65" s="7">
        <f>D61</f>
        <v>20802.8</v>
      </c>
      <c r="E65" s="7">
        <f t="shared" ref="E65:G65" si="15">E61</f>
        <v>20802.8</v>
      </c>
      <c r="F65" s="7">
        <f t="shared" si="15"/>
        <v>20802.8</v>
      </c>
      <c r="G65" s="7">
        <f t="shared" si="15"/>
        <v>20802.8</v>
      </c>
      <c r="H65" s="58"/>
      <c r="I65" s="58"/>
      <c r="J65" s="58"/>
      <c r="K65" s="58"/>
      <c r="L65" s="58"/>
      <c r="M65" s="58"/>
      <c r="N65" s="58"/>
      <c r="O65" s="58"/>
      <c r="P65" s="58"/>
      <c r="Q65" s="58"/>
      <c r="R65" s="58"/>
      <c r="S65" s="58"/>
      <c r="T65" s="58"/>
      <c r="U65" s="58"/>
      <c r="V65" s="58"/>
      <c r="W65" s="78" t="s">
        <v>210</v>
      </c>
      <c r="X65" s="78"/>
    </row>
    <row r="66" spans="1:24" s="13" customFormat="1" ht="32.25" customHeight="1" x14ac:dyDescent="0.25">
      <c r="A66" s="12"/>
      <c r="B66" s="82" t="s">
        <v>58</v>
      </c>
      <c r="C66" s="88"/>
      <c r="D66" s="88"/>
      <c r="E66" s="88"/>
      <c r="F66" s="88"/>
      <c r="G66" s="88"/>
      <c r="H66" s="88"/>
      <c r="I66" s="88"/>
      <c r="J66" s="88"/>
      <c r="K66" s="88"/>
      <c r="L66" s="88"/>
      <c r="M66" s="88"/>
      <c r="N66" s="88"/>
      <c r="O66" s="88"/>
      <c r="P66" s="88"/>
      <c r="Q66" s="88"/>
      <c r="R66" s="88"/>
      <c r="S66" s="88"/>
      <c r="T66" s="88"/>
      <c r="U66" s="88"/>
      <c r="V66" s="88"/>
      <c r="W66" s="88"/>
      <c r="X66" s="88"/>
    </row>
    <row r="67" spans="1:24" ht="78.75" customHeight="1" x14ac:dyDescent="0.25">
      <c r="A67" s="56"/>
      <c r="B67" s="57" t="s">
        <v>37</v>
      </c>
      <c r="C67" s="57" t="s">
        <v>15</v>
      </c>
      <c r="D67" s="7">
        <v>3537.6</v>
      </c>
      <c r="E67" s="7">
        <v>3537.6</v>
      </c>
      <c r="F67" s="7">
        <v>3537.6</v>
      </c>
      <c r="G67" s="7">
        <v>3537.6</v>
      </c>
      <c r="H67" s="58"/>
      <c r="I67" s="58"/>
      <c r="J67" s="58"/>
      <c r="K67" s="58"/>
      <c r="L67" s="58"/>
      <c r="M67" s="58"/>
      <c r="N67" s="58"/>
      <c r="O67" s="58"/>
      <c r="P67" s="58"/>
      <c r="Q67" s="58"/>
      <c r="R67" s="58"/>
      <c r="S67" s="58"/>
      <c r="T67" s="58"/>
      <c r="U67" s="58"/>
      <c r="V67" s="58"/>
      <c r="W67" s="78" t="s">
        <v>210</v>
      </c>
      <c r="X67" s="78"/>
    </row>
    <row r="68" spans="1:24" ht="78.75" x14ac:dyDescent="0.25">
      <c r="A68" s="56"/>
      <c r="B68" s="57" t="s">
        <v>36</v>
      </c>
      <c r="C68" s="57" t="s">
        <v>15</v>
      </c>
      <c r="D68" s="7">
        <v>19.7</v>
      </c>
      <c r="E68" s="7">
        <v>19.7</v>
      </c>
      <c r="F68" s="7">
        <v>19.7</v>
      </c>
      <c r="G68" s="7">
        <v>19.7</v>
      </c>
      <c r="H68" s="58"/>
      <c r="I68" s="58"/>
      <c r="J68" s="58"/>
      <c r="K68" s="58"/>
      <c r="L68" s="58"/>
      <c r="M68" s="58"/>
      <c r="N68" s="58"/>
      <c r="O68" s="58"/>
      <c r="P68" s="58"/>
      <c r="Q68" s="58"/>
      <c r="R68" s="58"/>
      <c r="S68" s="58"/>
      <c r="T68" s="58"/>
      <c r="U68" s="58"/>
      <c r="V68" s="58"/>
      <c r="W68" s="78" t="s">
        <v>210</v>
      </c>
      <c r="X68" s="78"/>
    </row>
    <row r="69" spans="1:24" ht="15" customHeight="1" x14ac:dyDescent="0.25">
      <c r="A69" s="84"/>
      <c r="B69" s="82" t="s">
        <v>19</v>
      </c>
      <c r="C69" s="54" t="s">
        <v>18</v>
      </c>
      <c r="D69" s="10">
        <f>D70</f>
        <v>3557.2999999999997</v>
      </c>
      <c r="E69" s="10">
        <f t="shared" ref="E69:G69" si="16">E70</f>
        <v>3557.2999999999997</v>
      </c>
      <c r="F69" s="10">
        <f t="shared" si="16"/>
        <v>3557.2999999999997</v>
      </c>
      <c r="G69" s="10">
        <f t="shared" si="16"/>
        <v>3557.2999999999997</v>
      </c>
      <c r="H69" s="58"/>
      <c r="I69" s="58"/>
      <c r="J69" s="58"/>
      <c r="K69" s="58"/>
      <c r="L69" s="58"/>
      <c r="M69" s="58"/>
      <c r="N69" s="58"/>
      <c r="O69" s="58"/>
      <c r="P69" s="58"/>
      <c r="Q69" s="58"/>
      <c r="R69" s="58"/>
      <c r="S69" s="58"/>
      <c r="T69" s="58"/>
      <c r="U69" s="58"/>
      <c r="V69" s="58"/>
      <c r="W69" s="107" t="s">
        <v>210</v>
      </c>
      <c r="X69" s="107"/>
    </row>
    <row r="70" spans="1:24" ht="56.25" customHeight="1" x14ac:dyDescent="0.25">
      <c r="A70" s="84"/>
      <c r="B70" s="87"/>
      <c r="C70" s="57" t="s">
        <v>15</v>
      </c>
      <c r="D70" s="7">
        <f>D67+D68</f>
        <v>3557.2999999999997</v>
      </c>
      <c r="E70" s="7">
        <f t="shared" ref="E70:G70" si="17">E67+E68</f>
        <v>3557.2999999999997</v>
      </c>
      <c r="F70" s="7">
        <f t="shared" si="17"/>
        <v>3557.2999999999997</v>
      </c>
      <c r="G70" s="7">
        <f t="shared" si="17"/>
        <v>3557.2999999999997</v>
      </c>
      <c r="H70" s="7"/>
      <c r="I70" s="7"/>
      <c r="J70" s="7"/>
      <c r="K70" s="7"/>
      <c r="L70" s="7"/>
      <c r="M70" s="7"/>
      <c r="N70" s="7"/>
      <c r="O70" s="7"/>
      <c r="P70" s="7"/>
      <c r="Q70" s="7"/>
      <c r="R70" s="7"/>
      <c r="S70" s="7"/>
      <c r="T70" s="7"/>
      <c r="U70" s="7"/>
      <c r="V70" s="7"/>
      <c r="W70" s="78" t="s">
        <v>210</v>
      </c>
      <c r="X70" s="78"/>
    </row>
    <row r="71" spans="1:24" ht="30.75" customHeight="1" x14ac:dyDescent="0.25">
      <c r="A71" s="73"/>
      <c r="B71" s="76" t="s">
        <v>16</v>
      </c>
      <c r="C71" s="54" t="s">
        <v>18</v>
      </c>
      <c r="D71" s="10">
        <f>D72+D73</f>
        <v>1299041.2</v>
      </c>
      <c r="E71" s="10">
        <f t="shared" ref="E71" si="18">E72+E73</f>
        <v>1299041.2</v>
      </c>
      <c r="F71" s="10">
        <f>F72+F73</f>
        <v>1298761.8</v>
      </c>
      <c r="G71" s="10">
        <f>G72+G73</f>
        <v>1298761.8</v>
      </c>
      <c r="H71" s="58"/>
      <c r="I71" s="58"/>
      <c r="J71" s="58"/>
      <c r="K71" s="58"/>
      <c r="L71" s="58"/>
      <c r="M71" s="58"/>
      <c r="N71" s="58"/>
      <c r="O71" s="58"/>
      <c r="P71" s="58"/>
      <c r="Q71" s="58"/>
      <c r="R71" s="58"/>
      <c r="S71" s="58"/>
      <c r="T71" s="58"/>
      <c r="U71" s="58"/>
      <c r="V71" s="58"/>
      <c r="W71" s="107" t="s">
        <v>411</v>
      </c>
      <c r="X71" s="78"/>
    </row>
    <row r="72" spans="1:24" ht="56.25" customHeight="1" x14ac:dyDescent="0.25">
      <c r="A72" s="74"/>
      <c r="B72" s="77"/>
      <c r="C72" s="57" t="s">
        <v>15</v>
      </c>
      <c r="D72" s="7">
        <f>D23+D30+D40+D55+D64+D70+0.1</f>
        <v>506127.19999999995</v>
      </c>
      <c r="E72" s="7">
        <f t="shared" ref="E72:G72" si="19">E23+E30+E40+E55+E64+E70+0.1</f>
        <v>506127.19999999995</v>
      </c>
      <c r="F72" s="7">
        <f t="shared" si="19"/>
        <v>506063.19999999995</v>
      </c>
      <c r="G72" s="7">
        <f t="shared" si="19"/>
        <v>506063.19999999995</v>
      </c>
      <c r="H72" s="7" t="e">
        <f t="shared" ref="H72:V72" si="20">H23+H30+H40+H55+H64+H70+0.1</f>
        <v>#REF!</v>
      </c>
      <c r="I72" s="7" t="e">
        <f t="shared" si="20"/>
        <v>#REF!</v>
      </c>
      <c r="J72" s="7" t="e">
        <f t="shared" si="20"/>
        <v>#REF!</v>
      </c>
      <c r="K72" s="7" t="e">
        <f t="shared" si="20"/>
        <v>#REF!</v>
      </c>
      <c r="L72" s="7" t="e">
        <f t="shared" si="20"/>
        <v>#REF!</v>
      </c>
      <c r="M72" s="7" t="e">
        <f t="shared" si="20"/>
        <v>#REF!</v>
      </c>
      <c r="N72" s="7" t="e">
        <f t="shared" si="20"/>
        <v>#REF!</v>
      </c>
      <c r="O72" s="7" t="e">
        <f t="shared" si="20"/>
        <v>#REF!</v>
      </c>
      <c r="P72" s="7" t="e">
        <f t="shared" si="20"/>
        <v>#REF!</v>
      </c>
      <c r="Q72" s="7" t="e">
        <f t="shared" si="20"/>
        <v>#REF!</v>
      </c>
      <c r="R72" s="7" t="e">
        <f t="shared" si="20"/>
        <v>#REF!</v>
      </c>
      <c r="S72" s="7" t="e">
        <f t="shared" si="20"/>
        <v>#REF!</v>
      </c>
      <c r="T72" s="7" t="e">
        <f t="shared" si="20"/>
        <v>#REF!</v>
      </c>
      <c r="U72" s="7" t="e">
        <f t="shared" si="20"/>
        <v>#REF!</v>
      </c>
      <c r="V72" s="7" t="e">
        <f t="shared" si="20"/>
        <v>#REF!</v>
      </c>
      <c r="W72" s="78" t="s">
        <v>239</v>
      </c>
      <c r="X72" s="78"/>
    </row>
    <row r="73" spans="1:24" ht="47.25" x14ac:dyDescent="0.25">
      <c r="A73" s="74"/>
      <c r="B73" s="77"/>
      <c r="C73" s="57" t="s">
        <v>17</v>
      </c>
      <c r="D73" s="7">
        <f>D24+D31+D41+D56+D65</f>
        <v>792914</v>
      </c>
      <c r="E73" s="7">
        <f t="shared" ref="E73:G73" si="21">E24+E31+E41+E56+E65</f>
        <v>792914</v>
      </c>
      <c r="F73" s="7">
        <f t="shared" si="21"/>
        <v>792698.60000000009</v>
      </c>
      <c r="G73" s="7">
        <f t="shared" si="21"/>
        <v>792698.60000000009</v>
      </c>
      <c r="H73" s="58"/>
      <c r="I73" s="58"/>
      <c r="J73" s="58"/>
      <c r="K73" s="58"/>
      <c r="L73" s="58"/>
      <c r="M73" s="58"/>
      <c r="N73" s="58"/>
      <c r="O73" s="58"/>
      <c r="P73" s="58"/>
      <c r="Q73" s="58"/>
      <c r="R73" s="58"/>
      <c r="S73" s="58"/>
      <c r="T73" s="58"/>
      <c r="U73" s="58"/>
      <c r="V73" s="58"/>
      <c r="W73" s="78" t="s">
        <v>412</v>
      </c>
      <c r="X73" s="78"/>
    </row>
    <row r="74" spans="1:24" s="13" customFormat="1" ht="24.75" customHeight="1" x14ac:dyDescent="0.25">
      <c r="A74" s="54">
        <v>2</v>
      </c>
      <c r="B74" s="82" t="s">
        <v>94</v>
      </c>
      <c r="C74" s="82"/>
      <c r="D74" s="82"/>
      <c r="E74" s="82"/>
      <c r="F74" s="82"/>
      <c r="G74" s="82"/>
      <c r="H74" s="88"/>
      <c r="I74" s="88"/>
      <c r="J74" s="88"/>
      <c r="K74" s="88"/>
      <c r="L74" s="88"/>
      <c r="M74" s="88"/>
      <c r="N74" s="88"/>
      <c r="O74" s="88"/>
      <c r="P74" s="88"/>
      <c r="Q74" s="88"/>
      <c r="R74" s="88"/>
      <c r="S74" s="88"/>
      <c r="T74" s="88"/>
      <c r="U74" s="88"/>
      <c r="V74" s="88"/>
      <c r="W74" s="88"/>
      <c r="X74" s="88"/>
    </row>
    <row r="75" spans="1:24" ht="58.5" customHeight="1" x14ac:dyDescent="0.25">
      <c r="A75" s="6"/>
      <c r="B75" s="57" t="s">
        <v>109</v>
      </c>
      <c r="C75" s="57" t="s">
        <v>15</v>
      </c>
      <c r="D75" s="7">
        <v>18</v>
      </c>
      <c r="E75" s="7">
        <v>18</v>
      </c>
      <c r="F75" s="7">
        <v>18</v>
      </c>
      <c r="G75" s="7">
        <v>18</v>
      </c>
      <c r="H75" s="5"/>
      <c r="I75" s="5"/>
      <c r="J75" s="5"/>
      <c r="K75" s="5"/>
      <c r="L75" s="5"/>
      <c r="M75" s="5"/>
      <c r="N75" s="5"/>
      <c r="O75" s="5"/>
      <c r="P75" s="5"/>
      <c r="Q75" s="5"/>
      <c r="R75" s="5"/>
      <c r="S75" s="5"/>
      <c r="T75" s="5"/>
      <c r="U75" s="5"/>
      <c r="V75" s="5"/>
      <c r="W75" s="78" t="s">
        <v>210</v>
      </c>
      <c r="X75" s="78"/>
    </row>
    <row r="76" spans="1:24" ht="195.75" customHeight="1" x14ac:dyDescent="0.25">
      <c r="A76" s="6"/>
      <c r="B76" s="31" t="s">
        <v>127</v>
      </c>
      <c r="C76" s="57" t="s">
        <v>17</v>
      </c>
      <c r="D76" s="7">
        <v>732.7</v>
      </c>
      <c r="E76" s="7">
        <v>732.7</v>
      </c>
      <c r="F76" s="7">
        <v>697.3</v>
      </c>
      <c r="G76" s="7">
        <v>697.3</v>
      </c>
      <c r="H76" s="5"/>
      <c r="I76" s="5"/>
      <c r="J76" s="5"/>
      <c r="K76" s="5"/>
      <c r="L76" s="5"/>
      <c r="M76" s="5"/>
      <c r="N76" s="5"/>
      <c r="O76" s="5"/>
      <c r="P76" s="5"/>
      <c r="Q76" s="5"/>
      <c r="R76" s="5"/>
      <c r="S76" s="5"/>
      <c r="T76" s="5"/>
      <c r="U76" s="5"/>
      <c r="V76" s="5"/>
      <c r="W76" s="78" t="s">
        <v>401</v>
      </c>
      <c r="X76" s="78"/>
    </row>
    <row r="77" spans="1:24" ht="111" customHeight="1" x14ac:dyDescent="0.25">
      <c r="A77" s="6"/>
      <c r="B77" s="57" t="s">
        <v>243</v>
      </c>
      <c r="C77" s="57" t="s">
        <v>17</v>
      </c>
      <c r="D77" s="7">
        <v>8204.7999999999993</v>
      </c>
      <c r="E77" s="7">
        <v>8204.7999999999993</v>
      </c>
      <c r="F77" s="7">
        <v>8204.7000000000007</v>
      </c>
      <c r="G77" s="7">
        <v>8204.7000000000007</v>
      </c>
      <c r="H77" s="5"/>
      <c r="I77" s="5"/>
      <c r="J77" s="5"/>
      <c r="K77" s="5"/>
      <c r="L77" s="5"/>
      <c r="M77" s="5"/>
      <c r="N77" s="5"/>
      <c r="O77" s="5"/>
      <c r="P77" s="5"/>
      <c r="Q77" s="5"/>
      <c r="R77" s="5"/>
      <c r="S77" s="5"/>
      <c r="T77" s="5"/>
      <c r="U77" s="5"/>
      <c r="V77" s="5"/>
      <c r="W77" s="78" t="s">
        <v>210</v>
      </c>
      <c r="X77" s="78"/>
    </row>
    <row r="78" spans="1:24" ht="95.25" customHeight="1" x14ac:dyDescent="0.25">
      <c r="A78" s="6"/>
      <c r="B78" s="57" t="s">
        <v>128</v>
      </c>
      <c r="C78" s="57" t="s">
        <v>17</v>
      </c>
      <c r="D78" s="7">
        <v>41053.300000000003</v>
      </c>
      <c r="E78" s="7">
        <v>41053.300000000003</v>
      </c>
      <c r="F78" s="7">
        <v>39157.5</v>
      </c>
      <c r="G78" s="7">
        <v>39157.5</v>
      </c>
      <c r="H78" s="5"/>
      <c r="I78" s="5"/>
      <c r="J78" s="5"/>
      <c r="K78" s="5"/>
      <c r="L78" s="5"/>
      <c r="M78" s="5"/>
      <c r="N78" s="5"/>
      <c r="O78" s="5"/>
      <c r="P78" s="5"/>
      <c r="Q78" s="5"/>
      <c r="R78" s="5"/>
      <c r="S78" s="5"/>
      <c r="T78" s="5"/>
      <c r="U78" s="5"/>
      <c r="V78" s="5"/>
      <c r="W78" s="78" t="s">
        <v>244</v>
      </c>
      <c r="X78" s="78"/>
    </row>
    <row r="79" spans="1:24" ht="111.75" customHeight="1" x14ac:dyDescent="0.25">
      <c r="A79" s="6"/>
      <c r="B79" s="57" t="s">
        <v>42</v>
      </c>
      <c r="C79" s="57" t="s">
        <v>17</v>
      </c>
      <c r="D79" s="7">
        <v>1179.5999999999999</v>
      </c>
      <c r="E79" s="7">
        <v>1179.5999999999999</v>
      </c>
      <c r="F79" s="7">
        <v>1164.4000000000001</v>
      </c>
      <c r="G79" s="7">
        <v>1164.4000000000001</v>
      </c>
      <c r="H79" s="5"/>
      <c r="I79" s="5"/>
      <c r="J79" s="5"/>
      <c r="K79" s="5"/>
      <c r="L79" s="5"/>
      <c r="M79" s="5"/>
      <c r="N79" s="5"/>
      <c r="O79" s="5"/>
      <c r="P79" s="5"/>
      <c r="Q79" s="5"/>
      <c r="R79" s="5"/>
      <c r="S79" s="5"/>
      <c r="T79" s="5"/>
      <c r="U79" s="5"/>
      <c r="V79" s="5"/>
      <c r="W79" s="78" t="s">
        <v>245</v>
      </c>
      <c r="X79" s="78"/>
    </row>
    <row r="80" spans="1:24" ht="33" customHeight="1" x14ac:dyDescent="0.25">
      <c r="A80" s="84"/>
      <c r="B80" s="82" t="s">
        <v>16</v>
      </c>
      <c r="C80" s="54" t="s">
        <v>18</v>
      </c>
      <c r="D80" s="10">
        <f>D81+D82</f>
        <v>51188.4</v>
      </c>
      <c r="E80" s="10">
        <f t="shared" ref="E80:G80" si="22">E81+E82</f>
        <v>51188.4</v>
      </c>
      <c r="F80" s="10">
        <f t="shared" si="22"/>
        <v>49241.9</v>
      </c>
      <c r="G80" s="10">
        <f t="shared" si="22"/>
        <v>49241.9</v>
      </c>
      <c r="H80" s="58"/>
      <c r="I80" s="58"/>
      <c r="J80" s="58"/>
      <c r="K80" s="58"/>
      <c r="L80" s="58"/>
      <c r="M80" s="58"/>
      <c r="N80" s="58"/>
      <c r="O80" s="58"/>
      <c r="P80" s="58"/>
      <c r="Q80" s="58"/>
      <c r="R80" s="58"/>
      <c r="S80" s="58"/>
      <c r="T80" s="58"/>
      <c r="U80" s="58"/>
      <c r="V80" s="58"/>
      <c r="W80" s="107" t="s">
        <v>246</v>
      </c>
      <c r="X80" s="78"/>
    </row>
    <row r="81" spans="1:24" ht="227.25" customHeight="1" x14ac:dyDescent="0.25">
      <c r="A81" s="84"/>
      <c r="B81" s="87"/>
      <c r="C81" s="57" t="s">
        <v>15</v>
      </c>
      <c r="D81" s="7">
        <f>D75</f>
        <v>18</v>
      </c>
      <c r="E81" s="7">
        <f>E75</f>
        <v>18</v>
      </c>
      <c r="F81" s="7">
        <f>F75</f>
        <v>18</v>
      </c>
      <c r="G81" s="7">
        <f>G75</f>
        <v>18</v>
      </c>
      <c r="H81" s="58"/>
      <c r="I81" s="58"/>
      <c r="J81" s="58"/>
      <c r="K81" s="58"/>
      <c r="L81" s="58"/>
      <c r="M81" s="58"/>
      <c r="N81" s="58"/>
      <c r="O81" s="58"/>
      <c r="P81" s="58"/>
      <c r="Q81" s="58"/>
      <c r="R81" s="58"/>
      <c r="S81" s="58"/>
      <c r="T81" s="58"/>
      <c r="U81" s="58"/>
      <c r="V81" s="58"/>
      <c r="W81" s="78" t="s">
        <v>210</v>
      </c>
      <c r="X81" s="78"/>
    </row>
    <row r="82" spans="1:24" ht="47.25" x14ac:dyDescent="0.25">
      <c r="A82" s="84"/>
      <c r="B82" s="87"/>
      <c r="C82" s="57" t="s">
        <v>17</v>
      </c>
      <c r="D82" s="7">
        <f>D76+D77+D78+D79</f>
        <v>51170.400000000001</v>
      </c>
      <c r="E82" s="7">
        <f t="shared" ref="E82:G82" si="23">E76+E77+E78+E79</f>
        <v>51170.400000000001</v>
      </c>
      <c r="F82" s="7">
        <f t="shared" si="23"/>
        <v>49223.9</v>
      </c>
      <c r="G82" s="7">
        <f t="shared" si="23"/>
        <v>49223.9</v>
      </c>
      <c r="H82" s="58"/>
      <c r="I82" s="58"/>
      <c r="J82" s="58"/>
      <c r="K82" s="58"/>
      <c r="L82" s="58"/>
      <c r="M82" s="58"/>
      <c r="N82" s="58"/>
      <c r="O82" s="58"/>
      <c r="P82" s="58"/>
      <c r="Q82" s="58"/>
      <c r="R82" s="58"/>
      <c r="S82" s="58"/>
      <c r="T82" s="58"/>
      <c r="U82" s="58"/>
      <c r="V82" s="58"/>
      <c r="W82" s="78" t="s">
        <v>246</v>
      </c>
      <c r="X82" s="78"/>
    </row>
    <row r="83" spans="1:24" ht="24.75" customHeight="1" x14ac:dyDescent="0.25">
      <c r="A83" s="54">
        <v>3</v>
      </c>
      <c r="B83" s="82" t="s">
        <v>85</v>
      </c>
      <c r="C83" s="82"/>
      <c r="D83" s="82"/>
      <c r="E83" s="82"/>
      <c r="F83" s="82"/>
      <c r="G83" s="82"/>
      <c r="H83" s="83"/>
      <c r="I83" s="83"/>
      <c r="J83" s="83"/>
      <c r="K83" s="83"/>
      <c r="L83" s="83"/>
      <c r="M83" s="83"/>
      <c r="N83" s="83"/>
      <c r="O83" s="83"/>
      <c r="P83" s="83"/>
      <c r="Q83" s="83"/>
      <c r="R83" s="83"/>
      <c r="S83" s="83"/>
      <c r="T83" s="83"/>
      <c r="U83" s="83"/>
      <c r="V83" s="83"/>
      <c r="W83" s="83"/>
      <c r="X83" s="83"/>
    </row>
    <row r="84" spans="1:24" ht="81" customHeight="1" x14ac:dyDescent="0.25">
      <c r="A84" s="54"/>
      <c r="B84" s="57" t="s">
        <v>247</v>
      </c>
      <c r="C84" s="57" t="s">
        <v>15</v>
      </c>
      <c r="D84" s="57">
        <v>75.2</v>
      </c>
      <c r="E84" s="57">
        <v>75.2</v>
      </c>
      <c r="F84" s="57">
        <v>75.2</v>
      </c>
      <c r="G84" s="57">
        <v>75.2</v>
      </c>
      <c r="H84" s="55"/>
      <c r="I84" s="55"/>
      <c r="J84" s="55"/>
      <c r="K84" s="55"/>
      <c r="L84" s="55"/>
      <c r="M84" s="55"/>
      <c r="N84" s="55"/>
      <c r="O84" s="55"/>
      <c r="P84" s="55"/>
      <c r="Q84" s="55"/>
      <c r="R84" s="55"/>
      <c r="S84" s="55"/>
      <c r="T84" s="55"/>
      <c r="U84" s="55"/>
      <c r="V84" s="55"/>
      <c r="W84" s="78" t="s">
        <v>216</v>
      </c>
      <c r="X84" s="78"/>
    </row>
    <row r="85" spans="1:24" ht="104.25" customHeight="1" x14ac:dyDescent="0.25">
      <c r="A85" s="65"/>
      <c r="B85" s="57" t="s">
        <v>38</v>
      </c>
      <c r="C85" s="57" t="s">
        <v>17</v>
      </c>
      <c r="D85" s="7">
        <v>35769.1</v>
      </c>
      <c r="E85" s="7">
        <v>35769.1</v>
      </c>
      <c r="F85" s="7">
        <v>34669.199999999997</v>
      </c>
      <c r="G85" s="7">
        <v>34669.199999999997</v>
      </c>
      <c r="H85" s="5"/>
      <c r="I85" s="5"/>
      <c r="J85" s="5"/>
      <c r="K85" s="5"/>
      <c r="L85" s="5"/>
      <c r="M85" s="5"/>
      <c r="N85" s="5"/>
      <c r="O85" s="5"/>
      <c r="P85" s="5"/>
      <c r="Q85" s="5"/>
      <c r="R85" s="5"/>
      <c r="S85" s="5"/>
      <c r="T85" s="5"/>
      <c r="U85" s="5"/>
      <c r="V85" s="5"/>
      <c r="W85" s="78" t="s">
        <v>248</v>
      </c>
      <c r="X85" s="78"/>
    </row>
    <row r="86" spans="1:24" ht="99.75" customHeight="1" x14ac:dyDescent="0.25">
      <c r="A86" s="65"/>
      <c r="B86" s="57" t="s">
        <v>39</v>
      </c>
      <c r="C86" s="57" t="s">
        <v>17</v>
      </c>
      <c r="D86" s="7">
        <v>3198.3</v>
      </c>
      <c r="E86" s="7">
        <v>3198.3</v>
      </c>
      <c r="F86" s="7">
        <v>3198.3</v>
      </c>
      <c r="G86" s="7">
        <v>3198.3</v>
      </c>
      <c r="H86" s="5"/>
      <c r="I86" s="5"/>
      <c r="J86" s="5"/>
      <c r="K86" s="5"/>
      <c r="L86" s="5"/>
      <c r="M86" s="5"/>
      <c r="N86" s="5"/>
      <c r="O86" s="5"/>
      <c r="P86" s="5"/>
      <c r="Q86" s="5"/>
      <c r="R86" s="5"/>
      <c r="S86" s="5"/>
      <c r="T86" s="5"/>
      <c r="U86" s="5"/>
      <c r="V86" s="5"/>
      <c r="W86" s="78" t="s">
        <v>216</v>
      </c>
      <c r="X86" s="78"/>
    </row>
    <row r="87" spans="1:24" ht="156.75" customHeight="1" x14ac:dyDescent="0.25">
      <c r="A87" s="65"/>
      <c r="B87" s="57" t="s">
        <v>40</v>
      </c>
      <c r="C87" s="57" t="s">
        <v>17</v>
      </c>
      <c r="D87" s="7">
        <v>121.8</v>
      </c>
      <c r="E87" s="7">
        <v>121.8</v>
      </c>
      <c r="F87" s="7">
        <v>108.7</v>
      </c>
      <c r="G87" s="7">
        <v>108.7</v>
      </c>
      <c r="H87" s="5"/>
      <c r="I87" s="5"/>
      <c r="J87" s="5"/>
      <c r="K87" s="5"/>
      <c r="L87" s="5"/>
      <c r="M87" s="5"/>
      <c r="N87" s="5"/>
      <c r="O87" s="5"/>
      <c r="P87" s="5"/>
      <c r="Q87" s="5"/>
      <c r="R87" s="5"/>
      <c r="S87" s="5"/>
      <c r="T87" s="5"/>
      <c r="U87" s="5"/>
      <c r="V87" s="5"/>
      <c r="W87" s="78" t="s">
        <v>249</v>
      </c>
      <c r="X87" s="78"/>
    </row>
    <row r="88" spans="1:24" ht="95.25" customHeight="1" x14ac:dyDescent="0.25">
      <c r="A88" s="65"/>
      <c r="B88" s="57" t="s">
        <v>170</v>
      </c>
      <c r="C88" s="57" t="s">
        <v>17</v>
      </c>
      <c r="D88" s="7">
        <v>12178.6</v>
      </c>
      <c r="E88" s="7">
        <v>12178.6</v>
      </c>
      <c r="F88" s="7">
        <v>11207.7</v>
      </c>
      <c r="G88" s="7">
        <v>11207.7</v>
      </c>
      <c r="H88" s="5"/>
      <c r="I88" s="5"/>
      <c r="J88" s="5"/>
      <c r="K88" s="5"/>
      <c r="L88" s="5"/>
      <c r="M88" s="5"/>
      <c r="N88" s="5"/>
      <c r="O88" s="5"/>
      <c r="P88" s="5"/>
      <c r="Q88" s="5"/>
      <c r="R88" s="5"/>
      <c r="S88" s="5"/>
      <c r="T88" s="5"/>
      <c r="U88" s="5"/>
      <c r="V88" s="5"/>
      <c r="W88" s="78" t="s">
        <v>250</v>
      </c>
      <c r="X88" s="78"/>
    </row>
    <row r="89" spans="1:24" ht="84" customHeight="1" x14ac:dyDescent="0.25">
      <c r="A89" s="65"/>
      <c r="B89" s="57" t="s">
        <v>41</v>
      </c>
      <c r="C89" s="57" t="s">
        <v>15</v>
      </c>
      <c r="D89" s="7">
        <v>3850</v>
      </c>
      <c r="E89" s="7">
        <v>3850</v>
      </c>
      <c r="F89" s="7">
        <v>3830.9</v>
      </c>
      <c r="G89" s="7">
        <v>3830.9</v>
      </c>
      <c r="H89" s="5"/>
      <c r="I89" s="5"/>
      <c r="J89" s="5"/>
      <c r="K89" s="5"/>
      <c r="L89" s="5"/>
      <c r="M89" s="5"/>
      <c r="N89" s="5"/>
      <c r="O89" s="5"/>
      <c r="P89" s="5"/>
      <c r="Q89" s="5"/>
      <c r="R89" s="5"/>
      <c r="S89" s="5"/>
      <c r="T89" s="5"/>
      <c r="U89" s="5"/>
      <c r="V89" s="5"/>
      <c r="W89" s="78" t="s">
        <v>251</v>
      </c>
      <c r="X89" s="78"/>
    </row>
    <row r="90" spans="1:24" ht="69" customHeight="1" x14ac:dyDescent="0.25">
      <c r="A90" s="65"/>
      <c r="B90" s="57" t="s">
        <v>207</v>
      </c>
      <c r="C90" s="57" t="s">
        <v>15</v>
      </c>
      <c r="D90" s="7">
        <v>72</v>
      </c>
      <c r="E90" s="7">
        <v>72</v>
      </c>
      <c r="F90" s="7">
        <v>70</v>
      </c>
      <c r="G90" s="7">
        <v>70</v>
      </c>
      <c r="H90" s="5"/>
      <c r="I90" s="5"/>
      <c r="J90" s="5"/>
      <c r="K90" s="5"/>
      <c r="L90" s="5"/>
      <c r="M90" s="5"/>
      <c r="N90" s="5"/>
      <c r="O90" s="5"/>
      <c r="P90" s="5"/>
      <c r="Q90" s="5"/>
      <c r="R90" s="5"/>
      <c r="S90" s="5"/>
      <c r="T90" s="5"/>
      <c r="U90" s="5"/>
      <c r="V90" s="5"/>
      <c r="W90" s="78" t="s">
        <v>252</v>
      </c>
      <c r="X90" s="78"/>
    </row>
    <row r="91" spans="1:24" ht="33" customHeight="1" x14ac:dyDescent="0.25">
      <c r="A91" s="84"/>
      <c r="B91" s="82" t="s">
        <v>16</v>
      </c>
      <c r="C91" s="54" t="s">
        <v>18</v>
      </c>
      <c r="D91" s="10">
        <f>D92+D93</f>
        <v>55265</v>
      </c>
      <c r="E91" s="10">
        <f t="shared" ref="E91:G91" si="24">E92+E93</f>
        <v>55265</v>
      </c>
      <c r="F91" s="10">
        <f t="shared" si="24"/>
        <v>53159.999999999993</v>
      </c>
      <c r="G91" s="10">
        <f t="shared" si="24"/>
        <v>53159.999999999993</v>
      </c>
      <c r="H91" s="58"/>
      <c r="I91" s="58"/>
      <c r="J91" s="58"/>
      <c r="K91" s="58"/>
      <c r="L91" s="58"/>
      <c r="M91" s="58"/>
      <c r="N91" s="58"/>
      <c r="O91" s="58"/>
      <c r="P91" s="58"/>
      <c r="Q91" s="58"/>
      <c r="R91" s="58"/>
      <c r="S91" s="58"/>
      <c r="T91" s="58"/>
      <c r="U91" s="58"/>
      <c r="V91" s="58"/>
      <c r="W91" s="107" t="s">
        <v>253</v>
      </c>
      <c r="X91" s="78"/>
    </row>
    <row r="92" spans="1:24" ht="54" customHeight="1" x14ac:dyDescent="0.25">
      <c r="A92" s="84"/>
      <c r="B92" s="87"/>
      <c r="C92" s="57" t="s">
        <v>15</v>
      </c>
      <c r="D92" s="7">
        <f>D89+D90+D84</f>
        <v>3997.2</v>
      </c>
      <c r="E92" s="7">
        <f t="shared" ref="E92:V92" si="25">E89+E90+E84</f>
        <v>3997.2</v>
      </c>
      <c r="F92" s="7">
        <f t="shared" si="25"/>
        <v>3976.1</v>
      </c>
      <c r="G92" s="7">
        <f t="shared" si="25"/>
        <v>3976.1</v>
      </c>
      <c r="H92" s="7">
        <f t="shared" si="25"/>
        <v>0</v>
      </c>
      <c r="I92" s="7">
        <f t="shared" si="25"/>
        <v>0</v>
      </c>
      <c r="J92" s="7">
        <f t="shared" si="25"/>
        <v>0</v>
      </c>
      <c r="K92" s="7">
        <f t="shared" si="25"/>
        <v>0</v>
      </c>
      <c r="L92" s="7">
        <f t="shared" si="25"/>
        <v>0</v>
      </c>
      <c r="M92" s="7">
        <f t="shared" si="25"/>
        <v>0</v>
      </c>
      <c r="N92" s="7">
        <f t="shared" si="25"/>
        <v>0</v>
      </c>
      <c r="O92" s="7">
        <f t="shared" si="25"/>
        <v>0</v>
      </c>
      <c r="P92" s="7">
        <f t="shared" si="25"/>
        <v>0</v>
      </c>
      <c r="Q92" s="7">
        <f t="shared" si="25"/>
        <v>0</v>
      </c>
      <c r="R92" s="7">
        <f t="shared" si="25"/>
        <v>0</v>
      </c>
      <c r="S92" s="7">
        <f t="shared" si="25"/>
        <v>0</v>
      </c>
      <c r="T92" s="7">
        <f t="shared" si="25"/>
        <v>0</v>
      </c>
      <c r="U92" s="7">
        <f t="shared" si="25"/>
        <v>0</v>
      </c>
      <c r="V92" s="7">
        <f t="shared" si="25"/>
        <v>0</v>
      </c>
      <c r="W92" s="78" t="s">
        <v>254</v>
      </c>
      <c r="X92" s="78"/>
    </row>
    <row r="93" spans="1:24" ht="47.25" x14ac:dyDescent="0.25">
      <c r="A93" s="84"/>
      <c r="B93" s="87"/>
      <c r="C93" s="57" t="s">
        <v>17</v>
      </c>
      <c r="D93" s="7">
        <f>D85+D86+D87+D88</f>
        <v>51267.8</v>
      </c>
      <c r="E93" s="7">
        <f t="shared" ref="E93:V93" si="26">E85+E86+E87+E88</f>
        <v>51267.8</v>
      </c>
      <c r="F93" s="7">
        <f t="shared" si="26"/>
        <v>49183.899999999994</v>
      </c>
      <c r="G93" s="7">
        <f t="shared" si="26"/>
        <v>49183.899999999994</v>
      </c>
      <c r="H93" s="7">
        <f t="shared" si="26"/>
        <v>0</v>
      </c>
      <c r="I93" s="7">
        <f t="shared" si="26"/>
        <v>0</v>
      </c>
      <c r="J93" s="7">
        <f t="shared" si="26"/>
        <v>0</v>
      </c>
      <c r="K93" s="7">
        <f t="shared" si="26"/>
        <v>0</v>
      </c>
      <c r="L93" s="7">
        <f t="shared" si="26"/>
        <v>0</v>
      </c>
      <c r="M93" s="7">
        <f t="shared" si="26"/>
        <v>0</v>
      </c>
      <c r="N93" s="7">
        <f t="shared" si="26"/>
        <v>0</v>
      </c>
      <c r="O93" s="7">
        <f t="shared" si="26"/>
        <v>0</v>
      </c>
      <c r="P93" s="7">
        <f t="shared" si="26"/>
        <v>0</v>
      </c>
      <c r="Q93" s="7">
        <f t="shared" si="26"/>
        <v>0</v>
      </c>
      <c r="R93" s="7">
        <f t="shared" si="26"/>
        <v>0</v>
      </c>
      <c r="S93" s="7">
        <f t="shared" si="26"/>
        <v>0</v>
      </c>
      <c r="T93" s="7">
        <f t="shared" si="26"/>
        <v>0</v>
      </c>
      <c r="U93" s="7">
        <f t="shared" si="26"/>
        <v>0</v>
      </c>
      <c r="V93" s="7">
        <f t="shared" si="26"/>
        <v>0</v>
      </c>
      <c r="W93" s="78" t="s">
        <v>255</v>
      </c>
      <c r="X93" s="78"/>
    </row>
    <row r="94" spans="1:24" ht="24.75" customHeight="1" x14ac:dyDescent="0.25">
      <c r="A94" s="54">
        <v>4</v>
      </c>
      <c r="B94" s="82" t="s">
        <v>89</v>
      </c>
      <c r="C94" s="82"/>
      <c r="D94" s="82"/>
      <c r="E94" s="82"/>
      <c r="F94" s="82"/>
      <c r="G94" s="82"/>
      <c r="H94" s="83"/>
      <c r="I94" s="83"/>
      <c r="J94" s="83"/>
      <c r="K94" s="83"/>
      <c r="L94" s="83"/>
      <c r="M94" s="83"/>
      <c r="N94" s="83"/>
      <c r="O94" s="83"/>
      <c r="P94" s="83"/>
      <c r="Q94" s="83"/>
      <c r="R94" s="83"/>
      <c r="S94" s="83"/>
      <c r="T94" s="83"/>
      <c r="U94" s="83"/>
      <c r="V94" s="83"/>
      <c r="W94" s="83"/>
      <c r="X94" s="83"/>
    </row>
    <row r="95" spans="1:24" ht="52.5" customHeight="1" x14ac:dyDescent="0.25">
      <c r="A95" s="65"/>
      <c r="B95" s="57" t="s">
        <v>35</v>
      </c>
      <c r="C95" s="57" t="s">
        <v>15</v>
      </c>
      <c r="D95" s="7">
        <v>1069.5</v>
      </c>
      <c r="E95" s="7">
        <v>1069.5</v>
      </c>
      <c r="F95" s="7">
        <v>1069.5</v>
      </c>
      <c r="G95" s="7">
        <v>1069.5</v>
      </c>
      <c r="H95" s="55"/>
      <c r="I95" s="55"/>
      <c r="J95" s="55"/>
      <c r="K95" s="55"/>
      <c r="L95" s="55"/>
      <c r="M95" s="55"/>
      <c r="N95" s="55"/>
      <c r="O95" s="55"/>
      <c r="P95" s="55"/>
      <c r="Q95" s="55"/>
      <c r="R95" s="55"/>
      <c r="S95" s="55"/>
      <c r="T95" s="55"/>
      <c r="U95" s="55"/>
      <c r="V95" s="55"/>
      <c r="W95" s="78" t="s">
        <v>216</v>
      </c>
      <c r="X95" s="78"/>
    </row>
    <row r="96" spans="1:24" ht="66.75" customHeight="1" x14ac:dyDescent="0.25">
      <c r="A96" s="65"/>
      <c r="B96" s="57" t="s">
        <v>110</v>
      </c>
      <c r="C96" s="57" t="s">
        <v>15</v>
      </c>
      <c r="D96" s="7">
        <v>150</v>
      </c>
      <c r="E96" s="7">
        <v>150</v>
      </c>
      <c r="F96" s="7">
        <v>99.9</v>
      </c>
      <c r="G96" s="7">
        <v>99.9</v>
      </c>
      <c r="H96" s="55"/>
      <c r="I96" s="55"/>
      <c r="J96" s="55"/>
      <c r="K96" s="55"/>
      <c r="L96" s="55"/>
      <c r="M96" s="55"/>
      <c r="N96" s="55"/>
      <c r="O96" s="55"/>
      <c r="P96" s="55"/>
      <c r="Q96" s="55"/>
      <c r="R96" s="55"/>
      <c r="S96" s="55"/>
      <c r="T96" s="55"/>
      <c r="U96" s="55"/>
      <c r="V96" s="55"/>
      <c r="W96" s="117" t="s">
        <v>379</v>
      </c>
      <c r="X96" s="117"/>
    </row>
    <row r="97" spans="1:24" ht="66.75" customHeight="1" x14ac:dyDescent="0.25">
      <c r="A97" s="65"/>
      <c r="B97" s="57" t="s">
        <v>206</v>
      </c>
      <c r="C97" s="57" t="s">
        <v>15</v>
      </c>
      <c r="D97" s="7">
        <v>583</v>
      </c>
      <c r="E97" s="7">
        <v>583</v>
      </c>
      <c r="F97" s="7">
        <v>564.1</v>
      </c>
      <c r="G97" s="7">
        <v>564.1</v>
      </c>
      <c r="H97" s="55"/>
      <c r="I97" s="55"/>
      <c r="J97" s="55"/>
      <c r="K97" s="55"/>
      <c r="L97" s="55"/>
      <c r="M97" s="55"/>
      <c r="N97" s="55"/>
      <c r="O97" s="55"/>
      <c r="P97" s="55"/>
      <c r="Q97" s="55"/>
      <c r="R97" s="55"/>
      <c r="S97" s="55"/>
      <c r="T97" s="55"/>
      <c r="U97" s="55"/>
      <c r="V97" s="55"/>
      <c r="W97" s="78" t="s">
        <v>380</v>
      </c>
      <c r="X97" s="78"/>
    </row>
    <row r="98" spans="1:24" ht="66.75" customHeight="1" x14ac:dyDescent="0.25">
      <c r="A98" s="65"/>
      <c r="B98" s="57" t="s">
        <v>205</v>
      </c>
      <c r="C98" s="57" t="s">
        <v>17</v>
      </c>
      <c r="D98" s="7">
        <v>11067.9</v>
      </c>
      <c r="E98" s="7">
        <v>11067.9</v>
      </c>
      <c r="F98" s="7">
        <v>10716.6</v>
      </c>
      <c r="G98" s="7">
        <v>10716.6</v>
      </c>
      <c r="H98" s="55"/>
      <c r="I98" s="55"/>
      <c r="J98" s="55"/>
      <c r="K98" s="55"/>
      <c r="L98" s="55"/>
      <c r="M98" s="55"/>
      <c r="N98" s="55"/>
      <c r="O98" s="55"/>
      <c r="P98" s="55"/>
      <c r="Q98" s="55"/>
      <c r="R98" s="55"/>
      <c r="S98" s="55"/>
      <c r="T98" s="55"/>
      <c r="U98" s="55"/>
      <c r="V98" s="55"/>
      <c r="W98" s="78" t="s">
        <v>381</v>
      </c>
      <c r="X98" s="78"/>
    </row>
    <row r="99" spans="1:24" ht="36" customHeight="1" x14ac:dyDescent="0.25">
      <c r="A99" s="84"/>
      <c r="B99" s="82" t="s">
        <v>16</v>
      </c>
      <c r="C99" s="54" t="s">
        <v>18</v>
      </c>
      <c r="D99" s="10">
        <f>D100+D101</f>
        <v>12870.4</v>
      </c>
      <c r="E99" s="10">
        <f t="shared" ref="E99:V99" si="27">E100+E101</f>
        <v>12870.4</v>
      </c>
      <c r="F99" s="10">
        <f t="shared" si="27"/>
        <v>12450.1</v>
      </c>
      <c r="G99" s="10">
        <f t="shared" si="27"/>
        <v>12450.1</v>
      </c>
      <c r="H99" s="10">
        <f t="shared" si="27"/>
        <v>0</v>
      </c>
      <c r="I99" s="10">
        <f t="shared" si="27"/>
        <v>0</v>
      </c>
      <c r="J99" s="10">
        <f t="shared" si="27"/>
        <v>0</v>
      </c>
      <c r="K99" s="10">
        <f t="shared" si="27"/>
        <v>0</v>
      </c>
      <c r="L99" s="10">
        <f t="shared" si="27"/>
        <v>0</v>
      </c>
      <c r="M99" s="10">
        <f t="shared" si="27"/>
        <v>0</v>
      </c>
      <c r="N99" s="10">
        <f t="shared" si="27"/>
        <v>0</v>
      </c>
      <c r="O99" s="10">
        <f t="shared" si="27"/>
        <v>0</v>
      </c>
      <c r="P99" s="10">
        <f t="shared" si="27"/>
        <v>0</v>
      </c>
      <c r="Q99" s="10">
        <f t="shared" si="27"/>
        <v>0</v>
      </c>
      <c r="R99" s="10">
        <f t="shared" si="27"/>
        <v>0</v>
      </c>
      <c r="S99" s="10">
        <f t="shared" si="27"/>
        <v>0</v>
      </c>
      <c r="T99" s="10">
        <f t="shared" si="27"/>
        <v>0</v>
      </c>
      <c r="U99" s="10">
        <f t="shared" si="27"/>
        <v>0</v>
      </c>
      <c r="V99" s="10">
        <f t="shared" si="27"/>
        <v>0</v>
      </c>
      <c r="W99" s="107" t="s">
        <v>382</v>
      </c>
      <c r="X99" s="107"/>
    </row>
    <row r="100" spans="1:24" ht="49.5" customHeight="1" x14ac:dyDescent="0.25">
      <c r="A100" s="84"/>
      <c r="B100" s="82"/>
      <c r="C100" s="57" t="s">
        <v>17</v>
      </c>
      <c r="D100" s="7">
        <f>D98</f>
        <v>11067.9</v>
      </c>
      <c r="E100" s="7">
        <f t="shared" ref="E100:G100" si="28">E98</f>
        <v>11067.9</v>
      </c>
      <c r="F100" s="7">
        <f t="shared" si="28"/>
        <v>10716.6</v>
      </c>
      <c r="G100" s="7">
        <f t="shared" si="28"/>
        <v>10716.6</v>
      </c>
      <c r="H100" s="58"/>
      <c r="I100" s="58"/>
      <c r="J100" s="58"/>
      <c r="K100" s="58"/>
      <c r="L100" s="58"/>
      <c r="M100" s="58"/>
      <c r="N100" s="58"/>
      <c r="O100" s="58"/>
      <c r="P100" s="58"/>
      <c r="Q100" s="58"/>
      <c r="R100" s="58"/>
      <c r="S100" s="58"/>
      <c r="T100" s="58"/>
      <c r="U100" s="58"/>
      <c r="V100" s="58"/>
      <c r="W100" s="78" t="s">
        <v>381</v>
      </c>
      <c r="X100" s="78"/>
    </row>
    <row r="101" spans="1:24" ht="48" customHeight="1" x14ac:dyDescent="0.25">
      <c r="A101" s="84"/>
      <c r="B101" s="87"/>
      <c r="C101" s="57" t="s">
        <v>15</v>
      </c>
      <c r="D101" s="7">
        <f>D95+D96+D97</f>
        <v>1802.5</v>
      </c>
      <c r="E101" s="7">
        <f t="shared" ref="E101:G101" si="29">E95+E96+E97</f>
        <v>1802.5</v>
      </c>
      <c r="F101" s="7">
        <f t="shared" si="29"/>
        <v>1733.5</v>
      </c>
      <c r="G101" s="7">
        <f t="shared" si="29"/>
        <v>1733.5</v>
      </c>
      <c r="H101" s="58"/>
      <c r="I101" s="58"/>
      <c r="J101" s="58"/>
      <c r="K101" s="58"/>
      <c r="L101" s="58"/>
      <c r="M101" s="58"/>
      <c r="N101" s="58"/>
      <c r="O101" s="58"/>
      <c r="P101" s="58"/>
      <c r="Q101" s="58"/>
      <c r="R101" s="58"/>
      <c r="S101" s="58"/>
      <c r="T101" s="58"/>
      <c r="U101" s="58"/>
      <c r="V101" s="58"/>
      <c r="W101" s="78" t="s">
        <v>383</v>
      </c>
      <c r="X101" s="78"/>
    </row>
    <row r="102" spans="1:24" ht="24.75" customHeight="1" x14ac:dyDescent="0.25">
      <c r="A102" s="54">
        <v>5</v>
      </c>
      <c r="B102" s="82" t="s">
        <v>90</v>
      </c>
      <c r="C102" s="82"/>
      <c r="D102" s="82"/>
      <c r="E102" s="82"/>
      <c r="F102" s="82"/>
      <c r="G102" s="82"/>
      <c r="H102" s="83"/>
      <c r="I102" s="83"/>
      <c r="J102" s="83"/>
      <c r="K102" s="83"/>
      <c r="L102" s="83"/>
      <c r="M102" s="83"/>
      <c r="N102" s="83"/>
      <c r="O102" s="83"/>
      <c r="P102" s="83"/>
      <c r="Q102" s="83"/>
      <c r="R102" s="83"/>
      <c r="S102" s="83"/>
      <c r="T102" s="83"/>
      <c r="U102" s="83"/>
      <c r="V102" s="83"/>
      <c r="W102" s="83"/>
      <c r="X102" s="83"/>
    </row>
    <row r="103" spans="1:24" ht="32.25" customHeight="1" x14ac:dyDescent="0.25">
      <c r="A103" s="82" t="s">
        <v>91</v>
      </c>
      <c r="B103" s="83"/>
      <c r="C103" s="83"/>
      <c r="D103" s="83"/>
      <c r="E103" s="83"/>
      <c r="F103" s="83"/>
      <c r="G103" s="83"/>
      <c r="H103" s="83"/>
      <c r="I103" s="83"/>
      <c r="J103" s="83"/>
      <c r="K103" s="83"/>
      <c r="L103" s="83"/>
      <c r="M103" s="83"/>
      <c r="N103" s="83"/>
      <c r="O103" s="83"/>
      <c r="P103" s="83"/>
      <c r="Q103" s="83"/>
      <c r="R103" s="83"/>
      <c r="S103" s="83"/>
      <c r="T103" s="83"/>
      <c r="U103" s="83"/>
      <c r="V103" s="83"/>
      <c r="W103" s="83"/>
      <c r="X103" s="83"/>
    </row>
    <row r="104" spans="1:24" ht="99.75" customHeight="1" x14ac:dyDescent="0.25">
      <c r="A104" s="65"/>
      <c r="B104" s="57" t="s">
        <v>37</v>
      </c>
      <c r="C104" s="57" t="s">
        <v>15</v>
      </c>
      <c r="D104" s="7">
        <v>57581.9</v>
      </c>
      <c r="E104" s="7">
        <v>57581.9</v>
      </c>
      <c r="F104" s="7">
        <v>57581.9</v>
      </c>
      <c r="G104" s="7">
        <v>57581.9</v>
      </c>
      <c r="H104" s="5"/>
      <c r="I104" s="5"/>
      <c r="J104" s="5"/>
      <c r="K104" s="5"/>
      <c r="L104" s="5"/>
      <c r="M104" s="5"/>
      <c r="N104" s="5"/>
      <c r="O104" s="5"/>
      <c r="P104" s="5"/>
      <c r="Q104" s="5"/>
      <c r="R104" s="5"/>
      <c r="S104" s="5"/>
      <c r="T104" s="5"/>
      <c r="U104" s="5"/>
      <c r="V104" s="5"/>
      <c r="W104" s="78" t="s">
        <v>210</v>
      </c>
      <c r="X104" s="78"/>
    </row>
    <row r="105" spans="1:24" ht="93" customHeight="1" x14ac:dyDescent="0.25">
      <c r="A105" s="65"/>
      <c r="B105" s="57" t="s">
        <v>36</v>
      </c>
      <c r="C105" s="57" t="s">
        <v>15</v>
      </c>
      <c r="D105" s="7">
        <v>811</v>
      </c>
      <c r="E105" s="7">
        <v>811</v>
      </c>
      <c r="F105" s="7">
        <v>780.1</v>
      </c>
      <c r="G105" s="7">
        <v>780.1</v>
      </c>
      <c r="H105" s="5"/>
      <c r="I105" s="5"/>
      <c r="J105" s="5"/>
      <c r="K105" s="5"/>
      <c r="L105" s="5"/>
      <c r="M105" s="5"/>
      <c r="N105" s="5"/>
      <c r="O105" s="5"/>
      <c r="P105" s="5"/>
      <c r="Q105" s="5"/>
      <c r="R105" s="5"/>
      <c r="S105" s="5"/>
      <c r="T105" s="5"/>
      <c r="U105" s="5"/>
      <c r="V105" s="5"/>
      <c r="W105" s="78" t="s">
        <v>253</v>
      </c>
      <c r="X105" s="78"/>
    </row>
    <row r="106" spans="1:24" ht="115.5" customHeight="1" x14ac:dyDescent="0.25">
      <c r="A106" s="65"/>
      <c r="B106" s="57" t="s">
        <v>123</v>
      </c>
      <c r="C106" s="57" t="s">
        <v>17</v>
      </c>
      <c r="D106" s="7">
        <v>21210.6</v>
      </c>
      <c r="E106" s="7">
        <v>21210.6</v>
      </c>
      <c r="F106" s="7">
        <v>21210.6</v>
      </c>
      <c r="G106" s="7">
        <v>21210.6</v>
      </c>
      <c r="H106" s="5"/>
      <c r="I106" s="5"/>
      <c r="J106" s="5"/>
      <c r="K106" s="5"/>
      <c r="L106" s="5"/>
      <c r="M106" s="5"/>
      <c r="N106" s="5"/>
      <c r="O106" s="5"/>
      <c r="P106" s="5"/>
      <c r="Q106" s="5"/>
      <c r="R106" s="5"/>
      <c r="S106" s="5"/>
      <c r="T106" s="5"/>
      <c r="U106" s="5"/>
      <c r="V106" s="5"/>
      <c r="W106" s="78" t="s">
        <v>210</v>
      </c>
      <c r="X106" s="78"/>
    </row>
    <row r="107" spans="1:24" ht="121.5" customHeight="1" x14ac:dyDescent="0.25">
      <c r="A107" s="65"/>
      <c r="B107" s="57" t="s">
        <v>129</v>
      </c>
      <c r="C107" s="57" t="s">
        <v>15</v>
      </c>
      <c r="D107" s="7">
        <v>1116.4000000000001</v>
      </c>
      <c r="E107" s="7">
        <v>1116.4000000000001</v>
      </c>
      <c r="F107" s="7">
        <v>1116.4000000000001</v>
      </c>
      <c r="G107" s="7">
        <v>1116.4000000000001</v>
      </c>
      <c r="H107" s="5"/>
      <c r="I107" s="5"/>
      <c r="J107" s="5"/>
      <c r="K107" s="5"/>
      <c r="L107" s="5"/>
      <c r="M107" s="5"/>
      <c r="N107" s="5"/>
      <c r="O107" s="5"/>
      <c r="P107" s="5"/>
      <c r="Q107" s="5"/>
      <c r="R107" s="5"/>
      <c r="S107" s="5"/>
      <c r="T107" s="5"/>
      <c r="U107" s="5"/>
      <c r="V107" s="5"/>
      <c r="W107" s="78" t="s">
        <v>210</v>
      </c>
      <c r="X107" s="78"/>
    </row>
    <row r="108" spans="1:24" ht="45.75" customHeight="1" x14ac:dyDescent="0.25">
      <c r="A108" s="103"/>
      <c r="B108" s="81" t="s">
        <v>171</v>
      </c>
      <c r="C108" s="57" t="s">
        <v>15</v>
      </c>
      <c r="D108" s="7">
        <v>1.2</v>
      </c>
      <c r="E108" s="7">
        <v>1.2</v>
      </c>
      <c r="F108" s="7">
        <v>1.2</v>
      </c>
      <c r="G108" s="7">
        <v>1.2</v>
      </c>
      <c r="H108" s="5"/>
      <c r="I108" s="5"/>
      <c r="J108" s="5"/>
      <c r="K108" s="5"/>
      <c r="L108" s="5"/>
      <c r="M108" s="5"/>
      <c r="N108" s="5"/>
      <c r="O108" s="5"/>
      <c r="P108" s="5"/>
      <c r="Q108" s="5"/>
      <c r="R108" s="5"/>
      <c r="S108" s="5"/>
      <c r="T108" s="5"/>
      <c r="U108" s="5"/>
      <c r="V108" s="5"/>
      <c r="W108" s="78" t="s">
        <v>210</v>
      </c>
      <c r="X108" s="78"/>
    </row>
    <row r="109" spans="1:24" ht="45.75" customHeight="1" x14ac:dyDescent="0.25">
      <c r="A109" s="105"/>
      <c r="B109" s="75"/>
      <c r="C109" s="57" t="s">
        <v>384</v>
      </c>
      <c r="D109" s="7">
        <v>24</v>
      </c>
      <c r="E109" s="7">
        <v>24</v>
      </c>
      <c r="F109" s="7">
        <v>24</v>
      </c>
      <c r="G109" s="7">
        <v>24</v>
      </c>
      <c r="H109" s="5"/>
      <c r="I109" s="5"/>
      <c r="J109" s="5"/>
      <c r="K109" s="5"/>
      <c r="L109" s="5"/>
      <c r="M109" s="5"/>
      <c r="N109" s="5"/>
      <c r="O109" s="5"/>
      <c r="P109" s="5"/>
      <c r="Q109" s="5"/>
      <c r="R109" s="5"/>
      <c r="S109" s="5"/>
      <c r="T109" s="5"/>
      <c r="U109" s="5"/>
      <c r="V109" s="5"/>
      <c r="W109" s="78" t="s">
        <v>210</v>
      </c>
      <c r="X109" s="78"/>
    </row>
    <row r="110" spans="1:24" ht="30.75" customHeight="1" x14ac:dyDescent="0.25">
      <c r="A110" s="73"/>
      <c r="B110" s="76" t="s">
        <v>19</v>
      </c>
      <c r="C110" s="54" t="s">
        <v>18</v>
      </c>
      <c r="D110" s="10">
        <f>D111+D112+D113</f>
        <v>80745.100000000006</v>
      </c>
      <c r="E110" s="10">
        <f t="shared" ref="E110:G110" si="30">E111+E112+E113</f>
        <v>80745.100000000006</v>
      </c>
      <c r="F110" s="10">
        <f t="shared" si="30"/>
        <v>80714.2</v>
      </c>
      <c r="G110" s="10">
        <f t="shared" si="30"/>
        <v>80714.2</v>
      </c>
      <c r="H110" s="58"/>
      <c r="I110" s="58"/>
      <c r="J110" s="58"/>
      <c r="K110" s="58"/>
      <c r="L110" s="58"/>
      <c r="M110" s="58"/>
      <c r="N110" s="58"/>
      <c r="O110" s="58"/>
      <c r="P110" s="58"/>
      <c r="Q110" s="58"/>
      <c r="R110" s="58"/>
      <c r="S110" s="58"/>
      <c r="T110" s="58"/>
      <c r="U110" s="58"/>
      <c r="V110" s="58"/>
      <c r="W110" s="107" t="s">
        <v>233</v>
      </c>
      <c r="X110" s="78"/>
    </row>
    <row r="111" spans="1:24" ht="31.5" x14ac:dyDescent="0.25">
      <c r="A111" s="74"/>
      <c r="B111" s="77"/>
      <c r="C111" s="57" t="s">
        <v>15</v>
      </c>
      <c r="D111" s="7">
        <f>D104+D105+D107+D108</f>
        <v>59510.5</v>
      </c>
      <c r="E111" s="7">
        <f>E104+E105+E107+E108</f>
        <v>59510.5</v>
      </c>
      <c r="F111" s="7">
        <f>F104+F105+F107+F108</f>
        <v>59479.6</v>
      </c>
      <c r="G111" s="7">
        <f>G104+G105+G107+G108</f>
        <v>59479.6</v>
      </c>
      <c r="H111" s="58"/>
      <c r="I111" s="58"/>
      <c r="J111" s="58"/>
      <c r="K111" s="58"/>
      <c r="L111" s="58"/>
      <c r="M111" s="58"/>
      <c r="N111" s="58"/>
      <c r="O111" s="58"/>
      <c r="P111" s="58"/>
      <c r="Q111" s="58"/>
      <c r="R111" s="58"/>
      <c r="S111" s="58"/>
      <c r="T111" s="58"/>
      <c r="U111" s="58"/>
      <c r="V111" s="58"/>
      <c r="W111" s="78" t="s">
        <v>385</v>
      </c>
      <c r="X111" s="78"/>
    </row>
    <row r="112" spans="1:24" ht="47.25" x14ac:dyDescent="0.25">
      <c r="A112" s="74"/>
      <c r="B112" s="77"/>
      <c r="C112" s="57" t="s">
        <v>17</v>
      </c>
      <c r="D112" s="7">
        <f>D106</f>
        <v>21210.6</v>
      </c>
      <c r="E112" s="7">
        <f>E106</f>
        <v>21210.6</v>
      </c>
      <c r="F112" s="7">
        <f>F106</f>
        <v>21210.6</v>
      </c>
      <c r="G112" s="7">
        <f>G106</f>
        <v>21210.6</v>
      </c>
      <c r="H112" s="58"/>
      <c r="I112" s="58"/>
      <c r="J112" s="58"/>
      <c r="K112" s="58"/>
      <c r="L112" s="58"/>
      <c r="M112" s="58"/>
      <c r="N112" s="58"/>
      <c r="O112" s="58"/>
      <c r="P112" s="58"/>
      <c r="Q112" s="58"/>
      <c r="R112" s="58"/>
      <c r="S112" s="58"/>
      <c r="T112" s="58"/>
      <c r="U112" s="58"/>
      <c r="V112" s="58"/>
      <c r="W112" s="78" t="s">
        <v>210</v>
      </c>
      <c r="X112" s="78"/>
    </row>
    <row r="113" spans="1:24" ht="31.5" x14ac:dyDescent="0.25">
      <c r="A113" s="75"/>
      <c r="B113" s="75"/>
      <c r="C113" s="57" t="s">
        <v>384</v>
      </c>
      <c r="D113" s="7">
        <f>D109</f>
        <v>24</v>
      </c>
      <c r="E113" s="7">
        <f t="shared" ref="E113:G113" si="31">E109</f>
        <v>24</v>
      </c>
      <c r="F113" s="7">
        <f t="shared" si="31"/>
        <v>24</v>
      </c>
      <c r="G113" s="7">
        <f t="shared" si="31"/>
        <v>24</v>
      </c>
      <c r="H113" s="58"/>
      <c r="I113" s="58"/>
      <c r="J113" s="58"/>
      <c r="K113" s="58"/>
      <c r="L113" s="58"/>
      <c r="M113" s="58"/>
      <c r="N113" s="58"/>
      <c r="O113" s="58"/>
      <c r="P113" s="58"/>
      <c r="Q113" s="58"/>
      <c r="R113" s="58"/>
      <c r="S113" s="58"/>
      <c r="T113" s="58"/>
      <c r="U113" s="58"/>
      <c r="V113" s="58"/>
      <c r="W113" s="78" t="s">
        <v>210</v>
      </c>
      <c r="X113" s="78"/>
    </row>
    <row r="114" spans="1:24" ht="32.25" customHeight="1" x14ac:dyDescent="0.25">
      <c r="A114" s="82" t="s">
        <v>190</v>
      </c>
      <c r="B114" s="83"/>
      <c r="C114" s="83"/>
      <c r="D114" s="83"/>
      <c r="E114" s="83"/>
      <c r="F114" s="83"/>
      <c r="G114" s="83"/>
      <c r="H114" s="83"/>
      <c r="I114" s="83"/>
      <c r="J114" s="83"/>
      <c r="K114" s="83"/>
      <c r="L114" s="83"/>
      <c r="M114" s="83"/>
      <c r="N114" s="83"/>
      <c r="O114" s="83"/>
      <c r="P114" s="83"/>
      <c r="Q114" s="83"/>
      <c r="R114" s="83"/>
      <c r="S114" s="83"/>
      <c r="T114" s="83"/>
      <c r="U114" s="83"/>
      <c r="V114" s="83"/>
      <c r="W114" s="83"/>
      <c r="X114" s="83"/>
    </row>
    <row r="115" spans="1:24" ht="85.5" customHeight="1" x14ac:dyDescent="0.25">
      <c r="A115" s="56"/>
      <c r="B115" s="57" t="s">
        <v>37</v>
      </c>
      <c r="C115" s="57" t="s">
        <v>15</v>
      </c>
      <c r="D115" s="7">
        <v>57096.1</v>
      </c>
      <c r="E115" s="7">
        <v>57096.1</v>
      </c>
      <c r="F115" s="7">
        <f>23766.6+32418.5</f>
        <v>56185.1</v>
      </c>
      <c r="G115" s="7">
        <f>23766.6+32418.5</f>
        <v>56185.1</v>
      </c>
      <c r="H115" s="58"/>
      <c r="I115" s="58"/>
      <c r="J115" s="58"/>
      <c r="K115" s="58"/>
      <c r="L115" s="58"/>
      <c r="M115" s="58"/>
      <c r="N115" s="58"/>
      <c r="O115" s="58"/>
      <c r="P115" s="58"/>
      <c r="Q115" s="58"/>
      <c r="R115" s="58"/>
      <c r="S115" s="58"/>
      <c r="T115" s="58"/>
      <c r="U115" s="58"/>
      <c r="V115" s="58"/>
      <c r="W115" s="78" t="s">
        <v>387</v>
      </c>
      <c r="X115" s="78"/>
    </row>
    <row r="116" spans="1:24" ht="118.5" customHeight="1" x14ac:dyDescent="0.25">
      <c r="A116" s="56"/>
      <c r="B116" s="57" t="s">
        <v>36</v>
      </c>
      <c r="C116" s="57" t="s">
        <v>15</v>
      </c>
      <c r="D116" s="7">
        <v>873.1</v>
      </c>
      <c r="E116" s="7">
        <v>873.1</v>
      </c>
      <c r="F116" s="7">
        <f>504.9+364.8</f>
        <v>869.7</v>
      </c>
      <c r="G116" s="7">
        <f>504.9+364.8</f>
        <v>869.7</v>
      </c>
      <c r="H116" s="58"/>
      <c r="I116" s="58"/>
      <c r="J116" s="58"/>
      <c r="K116" s="58"/>
      <c r="L116" s="58"/>
      <c r="M116" s="58"/>
      <c r="N116" s="58"/>
      <c r="O116" s="58"/>
      <c r="P116" s="58"/>
      <c r="Q116" s="58"/>
      <c r="R116" s="58"/>
      <c r="S116" s="58"/>
      <c r="T116" s="58"/>
      <c r="U116" s="58"/>
      <c r="V116" s="58"/>
      <c r="W116" s="78" t="s">
        <v>388</v>
      </c>
      <c r="X116" s="78"/>
    </row>
    <row r="117" spans="1:24" ht="91.5" customHeight="1" x14ac:dyDescent="0.25">
      <c r="A117" s="56"/>
      <c r="B117" s="57" t="s">
        <v>211</v>
      </c>
      <c r="C117" s="57" t="s">
        <v>15</v>
      </c>
      <c r="D117" s="7">
        <v>977.8</v>
      </c>
      <c r="E117" s="7">
        <v>977.8</v>
      </c>
      <c r="F117" s="7">
        <v>977.8</v>
      </c>
      <c r="G117" s="7">
        <v>977.8</v>
      </c>
      <c r="H117" s="58"/>
      <c r="I117" s="58"/>
      <c r="J117" s="58"/>
      <c r="K117" s="58"/>
      <c r="L117" s="58"/>
      <c r="M117" s="58"/>
      <c r="N117" s="58"/>
      <c r="O117" s="58"/>
      <c r="P117" s="58"/>
      <c r="Q117" s="58"/>
      <c r="R117" s="58"/>
      <c r="S117" s="58"/>
      <c r="T117" s="58"/>
      <c r="U117" s="58"/>
      <c r="V117" s="58"/>
      <c r="W117" s="78" t="s">
        <v>212</v>
      </c>
      <c r="X117" s="78"/>
    </row>
    <row r="118" spans="1:24" ht="118.5" customHeight="1" x14ac:dyDescent="0.25">
      <c r="A118" s="56"/>
      <c r="B118" s="57" t="s">
        <v>123</v>
      </c>
      <c r="C118" s="57" t="s">
        <v>17</v>
      </c>
      <c r="D118" s="7">
        <f>8041.9+6120.6</f>
        <v>14162.5</v>
      </c>
      <c r="E118" s="7">
        <f>8041.9+6120.6</f>
        <v>14162.5</v>
      </c>
      <c r="F118" s="7">
        <f>8041.9+6120.6</f>
        <v>14162.5</v>
      </c>
      <c r="G118" s="7">
        <f>8041.9+6120.6</f>
        <v>14162.5</v>
      </c>
      <c r="H118" s="58"/>
      <c r="I118" s="58"/>
      <c r="J118" s="58"/>
      <c r="K118" s="58"/>
      <c r="L118" s="58"/>
      <c r="M118" s="58"/>
      <c r="N118" s="58"/>
      <c r="O118" s="58"/>
      <c r="P118" s="58"/>
      <c r="Q118" s="58"/>
      <c r="R118" s="58"/>
      <c r="S118" s="58"/>
      <c r="T118" s="58"/>
      <c r="U118" s="58"/>
      <c r="V118" s="58"/>
      <c r="W118" s="78" t="s">
        <v>210</v>
      </c>
      <c r="X118" s="78"/>
    </row>
    <row r="119" spans="1:24" ht="107.25" customHeight="1" x14ac:dyDescent="0.25">
      <c r="A119" s="56"/>
      <c r="B119" s="57" t="s">
        <v>129</v>
      </c>
      <c r="C119" s="57" t="s">
        <v>15</v>
      </c>
      <c r="D119" s="7">
        <f>423.3+322.2</f>
        <v>745.5</v>
      </c>
      <c r="E119" s="7">
        <f>423.3+322.2</f>
        <v>745.5</v>
      </c>
      <c r="F119" s="7">
        <f>423.3+322.2</f>
        <v>745.5</v>
      </c>
      <c r="G119" s="7">
        <f>423.3+322.2</f>
        <v>745.5</v>
      </c>
      <c r="H119" s="58"/>
      <c r="I119" s="58"/>
      <c r="J119" s="58"/>
      <c r="K119" s="58"/>
      <c r="L119" s="58"/>
      <c r="M119" s="58"/>
      <c r="N119" s="58"/>
      <c r="O119" s="58"/>
      <c r="P119" s="58"/>
      <c r="Q119" s="58"/>
      <c r="R119" s="58"/>
      <c r="S119" s="58"/>
      <c r="T119" s="58"/>
      <c r="U119" s="58"/>
      <c r="V119" s="58"/>
      <c r="W119" s="78" t="s">
        <v>210</v>
      </c>
      <c r="X119" s="78"/>
    </row>
    <row r="120" spans="1:24" ht="51" customHeight="1" x14ac:dyDescent="0.25">
      <c r="A120" s="73"/>
      <c r="B120" s="81" t="s">
        <v>171</v>
      </c>
      <c r="C120" s="57" t="s">
        <v>15</v>
      </c>
      <c r="D120" s="7">
        <v>1.2</v>
      </c>
      <c r="E120" s="7">
        <v>1.2</v>
      </c>
      <c r="F120" s="7">
        <v>1.2</v>
      </c>
      <c r="G120" s="7">
        <v>1.2</v>
      </c>
      <c r="H120" s="58"/>
      <c r="I120" s="58"/>
      <c r="J120" s="58"/>
      <c r="K120" s="58"/>
      <c r="L120" s="58"/>
      <c r="M120" s="58"/>
      <c r="N120" s="58"/>
      <c r="O120" s="58"/>
      <c r="P120" s="58"/>
      <c r="Q120" s="58"/>
      <c r="R120" s="58"/>
      <c r="S120" s="58"/>
      <c r="T120" s="58"/>
      <c r="U120" s="58"/>
      <c r="V120" s="58"/>
      <c r="W120" s="78" t="s">
        <v>210</v>
      </c>
      <c r="X120" s="78"/>
    </row>
    <row r="121" spans="1:24" ht="33" customHeight="1" x14ac:dyDescent="0.25">
      <c r="A121" s="75"/>
      <c r="B121" s="75"/>
      <c r="C121" s="57" t="s">
        <v>384</v>
      </c>
      <c r="D121" s="7">
        <v>22</v>
      </c>
      <c r="E121" s="7">
        <v>22</v>
      </c>
      <c r="F121" s="7">
        <v>22</v>
      </c>
      <c r="G121" s="7">
        <v>22</v>
      </c>
      <c r="H121" s="58"/>
      <c r="I121" s="58"/>
      <c r="J121" s="58"/>
      <c r="K121" s="58"/>
      <c r="L121" s="58"/>
      <c r="M121" s="58"/>
      <c r="N121" s="58"/>
      <c r="O121" s="58"/>
      <c r="P121" s="58"/>
      <c r="Q121" s="58"/>
      <c r="R121" s="58"/>
      <c r="S121" s="58"/>
      <c r="T121" s="58"/>
      <c r="U121" s="58"/>
      <c r="V121" s="58"/>
      <c r="W121" s="78" t="s">
        <v>210</v>
      </c>
      <c r="X121" s="78"/>
    </row>
    <row r="122" spans="1:24" ht="118.5" customHeight="1" x14ac:dyDescent="0.25">
      <c r="A122" s="56"/>
      <c r="B122" s="57" t="s">
        <v>201</v>
      </c>
      <c r="C122" s="57" t="s">
        <v>15</v>
      </c>
      <c r="D122" s="7">
        <v>88</v>
      </c>
      <c r="E122" s="7">
        <v>88</v>
      </c>
      <c r="F122" s="7">
        <v>88</v>
      </c>
      <c r="G122" s="7">
        <v>88</v>
      </c>
      <c r="H122" s="58"/>
      <c r="I122" s="58"/>
      <c r="J122" s="58"/>
      <c r="K122" s="58"/>
      <c r="L122" s="58"/>
      <c r="M122" s="58"/>
      <c r="N122" s="58"/>
      <c r="O122" s="58"/>
      <c r="P122" s="58"/>
      <c r="Q122" s="58"/>
      <c r="R122" s="58"/>
      <c r="S122" s="58"/>
      <c r="T122" s="58"/>
      <c r="U122" s="58"/>
      <c r="V122" s="58"/>
      <c r="W122" s="78" t="s">
        <v>210</v>
      </c>
      <c r="X122" s="78"/>
    </row>
    <row r="123" spans="1:24" ht="118.5" customHeight="1" x14ac:dyDescent="0.25">
      <c r="A123" s="56"/>
      <c r="B123" s="57" t="s">
        <v>183</v>
      </c>
      <c r="C123" s="57" t="s">
        <v>15</v>
      </c>
      <c r="D123" s="7">
        <v>6295</v>
      </c>
      <c r="E123" s="7">
        <v>6295</v>
      </c>
      <c r="F123" s="7">
        <v>6295</v>
      </c>
      <c r="G123" s="7">
        <v>6295</v>
      </c>
      <c r="H123" s="58"/>
      <c r="I123" s="58"/>
      <c r="J123" s="58"/>
      <c r="K123" s="58"/>
      <c r="L123" s="58"/>
      <c r="M123" s="58"/>
      <c r="N123" s="58"/>
      <c r="O123" s="58"/>
      <c r="P123" s="58"/>
      <c r="Q123" s="58"/>
      <c r="R123" s="58"/>
      <c r="S123" s="58"/>
      <c r="T123" s="58"/>
      <c r="U123" s="58"/>
      <c r="V123" s="58"/>
      <c r="W123" s="78" t="s">
        <v>210</v>
      </c>
      <c r="X123" s="78"/>
    </row>
    <row r="124" spans="1:24" ht="58.5" customHeight="1" x14ac:dyDescent="0.25">
      <c r="A124" s="66"/>
      <c r="B124" s="9" t="s">
        <v>386</v>
      </c>
      <c r="C124" s="57" t="s">
        <v>15</v>
      </c>
      <c r="D124" s="7">
        <v>68</v>
      </c>
      <c r="E124" s="7">
        <v>68</v>
      </c>
      <c r="F124" s="7">
        <v>0</v>
      </c>
      <c r="G124" s="7">
        <v>0</v>
      </c>
      <c r="H124" s="58"/>
      <c r="I124" s="58"/>
      <c r="J124" s="58"/>
      <c r="K124" s="58"/>
      <c r="L124" s="58"/>
      <c r="M124" s="58"/>
      <c r="N124" s="58"/>
      <c r="O124" s="58"/>
      <c r="P124" s="58"/>
      <c r="Q124" s="58"/>
      <c r="R124" s="58"/>
      <c r="S124" s="58"/>
      <c r="T124" s="58"/>
      <c r="U124" s="58"/>
      <c r="V124" s="58"/>
      <c r="W124" s="78" t="s">
        <v>102</v>
      </c>
      <c r="X124" s="78"/>
    </row>
    <row r="125" spans="1:24" ht="35.25" customHeight="1" x14ac:dyDescent="0.25">
      <c r="A125" s="73"/>
      <c r="B125" s="76" t="s">
        <v>19</v>
      </c>
      <c r="C125" s="54" t="s">
        <v>18</v>
      </c>
      <c r="D125" s="10">
        <f>D126+D127+D128</f>
        <v>80329.2</v>
      </c>
      <c r="E125" s="10">
        <f t="shared" ref="E125:G125" si="32">E126+E127+E128</f>
        <v>80329.2</v>
      </c>
      <c r="F125" s="10">
        <f t="shared" si="32"/>
        <v>79346.799999999988</v>
      </c>
      <c r="G125" s="10">
        <f t="shared" si="32"/>
        <v>79346.799999999988</v>
      </c>
      <c r="H125" s="58"/>
      <c r="I125" s="58"/>
      <c r="J125" s="58"/>
      <c r="K125" s="58"/>
      <c r="L125" s="58"/>
      <c r="M125" s="58"/>
      <c r="N125" s="58"/>
      <c r="O125" s="58"/>
      <c r="P125" s="58"/>
      <c r="Q125" s="58"/>
      <c r="R125" s="58"/>
      <c r="S125" s="58"/>
      <c r="T125" s="58"/>
      <c r="U125" s="58"/>
      <c r="V125" s="58"/>
      <c r="W125" s="107" t="s">
        <v>389</v>
      </c>
      <c r="X125" s="78"/>
    </row>
    <row r="126" spans="1:24" ht="51" customHeight="1" x14ac:dyDescent="0.25">
      <c r="A126" s="74"/>
      <c r="B126" s="77"/>
      <c r="C126" s="57" t="s">
        <v>15</v>
      </c>
      <c r="D126" s="7">
        <f>D115+D116+D117+D119+D120+D122+D123+D124</f>
        <v>66144.7</v>
      </c>
      <c r="E126" s="7">
        <f t="shared" ref="E126:G126" si="33">E115+E116+E117+E119+E120+E122+E123+E124</f>
        <v>66144.7</v>
      </c>
      <c r="F126" s="7">
        <f t="shared" si="33"/>
        <v>65162.299999999996</v>
      </c>
      <c r="G126" s="7">
        <f t="shared" si="33"/>
        <v>65162.299999999996</v>
      </c>
      <c r="H126" s="58"/>
      <c r="I126" s="58"/>
      <c r="J126" s="58"/>
      <c r="K126" s="58"/>
      <c r="L126" s="58"/>
      <c r="M126" s="58"/>
      <c r="N126" s="58"/>
      <c r="O126" s="58"/>
      <c r="P126" s="58"/>
      <c r="Q126" s="58"/>
      <c r="R126" s="58"/>
      <c r="S126" s="58"/>
      <c r="T126" s="58"/>
      <c r="U126" s="58"/>
      <c r="V126" s="58"/>
      <c r="W126" s="78" t="s">
        <v>390</v>
      </c>
      <c r="X126" s="78"/>
    </row>
    <row r="127" spans="1:24" ht="48.75" customHeight="1" x14ac:dyDescent="0.25">
      <c r="A127" s="74"/>
      <c r="B127" s="77"/>
      <c r="C127" s="57" t="s">
        <v>17</v>
      </c>
      <c r="D127" s="7">
        <f>D118</f>
        <v>14162.5</v>
      </c>
      <c r="E127" s="7">
        <f>E118</f>
        <v>14162.5</v>
      </c>
      <c r="F127" s="7">
        <f>F118</f>
        <v>14162.5</v>
      </c>
      <c r="G127" s="7">
        <f>G118</f>
        <v>14162.5</v>
      </c>
      <c r="H127" s="58"/>
      <c r="I127" s="58"/>
      <c r="J127" s="58"/>
      <c r="K127" s="58"/>
      <c r="L127" s="58"/>
      <c r="M127" s="58"/>
      <c r="N127" s="58"/>
      <c r="O127" s="58"/>
      <c r="P127" s="58"/>
      <c r="Q127" s="58"/>
      <c r="R127" s="58"/>
      <c r="S127" s="58"/>
      <c r="T127" s="58"/>
      <c r="U127" s="58"/>
      <c r="V127" s="58"/>
      <c r="W127" s="78" t="s">
        <v>210</v>
      </c>
      <c r="X127" s="78"/>
    </row>
    <row r="128" spans="1:24" ht="48.75" customHeight="1" x14ac:dyDescent="0.25">
      <c r="A128" s="75"/>
      <c r="B128" s="75"/>
      <c r="C128" s="57" t="s">
        <v>384</v>
      </c>
      <c r="D128" s="7">
        <f>D121</f>
        <v>22</v>
      </c>
      <c r="E128" s="7">
        <f t="shared" ref="E128:V128" si="34">E121</f>
        <v>22</v>
      </c>
      <c r="F128" s="7">
        <f t="shared" si="34"/>
        <v>22</v>
      </c>
      <c r="G128" s="7">
        <f t="shared" si="34"/>
        <v>22</v>
      </c>
      <c r="H128" s="7">
        <f t="shared" si="34"/>
        <v>0</v>
      </c>
      <c r="I128" s="7">
        <f t="shared" si="34"/>
        <v>0</v>
      </c>
      <c r="J128" s="7">
        <f t="shared" si="34"/>
        <v>0</v>
      </c>
      <c r="K128" s="7">
        <f t="shared" si="34"/>
        <v>0</v>
      </c>
      <c r="L128" s="7">
        <f t="shared" si="34"/>
        <v>0</v>
      </c>
      <c r="M128" s="7">
        <f t="shared" si="34"/>
        <v>0</v>
      </c>
      <c r="N128" s="7">
        <f t="shared" si="34"/>
        <v>0</v>
      </c>
      <c r="O128" s="7">
        <f t="shared" si="34"/>
        <v>0</v>
      </c>
      <c r="P128" s="7">
        <f t="shared" si="34"/>
        <v>0</v>
      </c>
      <c r="Q128" s="7">
        <f t="shared" si="34"/>
        <v>0</v>
      </c>
      <c r="R128" s="7">
        <f t="shared" si="34"/>
        <v>0</v>
      </c>
      <c r="S128" s="7">
        <f t="shared" si="34"/>
        <v>0</v>
      </c>
      <c r="T128" s="7">
        <f t="shared" si="34"/>
        <v>0</v>
      </c>
      <c r="U128" s="7">
        <f t="shared" si="34"/>
        <v>0</v>
      </c>
      <c r="V128" s="7">
        <f t="shared" si="34"/>
        <v>0</v>
      </c>
      <c r="W128" s="78" t="s">
        <v>210</v>
      </c>
      <c r="X128" s="78"/>
    </row>
    <row r="129" spans="1:24" ht="12.75" customHeight="1" x14ac:dyDescent="0.25">
      <c r="A129" s="82" t="s">
        <v>191</v>
      </c>
      <c r="B129" s="83"/>
      <c r="C129" s="83"/>
      <c r="D129" s="83"/>
      <c r="E129" s="83"/>
      <c r="F129" s="83"/>
      <c r="G129" s="83"/>
      <c r="H129" s="83"/>
      <c r="I129" s="83"/>
      <c r="J129" s="83"/>
      <c r="K129" s="83"/>
      <c r="L129" s="83"/>
      <c r="M129" s="83"/>
      <c r="N129" s="83"/>
      <c r="O129" s="83"/>
      <c r="P129" s="83"/>
      <c r="Q129" s="83"/>
      <c r="R129" s="83"/>
      <c r="S129" s="83"/>
      <c r="T129" s="83"/>
      <c r="U129" s="83"/>
      <c r="V129" s="83"/>
      <c r="W129" s="83"/>
      <c r="X129" s="83"/>
    </row>
    <row r="130" spans="1:24" ht="59.25" customHeight="1" x14ac:dyDescent="0.25">
      <c r="A130" s="54"/>
      <c r="B130" s="57" t="s">
        <v>257</v>
      </c>
      <c r="C130" s="57" t="s">
        <v>15</v>
      </c>
      <c r="D130" s="7">
        <v>1500</v>
      </c>
      <c r="E130" s="7">
        <v>1500</v>
      </c>
      <c r="F130" s="7">
        <v>1500</v>
      </c>
      <c r="G130" s="7">
        <v>1500</v>
      </c>
      <c r="H130" s="55"/>
      <c r="I130" s="55"/>
      <c r="J130" s="55"/>
      <c r="K130" s="55"/>
      <c r="L130" s="55"/>
      <c r="M130" s="55"/>
      <c r="N130" s="55"/>
      <c r="O130" s="55"/>
      <c r="P130" s="55"/>
      <c r="Q130" s="55"/>
      <c r="R130" s="55"/>
      <c r="S130" s="55"/>
      <c r="T130" s="55"/>
      <c r="U130" s="55"/>
      <c r="V130" s="55"/>
      <c r="W130" s="78" t="s">
        <v>210</v>
      </c>
      <c r="X130" s="78"/>
    </row>
    <row r="131" spans="1:24" ht="52.5" customHeight="1" x14ac:dyDescent="0.25">
      <c r="A131" s="54"/>
      <c r="B131" s="57" t="s">
        <v>258</v>
      </c>
      <c r="C131" s="57" t="s">
        <v>15</v>
      </c>
      <c r="D131" s="7">
        <v>200</v>
      </c>
      <c r="E131" s="7">
        <v>200</v>
      </c>
      <c r="F131" s="7">
        <v>200</v>
      </c>
      <c r="G131" s="7">
        <v>200</v>
      </c>
      <c r="H131" s="55"/>
      <c r="I131" s="55"/>
      <c r="J131" s="55"/>
      <c r="K131" s="55"/>
      <c r="L131" s="55"/>
      <c r="M131" s="55"/>
      <c r="N131" s="55"/>
      <c r="O131" s="55"/>
      <c r="P131" s="55"/>
      <c r="Q131" s="55"/>
      <c r="R131" s="55"/>
      <c r="S131" s="55"/>
      <c r="T131" s="55"/>
      <c r="U131" s="55"/>
      <c r="V131" s="55"/>
      <c r="W131" s="78" t="s">
        <v>210</v>
      </c>
      <c r="X131" s="78"/>
    </row>
    <row r="132" spans="1:24" ht="63.75" customHeight="1" x14ac:dyDescent="0.25">
      <c r="A132" s="54"/>
      <c r="B132" s="57" t="s">
        <v>259</v>
      </c>
      <c r="C132" s="57" t="s">
        <v>15</v>
      </c>
      <c r="D132" s="7">
        <v>65</v>
      </c>
      <c r="E132" s="7">
        <v>65</v>
      </c>
      <c r="F132" s="7">
        <v>65</v>
      </c>
      <c r="G132" s="7">
        <v>65</v>
      </c>
      <c r="H132" s="55"/>
      <c r="I132" s="55"/>
      <c r="J132" s="55"/>
      <c r="K132" s="55"/>
      <c r="L132" s="55"/>
      <c r="M132" s="55"/>
      <c r="N132" s="55"/>
      <c r="O132" s="55"/>
      <c r="P132" s="55"/>
      <c r="Q132" s="55"/>
      <c r="R132" s="55"/>
      <c r="S132" s="55"/>
      <c r="T132" s="55"/>
      <c r="U132" s="55"/>
      <c r="V132" s="55"/>
      <c r="W132" s="78" t="s">
        <v>210</v>
      </c>
      <c r="X132" s="78"/>
    </row>
    <row r="133" spans="1:24" ht="60" customHeight="1" x14ac:dyDescent="0.25">
      <c r="A133" s="54"/>
      <c r="B133" s="57" t="s">
        <v>95</v>
      </c>
      <c r="C133" s="57" t="s">
        <v>15</v>
      </c>
      <c r="D133" s="15">
        <v>6422.3</v>
      </c>
      <c r="E133" s="15">
        <v>6422.3</v>
      </c>
      <c r="F133" s="15">
        <v>6422.3</v>
      </c>
      <c r="G133" s="15">
        <v>6422.3</v>
      </c>
      <c r="H133" s="55"/>
      <c r="I133" s="55"/>
      <c r="J133" s="55"/>
      <c r="K133" s="55"/>
      <c r="L133" s="55"/>
      <c r="M133" s="55"/>
      <c r="N133" s="55"/>
      <c r="O133" s="55"/>
      <c r="P133" s="55"/>
      <c r="Q133" s="55"/>
      <c r="R133" s="55"/>
      <c r="S133" s="55"/>
      <c r="T133" s="55"/>
      <c r="U133" s="55"/>
      <c r="V133" s="55"/>
      <c r="W133" s="78" t="s">
        <v>210</v>
      </c>
      <c r="X133" s="78"/>
    </row>
    <row r="134" spans="1:24" ht="66.75" customHeight="1" x14ac:dyDescent="0.25">
      <c r="A134" s="61"/>
      <c r="B134" s="9" t="s">
        <v>391</v>
      </c>
      <c r="C134" s="57" t="s">
        <v>15</v>
      </c>
      <c r="D134" s="15">
        <v>150</v>
      </c>
      <c r="E134" s="15">
        <v>150</v>
      </c>
      <c r="F134" s="15">
        <v>0</v>
      </c>
      <c r="G134" s="15">
        <v>0</v>
      </c>
      <c r="H134" s="55"/>
      <c r="I134" s="55"/>
      <c r="J134" s="55"/>
      <c r="K134" s="55"/>
      <c r="L134" s="55"/>
      <c r="M134" s="55"/>
      <c r="N134" s="55"/>
      <c r="O134" s="55"/>
      <c r="P134" s="55"/>
      <c r="Q134" s="55"/>
      <c r="R134" s="55"/>
      <c r="S134" s="55"/>
      <c r="T134" s="55"/>
      <c r="U134" s="55"/>
      <c r="V134" s="55"/>
      <c r="W134" s="79" t="s">
        <v>102</v>
      </c>
      <c r="X134" s="80"/>
    </row>
    <row r="135" spans="1:24" ht="30" customHeight="1" x14ac:dyDescent="0.25">
      <c r="A135" s="73"/>
      <c r="B135" s="76" t="s">
        <v>19</v>
      </c>
      <c r="C135" s="54" t="s">
        <v>18</v>
      </c>
      <c r="D135" s="10">
        <f>D136</f>
        <v>8337.2999999999993</v>
      </c>
      <c r="E135" s="10">
        <f t="shared" ref="E135:G135" si="35">E136</f>
        <v>8337.2999999999993</v>
      </c>
      <c r="F135" s="10">
        <f t="shared" si="35"/>
        <v>8187.3</v>
      </c>
      <c r="G135" s="10">
        <f t="shared" si="35"/>
        <v>8187.3</v>
      </c>
      <c r="H135" s="58"/>
      <c r="I135" s="58"/>
      <c r="J135" s="58"/>
      <c r="K135" s="58"/>
      <c r="L135" s="58"/>
      <c r="M135" s="58"/>
      <c r="N135" s="58"/>
      <c r="O135" s="58"/>
      <c r="P135" s="58"/>
      <c r="Q135" s="58"/>
      <c r="R135" s="58"/>
      <c r="S135" s="58"/>
      <c r="T135" s="58"/>
      <c r="U135" s="58"/>
      <c r="V135" s="58"/>
      <c r="W135" s="79" t="s">
        <v>392</v>
      </c>
      <c r="X135" s="80"/>
    </row>
    <row r="136" spans="1:24" ht="48.75" customHeight="1" x14ac:dyDescent="0.25">
      <c r="A136" s="119"/>
      <c r="B136" s="120"/>
      <c r="C136" s="57" t="s">
        <v>15</v>
      </c>
      <c r="D136" s="7">
        <f>D130+D131+D132+D133+D134</f>
        <v>8337.2999999999993</v>
      </c>
      <c r="E136" s="7">
        <f t="shared" ref="E136:G136" si="36">E130+E131+E132+E133+E134</f>
        <v>8337.2999999999993</v>
      </c>
      <c r="F136" s="7">
        <f t="shared" si="36"/>
        <v>8187.3</v>
      </c>
      <c r="G136" s="7">
        <f t="shared" si="36"/>
        <v>8187.3</v>
      </c>
      <c r="H136" s="58"/>
      <c r="I136" s="58"/>
      <c r="J136" s="58"/>
      <c r="K136" s="58"/>
      <c r="L136" s="58"/>
      <c r="M136" s="58"/>
      <c r="N136" s="58"/>
      <c r="O136" s="58"/>
      <c r="P136" s="58"/>
      <c r="Q136" s="58"/>
      <c r="R136" s="58"/>
      <c r="S136" s="58"/>
      <c r="T136" s="58"/>
      <c r="U136" s="58"/>
      <c r="V136" s="58"/>
      <c r="W136" s="79" t="s">
        <v>392</v>
      </c>
      <c r="X136" s="80"/>
    </row>
    <row r="137" spans="1:24" ht="32.25" customHeight="1" x14ac:dyDescent="0.25">
      <c r="A137" s="73"/>
      <c r="B137" s="76" t="s">
        <v>16</v>
      </c>
      <c r="C137" s="54" t="s">
        <v>18</v>
      </c>
      <c r="D137" s="10">
        <f>D138+D139+D140</f>
        <v>169411.6</v>
      </c>
      <c r="E137" s="10">
        <f t="shared" ref="E137:G137" si="37">E138+E139+E140</f>
        <v>169411.6</v>
      </c>
      <c r="F137" s="10">
        <f t="shared" si="37"/>
        <v>168248.3</v>
      </c>
      <c r="G137" s="10">
        <f t="shared" si="37"/>
        <v>168248.3</v>
      </c>
      <c r="H137" s="58"/>
      <c r="I137" s="58"/>
      <c r="J137" s="58"/>
      <c r="K137" s="58"/>
      <c r="L137" s="58"/>
      <c r="M137" s="58"/>
      <c r="N137" s="58"/>
      <c r="O137" s="58"/>
      <c r="P137" s="58"/>
      <c r="Q137" s="58"/>
      <c r="R137" s="58"/>
      <c r="S137" s="58"/>
      <c r="T137" s="58"/>
      <c r="U137" s="58"/>
      <c r="V137" s="58"/>
      <c r="W137" s="107" t="s">
        <v>393</v>
      </c>
      <c r="X137" s="78"/>
    </row>
    <row r="138" spans="1:24" ht="51" customHeight="1" x14ac:dyDescent="0.25">
      <c r="A138" s="74"/>
      <c r="B138" s="77"/>
      <c r="C138" s="57" t="s">
        <v>15</v>
      </c>
      <c r="D138" s="7">
        <f>D111+D126+D136</f>
        <v>133992.5</v>
      </c>
      <c r="E138" s="7">
        <f>E111+E126+E136</f>
        <v>133992.5</v>
      </c>
      <c r="F138" s="7">
        <f>F111+F126+F136</f>
        <v>132829.19999999998</v>
      </c>
      <c r="G138" s="7">
        <f>G111+G126+G136</f>
        <v>132829.19999999998</v>
      </c>
      <c r="H138" s="58"/>
      <c r="I138" s="58"/>
      <c r="J138" s="58"/>
      <c r="K138" s="58"/>
      <c r="L138" s="58"/>
      <c r="M138" s="58"/>
      <c r="N138" s="58"/>
      <c r="O138" s="58"/>
      <c r="P138" s="58"/>
      <c r="Q138" s="58"/>
      <c r="R138" s="58"/>
      <c r="S138" s="58"/>
      <c r="T138" s="58"/>
      <c r="U138" s="58"/>
      <c r="V138" s="58"/>
      <c r="W138" s="78" t="s">
        <v>394</v>
      </c>
      <c r="X138" s="78"/>
    </row>
    <row r="139" spans="1:24" ht="47.25" x14ac:dyDescent="0.25">
      <c r="A139" s="74"/>
      <c r="B139" s="77"/>
      <c r="C139" s="57" t="s">
        <v>17</v>
      </c>
      <c r="D139" s="7">
        <f>D112+D127</f>
        <v>35373.1</v>
      </c>
      <c r="E139" s="7">
        <f>E112+E127</f>
        <v>35373.1</v>
      </c>
      <c r="F139" s="7">
        <f>F112+F127</f>
        <v>35373.1</v>
      </c>
      <c r="G139" s="7">
        <f>G112+G127</f>
        <v>35373.1</v>
      </c>
      <c r="H139" s="58"/>
      <c r="I139" s="58"/>
      <c r="J139" s="58"/>
      <c r="K139" s="58"/>
      <c r="L139" s="58"/>
      <c r="M139" s="58"/>
      <c r="N139" s="58"/>
      <c r="O139" s="58"/>
      <c r="P139" s="58"/>
      <c r="Q139" s="58"/>
      <c r="R139" s="58"/>
      <c r="S139" s="58"/>
      <c r="T139" s="58"/>
      <c r="U139" s="58"/>
      <c r="V139" s="58"/>
      <c r="W139" s="78" t="s">
        <v>210</v>
      </c>
      <c r="X139" s="78"/>
    </row>
    <row r="140" spans="1:24" ht="31.5" x14ac:dyDescent="0.25">
      <c r="A140" s="75"/>
      <c r="B140" s="75"/>
      <c r="C140" s="57" t="s">
        <v>384</v>
      </c>
      <c r="D140" s="7">
        <f>D113+D128</f>
        <v>46</v>
      </c>
      <c r="E140" s="7">
        <f t="shared" ref="E140:G140" si="38">E113+E128</f>
        <v>46</v>
      </c>
      <c r="F140" s="7">
        <f t="shared" si="38"/>
        <v>46</v>
      </c>
      <c r="G140" s="7">
        <f t="shared" si="38"/>
        <v>46</v>
      </c>
      <c r="H140" s="58"/>
      <c r="I140" s="58"/>
      <c r="J140" s="58"/>
      <c r="K140" s="58"/>
      <c r="L140" s="58"/>
      <c r="M140" s="58"/>
      <c r="N140" s="58"/>
      <c r="O140" s="58"/>
      <c r="P140" s="58"/>
      <c r="Q140" s="58"/>
      <c r="R140" s="58"/>
      <c r="S140" s="58"/>
      <c r="T140" s="58"/>
      <c r="U140" s="58"/>
      <c r="V140" s="58"/>
      <c r="W140" s="78" t="s">
        <v>210</v>
      </c>
      <c r="X140" s="78"/>
    </row>
    <row r="141" spans="1:24" ht="15.75" customHeight="1" x14ac:dyDescent="0.25">
      <c r="A141" s="65">
        <v>6</v>
      </c>
      <c r="B141" s="82" t="s">
        <v>26</v>
      </c>
      <c r="C141" s="83"/>
      <c r="D141" s="83"/>
      <c r="E141" s="83"/>
      <c r="F141" s="83"/>
      <c r="G141" s="83"/>
      <c r="H141" s="83"/>
      <c r="I141" s="83"/>
      <c r="J141" s="83"/>
      <c r="K141" s="83"/>
      <c r="L141" s="83"/>
      <c r="M141" s="83"/>
      <c r="N141" s="83"/>
      <c r="O141" s="83"/>
      <c r="P141" s="83"/>
      <c r="Q141" s="83"/>
      <c r="R141" s="83"/>
      <c r="S141" s="83"/>
      <c r="T141" s="83"/>
      <c r="U141" s="83"/>
      <c r="V141" s="83"/>
      <c r="W141" s="83"/>
      <c r="X141" s="83"/>
    </row>
    <row r="142" spans="1:24" ht="70.5" customHeight="1" x14ac:dyDescent="0.25">
      <c r="A142" s="65"/>
      <c r="B142" s="32" t="s">
        <v>27</v>
      </c>
      <c r="C142" s="57" t="s">
        <v>15</v>
      </c>
      <c r="D142" s="7">
        <f>2427.5+270</f>
        <v>2697.5</v>
      </c>
      <c r="E142" s="7">
        <f>2427.5+270</f>
        <v>2697.5</v>
      </c>
      <c r="F142" s="7">
        <f>2427.3+270</f>
        <v>2697.3</v>
      </c>
      <c r="G142" s="7">
        <f>2427.3+270</f>
        <v>2697.3</v>
      </c>
      <c r="H142" s="5"/>
      <c r="I142" s="5"/>
      <c r="J142" s="5"/>
      <c r="K142" s="5"/>
      <c r="L142" s="5"/>
      <c r="M142" s="5"/>
      <c r="N142" s="5"/>
      <c r="O142" s="5"/>
      <c r="P142" s="5"/>
      <c r="Q142" s="5"/>
      <c r="R142" s="5"/>
      <c r="S142" s="5"/>
      <c r="T142" s="5"/>
      <c r="U142" s="5"/>
      <c r="V142" s="5"/>
      <c r="W142" s="78" t="s">
        <v>260</v>
      </c>
      <c r="X142" s="78"/>
    </row>
    <row r="143" spans="1:24" ht="66.75" customHeight="1" x14ac:dyDescent="0.25">
      <c r="A143" s="84"/>
      <c r="B143" s="82" t="s">
        <v>16</v>
      </c>
      <c r="C143" s="54" t="s">
        <v>18</v>
      </c>
      <c r="D143" s="10">
        <f>D144</f>
        <v>2697.5</v>
      </c>
      <c r="E143" s="10">
        <f t="shared" ref="E143" si="39">E144</f>
        <v>2697.5</v>
      </c>
      <c r="F143" s="7">
        <f t="shared" ref="F143:G144" si="40">2427.3+270</f>
        <v>2697.3</v>
      </c>
      <c r="G143" s="7">
        <f t="shared" si="40"/>
        <v>2697.3</v>
      </c>
      <c r="H143" s="14"/>
      <c r="I143" s="14"/>
      <c r="J143" s="14"/>
      <c r="K143" s="14"/>
      <c r="L143" s="14"/>
      <c r="M143" s="14"/>
      <c r="N143" s="14"/>
      <c r="O143" s="14"/>
      <c r="P143" s="14"/>
      <c r="Q143" s="14"/>
      <c r="R143" s="14"/>
      <c r="S143" s="14"/>
      <c r="T143" s="14"/>
      <c r="U143" s="14"/>
      <c r="V143" s="14"/>
      <c r="W143" s="78" t="s">
        <v>260</v>
      </c>
      <c r="X143" s="78"/>
    </row>
    <row r="144" spans="1:24" ht="45.75" customHeight="1" x14ac:dyDescent="0.25">
      <c r="A144" s="84"/>
      <c r="B144" s="87"/>
      <c r="C144" s="31" t="s">
        <v>15</v>
      </c>
      <c r="D144" s="7">
        <f>D142</f>
        <v>2697.5</v>
      </c>
      <c r="E144" s="7">
        <f>E142</f>
        <v>2697.5</v>
      </c>
      <c r="F144" s="7">
        <f t="shared" si="40"/>
        <v>2697.3</v>
      </c>
      <c r="G144" s="7">
        <f t="shared" si="40"/>
        <v>2697.3</v>
      </c>
      <c r="H144" s="14"/>
      <c r="I144" s="14"/>
      <c r="J144" s="14"/>
      <c r="K144" s="14"/>
      <c r="L144" s="14"/>
      <c r="M144" s="14"/>
      <c r="N144" s="14"/>
      <c r="O144" s="14"/>
      <c r="P144" s="14"/>
      <c r="Q144" s="14"/>
      <c r="R144" s="14"/>
      <c r="S144" s="14"/>
      <c r="T144" s="14"/>
      <c r="U144" s="14"/>
      <c r="V144" s="14"/>
      <c r="W144" s="78" t="s">
        <v>260</v>
      </c>
      <c r="X144" s="78"/>
    </row>
    <row r="145" spans="1:24" ht="18.75" customHeight="1" x14ac:dyDescent="0.25">
      <c r="A145" s="65">
        <v>7</v>
      </c>
      <c r="B145" s="82" t="s">
        <v>130</v>
      </c>
      <c r="C145" s="95"/>
      <c r="D145" s="95"/>
      <c r="E145" s="95"/>
      <c r="F145" s="95"/>
      <c r="G145" s="95"/>
      <c r="H145" s="95"/>
      <c r="I145" s="95"/>
      <c r="J145" s="95"/>
      <c r="K145" s="95"/>
      <c r="L145" s="95"/>
      <c r="M145" s="95"/>
      <c r="N145" s="95"/>
      <c r="O145" s="95"/>
      <c r="P145" s="95"/>
      <c r="Q145" s="95"/>
      <c r="R145" s="95"/>
      <c r="S145" s="95"/>
      <c r="T145" s="95"/>
      <c r="U145" s="95"/>
      <c r="V145" s="95"/>
      <c r="W145" s="95"/>
      <c r="X145" s="95"/>
    </row>
    <row r="146" spans="1:24" ht="32.25" customHeight="1" x14ac:dyDescent="0.25">
      <c r="A146" s="82" t="s">
        <v>25</v>
      </c>
      <c r="B146" s="83"/>
      <c r="C146" s="83"/>
      <c r="D146" s="83"/>
      <c r="E146" s="83"/>
      <c r="F146" s="83"/>
      <c r="G146" s="83"/>
      <c r="H146" s="83"/>
      <c r="I146" s="83"/>
      <c r="J146" s="83"/>
      <c r="K146" s="83"/>
      <c r="L146" s="83"/>
      <c r="M146" s="83"/>
      <c r="N146" s="83"/>
      <c r="O146" s="83"/>
      <c r="P146" s="83"/>
      <c r="Q146" s="83"/>
      <c r="R146" s="83"/>
      <c r="S146" s="83"/>
      <c r="T146" s="83"/>
      <c r="U146" s="83"/>
      <c r="V146" s="83"/>
      <c r="W146" s="83"/>
      <c r="X146" s="83"/>
    </row>
    <row r="147" spans="1:24" ht="90.75" customHeight="1" x14ac:dyDescent="0.25">
      <c r="A147" s="6"/>
      <c r="B147" s="32" t="s">
        <v>22</v>
      </c>
      <c r="C147" s="57" t="s">
        <v>15</v>
      </c>
      <c r="D147" s="7">
        <v>1800</v>
      </c>
      <c r="E147" s="7">
        <v>1800</v>
      </c>
      <c r="F147" s="7">
        <v>1800</v>
      </c>
      <c r="G147" s="7">
        <v>1800</v>
      </c>
      <c r="H147" s="5"/>
      <c r="I147" s="5"/>
      <c r="J147" s="5"/>
      <c r="K147" s="5"/>
      <c r="L147" s="5"/>
      <c r="M147" s="5"/>
      <c r="N147" s="5"/>
      <c r="O147" s="5"/>
      <c r="P147" s="5"/>
      <c r="Q147" s="5"/>
      <c r="R147" s="5"/>
      <c r="S147" s="5"/>
      <c r="T147" s="5"/>
      <c r="U147" s="5"/>
      <c r="V147" s="5"/>
      <c r="W147" s="78" t="s">
        <v>216</v>
      </c>
      <c r="X147" s="78"/>
    </row>
    <row r="148" spans="1:24" ht="102.75" customHeight="1" x14ac:dyDescent="0.25">
      <c r="A148" s="6"/>
      <c r="B148" s="32" t="s">
        <v>261</v>
      </c>
      <c r="C148" s="57" t="s">
        <v>15</v>
      </c>
      <c r="D148" s="7">
        <v>7206.1</v>
      </c>
      <c r="E148" s="7">
        <v>7206.1</v>
      </c>
      <c r="F148" s="7">
        <v>7206.1</v>
      </c>
      <c r="G148" s="7">
        <v>7206.1</v>
      </c>
      <c r="H148" s="5"/>
      <c r="I148" s="5"/>
      <c r="J148" s="5"/>
      <c r="K148" s="5"/>
      <c r="L148" s="5"/>
      <c r="M148" s="5"/>
      <c r="N148" s="5"/>
      <c r="O148" s="5"/>
      <c r="P148" s="5"/>
      <c r="Q148" s="5"/>
      <c r="R148" s="5"/>
      <c r="S148" s="5"/>
      <c r="T148" s="5"/>
      <c r="U148" s="5"/>
      <c r="V148" s="5"/>
      <c r="W148" s="78" t="s">
        <v>216</v>
      </c>
      <c r="X148" s="78"/>
    </row>
    <row r="149" spans="1:24" ht="124.5" customHeight="1" x14ac:dyDescent="0.25">
      <c r="A149" s="6"/>
      <c r="B149" s="32" t="s">
        <v>23</v>
      </c>
      <c r="C149" s="57" t="s">
        <v>17</v>
      </c>
      <c r="D149" s="7">
        <v>321.39999999999998</v>
      </c>
      <c r="E149" s="7">
        <v>321.39999999999998</v>
      </c>
      <c r="F149" s="7">
        <v>281.39999999999998</v>
      </c>
      <c r="G149" s="7">
        <v>281.39999999999998</v>
      </c>
      <c r="H149" s="5"/>
      <c r="I149" s="5"/>
      <c r="J149" s="5"/>
      <c r="K149" s="5"/>
      <c r="L149" s="5"/>
      <c r="M149" s="5"/>
      <c r="N149" s="5"/>
      <c r="O149" s="5"/>
      <c r="P149" s="5"/>
      <c r="Q149" s="5"/>
      <c r="R149" s="5"/>
      <c r="S149" s="5"/>
      <c r="T149" s="5"/>
      <c r="U149" s="5"/>
      <c r="V149" s="5"/>
      <c r="W149" s="78" t="s">
        <v>262</v>
      </c>
      <c r="X149" s="78"/>
    </row>
    <row r="150" spans="1:24" ht="113.25" customHeight="1" x14ac:dyDescent="0.25">
      <c r="A150" s="6"/>
      <c r="B150" s="32" t="s">
        <v>213</v>
      </c>
      <c r="C150" s="57" t="s">
        <v>17</v>
      </c>
      <c r="D150" s="7">
        <v>7206.1</v>
      </c>
      <c r="E150" s="7">
        <v>7206.1</v>
      </c>
      <c r="F150" s="7">
        <v>7206.1</v>
      </c>
      <c r="G150" s="7">
        <v>7206.1</v>
      </c>
      <c r="H150" s="5"/>
      <c r="I150" s="5"/>
      <c r="J150" s="5"/>
      <c r="K150" s="5"/>
      <c r="L150" s="5"/>
      <c r="M150" s="5"/>
      <c r="N150" s="5"/>
      <c r="O150" s="5"/>
      <c r="P150" s="5"/>
      <c r="Q150" s="5"/>
      <c r="R150" s="5"/>
      <c r="S150" s="5"/>
      <c r="T150" s="5"/>
      <c r="U150" s="5"/>
      <c r="V150" s="5"/>
      <c r="W150" s="78" t="s">
        <v>216</v>
      </c>
      <c r="X150" s="78"/>
    </row>
    <row r="151" spans="1:24" ht="33" customHeight="1" x14ac:dyDescent="0.25">
      <c r="A151" s="84"/>
      <c r="B151" s="82" t="s">
        <v>19</v>
      </c>
      <c r="C151" s="54" t="s">
        <v>18</v>
      </c>
      <c r="D151" s="10">
        <f>D152+D153</f>
        <v>16533.599999999999</v>
      </c>
      <c r="E151" s="10">
        <f t="shared" ref="E151:G151" si="41">E152+E153</f>
        <v>16533.599999999999</v>
      </c>
      <c r="F151" s="10">
        <f t="shared" si="41"/>
        <v>16493.599999999999</v>
      </c>
      <c r="G151" s="10">
        <f t="shared" si="41"/>
        <v>16493.599999999999</v>
      </c>
      <c r="H151" s="14"/>
      <c r="I151" s="14"/>
      <c r="J151" s="14"/>
      <c r="K151" s="14"/>
      <c r="L151" s="14"/>
      <c r="M151" s="14"/>
      <c r="N151" s="14"/>
      <c r="O151" s="14"/>
      <c r="P151" s="14"/>
      <c r="Q151" s="14"/>
      <c r="R151" s="14"/>
      <c r="S151" s="14"/>
      <c r="T151" s="14"/>
      <c r="U151" s="14"/>
      <c r="V151" s="14"/>
      <c r="W151" s="107" t="s">
        <v>263</v>
      </c>
      <c r="X151" s="78"/>
    </row>
    <row r="152" spans="1:24" ht="31.5" x14ac:dyDescent="0.25">
      <c r="A152" s="84"/>
      <c r="B152" s="87"/>
      <c r="C152" s="57" t="s">
        <v>15</v>
      </c>
      <c r="D152" s="7">
        <f>D147+D148</f>
        <v>9006.1</v>
      </c>
      <c r="E152" s="7">
        <f t="shared" ref="E152:G152" si="42">E147+E148</f>
        <v>9006.1</v>
      </c>
      <c r="F152" s="7">
        <f t="shared" si="42"/>
        <v>9006.1</v>
      </c>
      <c r="G152" s="7">
        <f t="shared" si="42"/>
        <v>9006.1</v>
      </c>
      <c r="H152" s="14"/>
      <c r="I152" s="14"/>
      <c r="J152" s="14"/>
      <c r="K152" s="14"/>
      <c r="L152" s="14"/>
      <c r="M152" s="14"/>
      <c r="N152" s="14"/>
      <c r="O152" s="14"/>
      <c r="P152" s="14"/>
      <c r="Q152" s="14"/>
      <c r="R152" s="14"/>
      <c r="S152" s="14"/>
      <c r="T152" s="14"/>
      <c r="U152" s="14"/>
      <c r="V152" s="14"/>
      <c r="W152" s="78" t="s">
        <v>210</v>
      </c>
      <c r="X152" s="78"/>
    </row>
    <row r="153" spans="1:24" ht="47.25" x14ac:dyDescent="0.25">
      <c r="A153" s="84"/>
      <c r="B153" s="87"/>
      <c r="C153" s="57" t="s">
        <v>17</v>
      </c>
      <c r="D153" s="33">
        <f>D149+D150</f>
        <v>7527.5</v>
      </c>
      <c r="E153" s="33">
        <f t="shared" ref="E153:G153" si="43">E149+E150</f>
        <v>7527.5</v>
      </c>
      <c r="F153" s="33">
        <f t="shared" si="43"/>
        <v>7487.5</v>
      </c>
      <c r="G153" s="33">
        <f t="shared" si="43"/>
        <v>7487.5</v>
      </c>
      <c r="H153" s="14"/>
      <c r="I153" s="14"/>
      <c r="J153" s="14"/>
      <c r="K153" s="14"/>
      <c r="L153" s="14"/>
      <c r="M153" s="14"/>
      <c r="N153" s="14"/>
      <c r="O153" s="14"/>
      <c r="P153" s="14"/>
      <c r="Q153" s="14"/>
      <c r="R153" s="14"/>
      <c r="S153" s="14"/>
      <c r="T153" s="14"/>
      <c r="U153" s="14"/>
      <c r="V153" s="14"/>
      <c r="W153" s="78" t="s">
        <v>395</v>
      </c>
      <c r="X153" s="78"/>
    </row>
    <row r="154" spans="1:24" ht="18.75" customHeight="1" x14ac:dyDescent="0.25">
      <c r="A154" s="85" t="s">
        <v>24</v>
      </c>
      <c r="B154" s="83"/>
      <c r="C154" s="83"/>
      <c r="D154" s="83"/>
      <c r="E154" s="83"/>
      <c r="F154" s="83"/>
      <c r="G154" s="83"/>
      <c r="H154" s="83"/>
      <c r="I154" s="83"/>
      <c r="J154" s="83"/>
      <c r="K154" s="83"/>
      <c r="L154" s="83"/>
      <c r="M154" s="83"/>
      <c r="N154" s="83"/>
      <c r="O154" s="83"/>
      <c r="P154" s="83"/>
      <c r="Q154" s="83"/>
      <c r="R154" s="83"/>
      <c r="S154" s="83"/>
      <c r="T154" s="83"/>
      <c r="U154" s="83"/>
      <c r="V154" s="83"/>
      <c r="W154" s="83"/>
      <c r="X154" s="83"/>
    </row>
    <row r="155" spans="1:24" ht="63.75" customHeight="1" x14ac:dyDescent="0.25">
      <c r="A155" s="6"/>
      <c r="B155" s="32" t="s">
        <v>84</v>
      </c>
      <c r="C155" s="57" t="s">
        <v>15</v>
      </c>
      <c r="D155" s="7">
        <v>283.5</v>
      </c>
      <c r="E155" s="7">
        <v>283.5</v>
      </c>
      <c r="F155" s="7">
        <v>283.5</v>
      </c>
      <c r="G155" s="7">
        <v>283.5</v>
      </c>
      <c r="H155" s="5"/>
      <c r="I155" s="5"/>
      <c r="J155" s="5"/>
      <c r="K155" s="5"/>
      <c r="L155" s="5"/>
      <c r="M155" s="5"/>
      <c r="N155" s="5"/>
      <c r="O155" s="5"/>
      <c r="P155" s="5"/>
      <c r="Q155" s="5"/>
      <c r="R155" s="5"/>
      <c r="S155" s="5"/>
      <c r="T155" s="5"/>
      <c r="U155" s="5"/>
      <c r="V155" s="5"/>
      <c r="W155" s="78" t="s">
        <v>210</v>
      </c>
      <c r="X155" s="78"/>
    </row>
    <row r="156" spans="1:24" s="16" customFormat="1" ht="63" customHeight="1" x14ac:dyDescent="0.25">
      <c r="A156" s="34"/>
      <c r="B156" s="54" t="s">
        <v>19</v>
      </c>
      <c r="C156" s="54" t="s">
        <v>15</v>
      </c>
      <c r="D156" s="10">
        <f>D155</f>
        <v>283.5</v>
      </c>
      <c r="E156" s="10">
        <f t="shared" ref="E156:G156" si="44">E155</f>
        <v>283.5</v>
      </c>
      <c r="F156" s="10">
        <f t="shared" si="44"/>
        <v>283.5</v>
      </c>
      <c r="G156" s="10">
        <f t="shared" si="44"/>
        <v>283.5</v>
      </c>
      <c r="H156" s="35"/>
      <c r="I156" s="35"/>
      <c r="J156" s="35"/>
      <c r="K156" s="35"/>
      <c r="L156" s="35"/>
      <c r="M156" s="35"/>
      <c r="N156" s="35"/>
      <c r="O156" s="35"/>
      <c r="P156" s="35"/>
      <c r="Q156" s="35"/>
      <c r="R156" s="35"/>
      <c r="S156" s="35"/>
      <c r="T156" s="35"/>
      <c r="U156" s="35"/>
      <c r="V156" s="35"/>
      <c r="W156" s="86"/>
      <c r="X156" s="86"/>
    </row>
    <row r="157" spans="1:24" ht="18.75" customHeight="1" x14ac:dyDescent="0.25">
      <c r="A157" s="131" t="s">
        <v>131</v>
      </c>
      <c r="B157" s="132"/>
      <c r="C157" s="132"/>
      <c r="D157" s="132"/>
      <c r="E157" s="132"/>
      <c r="F157" s="132"/>
      <c r="G157" s="132"/>
      <c r="H157" s="132"/>
      <c r="I157" s="132"/>
      <c r="J157" s="132"/>
      <c r="K157" s="132"/>
      <c r="L157" s="132"/>
      <c r="M157" s="132"/>
      <c r="N157" s="132"/>
      <c r="O157" s="132"/>
      <c r="P157" s="132"/>
      <c r="Q157" s="132"/>
      <c r="R157" s="132"/>
      <c r="S157" s="132"/>
      <c r="T157" s="132"/>
      <c r="U157" s="132"/>
      <c r="V157" s="132"/>
      <c r="W157" s="132"/>
      <c r="X157" s="133"/>
    </row>
    <row r="158" spans="1:24" s="16" customFormat="1" ht="63" customHeight="1" x14ac:dyDescent="0.25">
      <c r="A158" s="34"/>
      <c r="B158" s="32" t="s">
        <v>132</v>
      </c>
      <c r="C158" s="57" t="s">
        <v>15</v>
      </c>
      <c r="D158" s="7">
        <v>6694.7</v>
      </c>
      <c r="E158" s="7">
        <v>6694.7</v>
      </c>
      <c r="F158" s="7">
        <v>5716</v>
      </c>
      <c r="G158" s="7">
        <v>5716</v>
      </c>
      <c r="H158" s="35"/>
      <c r="I158" s="35"/>
      <c r="J158" s="35"/>
      <c r="K158" s="35"/>
      <c r="L158" s="35"/>
      <c r="M158" s="35"/>
      <c r="N158" s="35"/>
      <c r="O158" s="35"/>
      <c r="P158" s="35"/>
      <c r="Q158" s="35"/>
      <c r="R158" s="35"/>
      <c r="S158" s="35"/>
      <c r="T158" s="35"/>
      <c r="U158" s="35"/>
      <c r="V158" s="35"/>
      <c r="W158" s="78" t="s">
        <v>264</v>
      </c>
      <c r="X158" s="78"/>
    </row>
    <row r="159" spans="1:24" s="16" customFormat="1" ht="93.75" customHeight="1" x14ac:dyDescent="0.25">
      <c r="A159" s="34"/>
      <c r="B159" s="32" t="s">
        <v>214</v>
      </c>
      <c r="C159" s="57" t="s">
        <v>17</v>
      </c>
      <c r="D159" s="7">
        <v>6113.6</v>
      </c>
      <c r="E159" s="7">
        <v>6113.6</v>
      </c>
      <c r="F159" s="7">
        <v>4187.8</v>
      </c>
      <c r="G159" s="7">
        <v>4187.8</v>
      </c>
      <c r="H159" s="35"/>
      <c r="I159" s="35"/>
      <c r="J159" s="35"/>
      <c r="K159" s="35"/>
      <c r="L159" s="35"/>
      <c r="M159" s="35"/>
      <c r="N159" s="35"/>
      <c r="O159" s="35"/>
      <c r="P159" s="35"/>
      <c r="Q159" s="35"/>
      <c r="R159" s="35"/>
      <c r="S159" s="35"/>
      <c r="T159" s="35"/>
      <c r="U159" s="35"/>
      <c r="V159" s="35"/>
      <c r="W159" s="78" t="s">
        <v>265</v>
      </c>
      <c r="X159" s="78"/>
    </row>
    <row r="160" spans="1:24" s="16" customFormat="1" ht="96.75" customHeight="1" x14ac:dyDescent="0.25">
      <c r="A160" s="34"/>
      <c r="B160" s="32" t="s">
        <v>215</v>
      </c>
      <c r="C160" s="57" t="s">
        <v>15</v>
      </c>
      <c r="D160" s="7">
        <v>1078.9000000000001</v>
      </c>
      <c r="E160" s="7">
        <v>1078.9000000000001</v>
      </c>
      <c r="F160" s="7">
        <v>739</v>
      </c>
      <c r="G160" s="7">
        <v>739</v>
      </c>
      <c r="H160" s="35"/>
      <c r="I160" s="35"/>
      <c r="J160" s="35"/>
      <c r="K160" s="35"/>
      <c r="L160" s="35"/>
      <c r="M160" s="35"/>
      <c r="N160" s="35"/>
      <c r="O160" s="35"/>
      <c r="P160" s="35"/>
      <c r="Q160" s="35"/>
      <c r="R160" s="35"/>
      <c r="S160" s="35"/>
      <c r="T160" s="35"/>
      <c r="U160" s="35"/>
      <c r="V160" s="35"/>
      <c r="W160" s="78" t="s">
        <v>265</v>
      </c>
      <c r="X160" s="78"/>
    </row>
    <row r="161" spans="1:24" s="16" customFormat="1" ht="35.25" customHeight="1" x14ac:dyDescent="0.25">
      <c r="A161" s="128"/>
      <c r="B161" s="76" t="s">
        <v>19</v>
      </c>
      <c r="C161" s="54" t="s">
        <v>186</v>
      </c>
      <c r="D161" s="10">
        <f>D163+D162</f>
        <v>13887.2</v>
      </c>
      <c r="E161" s="10">
        <f t="shared" ref="E161:G161" si="45">E163+E162</f>
        <v>13887.2</v>
      </c>
      <c r="F161" s="10">
        <f t="shared" si="45"/>
        <v>10642.900000000001</v>
      </c>
      <c r="G161" s="10">
        <f t="shared" si="45"/>
        <v>10642.900000000001</v>
      </c>
      <c r="H161" s="35"/>
      <c r="I161" s="35"/>
      <c r="J161" s="35"/>
      <c r="K161" s="35"/>
      <c r="L161" s="35"/>
      <c r="M161" s="35"/>
      <c r="N161" s="35"/>
      <c r="O161" s="35"/>
      <c r="P161" s="35"/>
      <c r="Q161" s="35"/>
      <c r="R161" s="35"/>
      <c r="S161" s="35"/>
      <c r="T161" s="35"/>
      <c r="U161" s="35"/>
      <c r="V161" s="35"/>
      <c r="W161" s="78" t="s">
        <v>266</v>
      </c>
      <c r="X161" s="78"/>
    </row>
    <row r="162" spans="1:24" s="16" customFormat="1" ht="50.25" customHeight="1" x14ac:dyDescent="0.25">
      <c r="A162" s="129"/>
      <c r="B162" s="110"/>
      <c r="C162" s="54" t="s">
        <v>17</v>
      </c>
      <c r="D162" s="7">
        <f>D159</f>
        <v>6113.6</v>
      </c>
      <c r="E162" s="7">
        <f t="shared" ref="E162:G162" si="46">E159</f>
        <v>6113.6</v>
      </c>
      <c r="F162" s="7">
        <f t="shared" si="46"/>
        <v>4187.8</v>
      </c>
      <c r="G162" s="7">
        <f t="shared" si="46"/>
        <v>4187.8</v>
      </c>
      <c r="H162" s="35"/>
      <c r="I162" s="35"/>
      <c r="J162" s="35"/>
      <c r="K162" s="35"/>
      <c r="L162" s="35"/>
      <c r="M162" s="35"/>
      <c r="N162" s="35"/>
      <c r="O162" s="35"/>
      <c r="P162" s="35"/>
      <c r="Q162" s="35"/>
      <c r="R162" s="35"/>
      <c r="S162" s="35"/>
      <c r="T162" s="35"/>
      <c r="U162" s="35"/>
      <c r="V162" s="35"/>
      <c r="W162" s="78" t="s">
        <v>265</v>
      </c>
      <c r="X162" s="78"/>
    </row>
    <row r="163" spans="1:24" s="16" customFormat="1" ht="63" customHeight="1" x14ac:dyDescent="0.25">
      <c r="A163" s="130"/>
      <c r="B163" s="127"/>
      <c r="C163" s="54" t="s">
        <v>15</v>
      </c>
      <c r="D163" s="7">
        <f>D158+D160</f>
        <v>7773.6</v>
      </c>
      <c r="E163" s="7">
        <f>E158+E160</f>
        <v>7773.6</v>
      </c>
      <c r="F163" s="7">
        <f>F158+F160+0.1</f>
        <v>6455.1</v>
      </c>
      <c r="G163" s="7">
        <f>G158+G160+0.1</f>
        <v>6455.1</v>
      </c>
      <c r="H163" s="35"/>
      <c r="I163" s="35"/>
      <c r="J163" s="35"/>
      <c r="K163" s="35"/>
      <c r="L163" s="35"/>
      <c r="M163" s="35"/>
      <c r="N163" s="35"/>
      <c r="O163" s="35"/>
      <c r="P163" s="35"/>
      <c r="Q163" s="35"/>
      <c r="R163" s="35"/>
      <c r="S163" s="35"/>
      <c r="T163" s="35"/>
      <c r="U163" s="35"/>
      <c r="V163" s="35"/>
      <c r="W163" s="78" t="s">
        <v>267</v>
      </c>
      <c r="X163" s="78"/>
    </row>
    <row r="164" spans="1:24" ht="36" customHeight="1" x14ac:dyDescent="0.25">
      <c r="A164" s="84"/>
      <c r="B164" s="82" t="s">
        <v>16</v>
      </c>
      <c r="C164" s="54" t="s">
        <v>18</v>
      </c>
      <c r="D164" s="36">
        <f>D165+D166</f>
        <v>30704.300000000003</v>
      </c>
      <c r="E164" s="36">
        <f t="shared" ref="E164:G164" si="47">E165+E166</f>
        <v>30704.300000000003</v>
      </c>
      <c r="F164" s="36">
        <f t="shared" si="47"/>
        <v>27420</v>
      </c>
      <c r="G164" s="36">
        <f t="shared" si="47"/>
        <v>27420</v>
      </c>
      <c r="H164" s="14"/>
      <c r="I164" s="14"/>
      <c r="J164" s="14"/>
      <c r="K164" s="14"/>
      <c r="L164" s="14"/>
      <c r="M164" s="14"/>
      <c r="N164" s="14"/>
      <c r="O164" s="14"/>
      <c r="P164" s="14"/>
      <c r="Q164" s="14"/>
      <c r="R164" s="14"/>
      <c r="S164" s="14"/>
      <c r="T164" s="14"/>
      <c r="U164" s="14"/>
      <c r="V164" s="14"/>
      <c r="W164" s="89" t="s">
        <v>268</v>
      </c>
      <c r="X164" s="90"/>
    </row>
    <row r="165" spans="1:24" ht="31.5" x14ac:dyDescent="0.25">
      <c r="A165" s="84"/>
      <c r="B165" s="87"/>
      <c r="C165" s="57" t="s">
        <v>15</v>
      </c>
      <c r="D165" s="7">
        <f>D152+D156+D163</f>
        <v>17063.2</v>
      </c>
      <c r="E165" s="7">
        <f>E152+E156+E163</f>
        <v>17063.2</v>
      </c>
      <c r="F165" s="7">
        <f>F152+F156+F163</f>
        <v>15744.7</v>
      </c>
      <c r="G165" s="7">
        <f>G152+G156+G163</f>
        <v>15744.7</v>
      </c>
      <c r="H165" s="14"/>
      <c r="I165" s="14"/>
      <c r="J165" s="14"/>
      <c r="K165" s="14"/>
      <c r="L165" s="14"/>
      <c r="M165" s="14"/>
      <c r="N165" s="14"/>
      <c r="O165" s="14"/>
      <c r="P165" s="14"/>
      <c r="Q165" s="14"/>
      <c r="R165" s="14"/>
      <c r="S165" s="14"/>
      <c r="T165" s="14"/>
      <c r="U165" s="14"/>
      <c r="V165" s="14"/>
      <c r="W165" s="78" t="s">
        <v>396</v>
      </c>
      <c r="X165" s="78"/>
    </row>
    <row r="166" spans="1:24" ht="65.25" customHeight="1" x14ac:dyDescent="0.25">
      <c r="A166" s="84"/>
      <c r="B166" s="87"/>
      <c r="C166" s="57" t="s">
        <v>17</v>
      </c>
      <c r="D166" s="7">
        <f>D153+D159</f>
        <v>13641.1</v>
      </c>
      <c r="E166" s="7">
        <f t="shared" ref="E166:G166" si="48">E153+E159</f>
        <v>13641.1</v>
      </c>
      <c r="F166" s="7">
        <f t="shared" si="48"/>
        <v>11675.3</v>
      </c>
      <c r="G166" s="7">
        <f t="shared" si="48"/>
        <v>11675.3</v>
      </c>
      <c r="H166" s="7" t="e">
        <f>H153+#REF!</f>
        <v>#REF!</v>
      </c>
      <c r="I166" s="7" t="e">
        <f>I153+#REF!</f>
        <v>#REF!</v>
      </c>
      <c r="J166" s="7" t="e">
        <f>J153+#REF!</f>
        <v>#REF!</v>
      </c>
      <c r="K166" s="7" t="e">
        <f>K153+#REF!</f>
        <v>#REF!</v>
      </c>
      <c r="L166" s="7" t="e">
        <f>L153+#REF!</f>
        <v>#REF!</v>
      </c>
      <c r="M166" s="7" t="e">
        <f>M153+#REF!</f>
        <v>#REF!</v>
      </c>
      <c r="N166" s="7" t="e">
        <f>N153+#REF!</f>
        <v>#REF!</v>
      </c>
      <c r="O166" s="7" t="e">
        <f>O153+#REF!</f>
        <v>#REF!</v>
      </c>
      <c r="P166" s="7" t="e">
        <f>P153+#REF!</f>
        <v>#REF!</v>
      </c>
      <c r="Q166" s="7" t="e">
        <f>Q153+#REF!</f>
        <v>#REF!</v>
      </c>
      <c r="R166" s="7" t="e">
        <f>R153+#REF!</f>
        <v>#REF!</v>
      </c>
      <c r="S166" s="7" t="e">
        <f>S153+#REF!</f>
        <v>#REF!</v>
      </c>
      <c r="T166" s="7" t="e">
        <f>T153+#REF!</f>
        <v>#REF!</v>
      </c>
      <c r="U166" s="7" t="e">
        <f>U153+#REF!</f>
        <v>#REF!</v>
      </c>
      <c r="V166" s="7" t="e">
        <f>V153+#REF!</f>
        <v>#REF!</v>
      </c>
      <c r="W166" s="78" t="s">
        <v>397</v>
      </c>
      <c r="X166" s="78"/>
    </row>
    <row r="167" spans="1:24" ht="33" customHeight="1" x14ac:dyDescent="0.25">
      <c r="A167" s="65">
        <v>8</v>
      </c>
      <c r="B167" s="97" t="s">
        <v>133</v>
      </c>
      <c r="C167" s="97"/>
      <c r="D167" s="97"/>
      <c r="E167" s="97"/>
      <c r="F167" s="97"/>
      <c r="G167" s="97"/>
      <c r="H167" s="95"/>
      <c r="I167" s="95"/>
      <c r="J167" s="95"/>
      <c r="K167" s="95"/>
      <c r="L167" s="95"/>
      <c r="M167" s="95"/>
      <c r="N167" s="95"/>
      <c r="O167" s="95"/>
      <c r="P167" s="95"/>
      <c r="Q167" s="95"/>
      <c r="R167" s="95"/>
      <c r="S167" s="95"/>
      <c r="T167" s="95"/>
      <c r="U167" s="95"/>
      <c r="V167" s="95"/>
      <c r="W167" s="95"/>
      <c r="X167" s="95"/>
    </row>
    <row r="168" spans="1:24" ht="15" customHeight="1" x14ac:dyDescent="0.25">
      <c r="A168" s="97" t="s">
        <v>96</v>
      </c>
      <c r="B168" s="95"/>
      <c r="C168" s="95"/>
      <c r="D168" s="95"/>
      <c r="E168" s="95"/>
      <c r="F168" s="95"/>
      <c r="G168" s="95"/>
      <c r="H168" s="95"/>
      <c r="I168" s="95"/>
      <c r="J168" s="95"/>
      <c r="K168" s="95"/>
      <c r="L168" s="95"/>
      <c r="M168" s="95"/>
      <c r="N168" s="95"/>
      <c r="O168" s="95"/>
      <c r="P168" s="95"/>
      <c r="Q168" s="95"/>
      <c r="R168" s="95"/>
      <c r="S168" s="95"/>
      <c r="T168" s="95"/>
      <c r="U168" s="95"/>
      <c r="V168" s="95"/>
      <c r="W168" s="95"/>
      <c r="X168" s="95"/>
    </row>
    <row r="169" spans="1:24" ht="50.25" customHeight="1" x14ac:dyDescent="0.25">
      <c r="A169" s="37"/>
      <c r="B169" s="38" t="s">
        <v>97</v>
      </c>
      <c r="C169" s="57" t="s">
        <v>15</v>
      </c>
      <c r="D169" s="7">
        <v>30</v>
      </c>
      <c r="E169" s="7">
        <v>30</v>
      </c>
      <c r="F169" s="7">
        <v>30</v>
      </c>
      <c r="G169" s="7">
        <v>30</v>
      </c>
      <c r="H169" s="14"/>
      <c r="I169" s="14"/>
      <c r="J169" s="14"/>
      <c r="K169" s="14"/>
      <c r="L169" s="14"/>
      <c r="M169" s="14"/>
      <c r="N169" s="14"/>
      <c r="O169" s="14"/>
      <c r="P169" s="14"/>
      <c r="Q169" s="14"/>
      <c r="R169" s="14"/>
      <c r="S169" s="14"/>
      <c r="T169" s="14"/>
      <c r="U169" s="14"/>
      <c r="V169" s="14"/>
      <c r="W169" s="78" t="s">
        <v>216</v>
      </c>
      <c r="X169" s="78"/>
    </row>
    <row r="170" spans="1:24" ht="50.25" customHeight="1" x14ac:dyDescent="0.25">
      <c r="A170" s="37"/>
      <c r="B170" s="38" t="s">
        <v>98</v>
      </c>
      <c r="C170" s="57" t="s">
        <v>15</v>
      </c>
      <c r="D170" s="7">
        <v>20</v>
      </c>
      <c r="E170" s="7">
        <v>20</v>
      </c>
      <c r="F170" s="7">
        <v>20</v>
      </c>
      <c r="G170" s="7">
        <v>20</v>
      </c>
      <c r="H170" s="14"/>
      <c r="I170" s="14"/>
      <c r="J170" s="14"/>
      <c r="K170" s="14"/>
      <c r="L170" s="14"/>
      <c r="M170" s="14"/>
      <c r="N170" s="14"/>
      <c r="O170" s="14"/>
      <c r="P170" s="14"/>
      <c r="Q170" s="14"/>
      <c r="R170" s="14"/>
      <c r="S170" s="14"/>
      <c r="T170" s="14"/>
      <c r="U170" s="14"/>
      <c r="V170" s="14"/>
      <c r="W170" s="78" t="s">
        <v>398</v>
      </c>
      <c r="X170" s="78"/>
    </row>
    <row r="171" spans="1:24" ht="50.25" customHeight="1" x14ac:dyDescent="0.25">
      <c r="A171" s="37"/>
      <c r="B171" s="38" t="s">
        <v>111</v>
      </c>
      <c r="C171" s="57" t="s">
        <v>15</v>
      </c>
      <c r="D171" s="7">
        <v>125</v>
      </c>
      <c r="E171" s="7">
        <v>125</v>
      </c>
      <c r="F171" s="7">
        <v>125</v>
      </c>
      <c r="G171" s="7">
        <v>125</v>
      </c>
      <c r="H171" s="14"/>
      <c r="I171" s="14"/>
      <c r="J171" s="14"/>
      <c r="K171" s="14"/>
      <c r="L171" s="14"/>
      <c r="M171" s="14"/>
      <c r="N171" s="14"/>
      <c r="O171" s="14"/>
      <c r="P171" s="14"/>
      <c r="Q171" s="14"/>
      <c r="R171" s="14"/>
      <c r="S171" s="14"/>
      <c r="T171" s="14"/>
      <c r="U171" s="14"/>
      <c r="V171" s="14"/>
      <c r="W171" s="78" t="s">
        <v>216</v>
      </c>
      <c r="X171" s="78"/>
    </row>
    <row r="172" spans="1:24" ht="68.25" customHeight="1" x14ac:dyDescent="0.25">
      <c r="A172" s="37"/>
      <c r="B172" s="38" t="s">
        <v>134</v>
      </c>
      <c r="C172" s="57" t="s">
        <v>15</v>
      </c>
      <c r="D172" s="7">
        <v>809</v>
      </c>
      <c r="E172" s="7">
        <v>809</v>
      </c>
      <c r="F172" s="7">
        <v>609</v>
      </c>
      <c r="G172" s="7">
        <v>609</v>
      </c>
      <c r="H172" s="14"/>
      <c r="I172" s="14"/>
      <c r="J172" s="14"/>
      <c r="K172" s="14"/>
      <c r="L172" s="14"/>
      <c r="M172" s="14"/>
      <c r="N172" s="14"/>
      <c r="O172" s="14"/>
      <c r="P172" s="14"/>
      <c r="Q172" s="14"/>
      <c r="R172" s="14"/>
      <c r="S172" s="14"/>
      <c r="T172" s="14"/>
      <c r="U172" s="14"/>
      <c r="V172" s="14"/>
      <c r="W172" s="78" t="s">
        <v>269</v>
      </c>
      <c r="X172" s="78"/>
    </row>
    <row r="173" spans="1:24" ht="44.25" customHeight="1" x14ac:dyDescent="0.25">
      <c r="A173" s="84"/>
      <c r="B173" s="82" t="s">
        <v>19</v>
      </c>
      <c r="C173" s="54" t="s">
        <v>18</v>
      </c>
      <c r="D173" s="10">
        <f>D174</f>
        <v>984</v>
      </c>
      <c r="E173" s="10">
        <f t="shared" ref="E173:G173" si="49">E174</f>
        <v>984</v>
      </c>
      <c r="F173" s="10">
        <f t="shared" si="49"/>
        <v>784</v>
      </c>
      <c r="G173" s="10">
        <f t="shared" si="49"/>
        <v>784</v>
      </c>
      <c r="H173" s="14"/>
      <c r="I173" s="14"/>
      <c r="J173" s="14"/>
      <c r="K173" s="14"/>
      <c r="L173" s="14"/>
      <c r="M173" s="14"/>
      <c r="N173" s="14"/>
      <c r="O173" s="14"/>
      <c r="P173" s="14"/>
      <c r="Q173" s="14"/>
      <c r="R173" s="14"/>
      <c r="S173" s="14"/>
      <c r="T173" s="14"/>
      <c r="U173" s="14"/>
      <c r="V173" s="14"/>
      <c r="W173" s="107" t="s">
        <v>399</v>
      </c>
      <c r="X173" s="107"/>
    </row>
    <row r="174" spans="1:24" ht="48" customHeight="1" x14ac:dyDescent="0.25">
      <c r="A174" s="84"/>
      <c r="B174" s="87"/>
      <c r="C174" s="57" t="s">
        <v>15</v>
      </c>
      <c r="D174" s="7">
        <f>D170+D169+D171+D172</f>
        <v>984</v>
      </c>
      <c r="E174" s="7">
        <f t="shared" ref="E174:G174" si="50">E170+E169+E171+E172</f>
        <v>984</v>
      </c>
      <c r="F174" s="7">
        <f t="shared" si="50"/>
        <v>784</v>
      </c>
      <c r="G174" s="7">
        <f t="shared" si="50"/>
        <v>784</v>
      </c>
      <c r="H174" s="14"/>
      <c r="I174" s="14"/>
      <c r="J174" s="14"/>
      <c r="K174" s="14"/>
      <c r="L174" s="14"/>
      <c r="M174" s="14"/>
      <c r="N174" s="14"/>
      <c r="O174" s="14"/>
      <c r="P174" s="14"/>
      <c r="Q174" s="14"/>
      <c r="R174" s="14"/>
      <c r="S174" s="14"/>
      <c r="T174" s="14"/>
      <c r="U174" s="14"/>
      <c r="V174" s="14"/>
      <c r="W174" s="78" t="s">
        <v>399</v>
      </c>
      <c r="X174" s="78"/>
    </row>
    <row r="175" spans="1:24" s="13" customFormat="1" x14ac:dyDescent="0.25">
      <c r="A175" s="56"/>
      <c r="B175" s="97" t="s">
        <v>20</v>
      </c>
      <c r="C175" s="98"/>
      <c r="D175" s="98"/>
      <c r="E175" s="98"/>
      <c r="F175" s="98"/>
      <c r="G175" s="98"/>
      <c r="H175" s="98"/>
      <c r="I175" s="98"/>
      <c r="J175" s="98"/>
      <c r="K175" s="98"/>
      <c r="L175" s="98"/>
      <c r="M175" s="98"/>
      <c r="N175" s="98"/>
      <c r="O175" s="98"/>
      <c r="P175" s="98"/>
      <c r="Q175" s="98"/>
      <c r="R175" s="98"/>
      <c r="S175" s="98"/>
      <c r="T175" s="98"/>
      <c r="U175" s="98"/>
      <c r="V175" s="98"/>
      <c r="W175" s="98"/>
      <c r="X175" s="98"/>
    </row>
    <row r="176" spans="1:24" s="13" customFormat="1" ht="94.5" customHeight="1" x14ac:dyDescent="0.25">
      <c r="A176" s="56"/>
      <c r="B176" s="38" t="s">
        <v>119</v>
      </c>
      <c r="C176" s="57" t="s">
        <v>15</v>
      </c>
      <c r="D176" s="7">
        <v>491</v>
      </c>
      <c r="E176" s="7">
        <v>491</v>
      </c>
      <c r="F176" s="7">
        <v>491</v>
      </c>
      <c r="G176" s="7">
        <v>491</v>
      </c>
      <c r="H176" s="14"/>
      <c r="I176" s="14"/>
      <c r="J176" s="14"/>
      <c r="K176" s="14"/>
      <c r="L176" s="14"/>
      <c r="M176" s="14"/>
      <c r="N176" s="14"/>
      <c r="O176" s="14"/>
      <c r="P176" s="14"/>
      <c r="Q176" s="14"/>
      <c r="R176" s="14"/>
      <c r="S176" s="14"/>
      <c r="T176" s="14"/>
      <c r="U176" s="14"/>
      <c r="V176" s="14"/>
      <c r="W176" s="78" t="s">
        <v>216</v>
      </c>
      <c r="X176" s="78"/>
    </row>
    <row r="177" spans="1:24" s="13" customFormat="1" ht="68.25" customHeight="1" x14ac:dyDescent="0.25">
      <c r="A177" s="84"/>
      <c r="B177" s="82" t="s">
        <v>19</v>
      </c>
      <c r="C177" s="17" t="s">
        <v>18</v>
      </c>
      <c r="D177" s="18">
        <f>D178</f>
        <v>491</v>
      </c>
      <c r="E177" s="18">
        <f t="shared" ref="E177:G177" si="51">E178</f>
        <v>491</v>
      </c>
      <c r="F177" s="18">
        <f t="shared" si="51"/>
        <v>491</v>
      </c>
      <c r="G177" s="18">
        <f t="shared" si="51"/>
        <v>491</v>
      </c>
      <c r="H177" s="14"/>
      <c r="I177" s="14"/>
      <c r="J177" s="14"/>
      <c r="K177" s="14"/>
      <c r="L177" s="14"/>
      <c r="M177" s="14"/>
      <c r="N177" s="14"/>
      <c r="O177" s="14"/>
      <c r="P177" s="14"/>
      <c r="Q177" s="14"/>
      <c r="R177" s="14"/>
      <c r="S177" s="14"/>
      <c r="T177" s="14"/>
      <c r="U177" s="14"/>
      <c r="V177" s="14"/>
      <c r="W177" s="107" t="s">
        <v>216</v>
      </c>
      <c r="X177" s="107"/>
    </row>
    <row r="178" spans="1:24" s="13" customFormat="1" ht="63" customHeight="1" x14ac:dyDescent="0.25">
      <c r="A178" s="87"/>
      <c r="B178" s="87"/>
      <c r="C178" s="57" t="s">
        <v>15</v>
      </c>
      <c r="D178" s="7">
        <f>D176</f>
        <v>491</v>
      </c>
      <c r="E178" s="7">
        <f t="shared" ref="E178:G178" si="52">E176</f>
        <v>491</v>
      </c>
      <c r="F178" s="7">
        <f t="shared" si="52"/>
        <v>491</v>
      </c>
      <c r="G178" s="7">
        <f t="shared" si="52"/>
        <v>491</v>
      </c>
      <c r="H178" s="14"/>
      <c r="I178" s="14"/>
      <c r="J178" s="14"/>
      <c r="K178" s="14"/>
      <c r="L178" s="14"/>
      <c r="M178" s="14"/>
      <c r="N178" s="14"/>
      <c r="O178" s="14"/>
      <c r="P178" s="14"/>
      <c r="Q178" s="14"/>
      <c r="R178" s="14"/>
      <c r="S178" s="14"/>
      <c r="T178" s="14"/>
      <c r="U178" s="14"/>
      <c r="V178" s="14"/>
      <c r="W178" s="78" t="s">
        <v>216</v>
      </c>
      <c r="X178" s="78"/>
    </row>
    <row r="179" spans="1:24" s="13" customFormat="1" ht="43.5" customHeight="1" x14ac:dyDescent="0.25">
      <c r="A179" s="84"/>
      <c r="B179" s="82" t="s">
        <v>16</v>
      </c>
      <c r="C179" s="17" t="s">
        <v>18</v>
      </c>
      <c r="D179" s="18">
        <f>D180</f>
        <v>1475</v>
      </c>
      <c r="E179" s="18">
        <f t="shared" ref="E179:G179" si="53">E180</f>
        <v>1475</v>
      </c>
      <c r="F179" s="18">
        <f t="shared" si="53"/>
        <v>1275</v>
      </c>
      <c r="G179" s="18">
        <f t="shared" si="53"/>
        <v>1275</v>
      </c>
      <c r="H179" s="14"/>
      <c r="I179" s="14"/>
      <c r="J179" s="14"/>
      <c r="K179" s="14"/>
      <c r="L179" s="14"/>
      <c r="M179" s="14"/>
      <c r="N179" s="14"/>
      <c r="O179" s="14"/>
      <c r="P179" s="14"/>
      <c r="Q179" s="14"/>
      <c r="R179" s="14"/>
      <c r="S179" s="14"/>
      <c r="T179" s="14"/>
      <c r="U179" s="14"/>
      <c r="V179" s="14"/>
      <c r="W179" s="107" t="s">
        <v>400</v>
      </c>
      <c r="X179" s="107"/>
    </row>
    <row r="180" spans="1:24" s="13" customFormat="1" ht="49.5" customHeight="1" x14ac:dyDescent="0.25">
      <c r="A180" s="87"/>
      <c r="B180" s="87"/>
      <c r="C180" s="57" t="s">
        <v>15</v>
      </c>
      <c r="D180" s="7">
        <f>D174+D178</f>
        <v>1475</v>
      </c>
      <c r="E180" s="7">
        <f>E174+E178</f>
        <v>1475</v>
      </c>
      <c r="F180" s="7">
        <f>F174+F178</f>
        <v>1275</v>
      </c>
      <c r="G180" s="7">
        <f>G174+G178</f>
        <v>1275</v>
      </c>
      <c r="H180" s="14"/>
      <c r="I180" s="14"/>
      <c r="J180" s="14"/>
      <c r="K180" s="14"/>
      <c r="L180" s="14"/>
      <c r="M180" s="14"/>
      <c r="N180" s="14"/>
      <c r="O180" s="14"/>
      <c r="P180" s="14"/>
      <c r="Q180" s="14"/>
      <c r="R180" s="14"/>
      <c r="S180" s="14"/>
      <c r="T180" s="14"/>
      <c r="U180" s="14"/>
      <c r="V180" s="14"/>
      <c r="W180" s="78" t="s">
        <v>400</v>
      </c>
      <c r="X180" s="78"/>
    </row>
    <row r="181" spans="1:24" ht="20.25" customHeight="1" x14ac:dyDescent="0.25">
      <c r="A181" s="65">
        <v>9</v>
      </c>
      <c r="B181" s="94" t="s">
        <v>86</v>
      </c>
      <c r="C181" s="94"/>
      <c r="D181" s="94"/>
      <c r="E181" s="94"/>
      <c r="F181" s="94"/>
      <c r="G181" s="94"/>
      <c r="H181" s="95"/>
      <c r="I181" s="95"/>
      <c r="J181" s="95"/>
      <c r="K181" s="95"/>
      <c r="L181" s="95"/>
      <c r="M181" s="95"/>
      <c r="N181" s="95"/>
      <c r="O181" s="95"/>
      <c r="P181" s="95"/>
      <c r="Q181" s="95"/>
      <c r="R181" s="95"/>
      <c r="S181" s="95"/>
      <c r="T181" s="95"/>
      <c r="U181" s="95"/>
      <c r="V181" s="95"/>
      <c r="W181" s="95"/>
      <c r="X181" s="95"/>
    </row>
    <row r="182" spans="1:24" ht="20.25" customHeight="1" x14ac:dyDescent="0.25">
      <c r="A182" s="65"/>
      <c r="B182" s="91" t="s">
        <v>87</v>
      </c>
      <c r="C182" s="92"/>
      <c r="D182" s="92"/>
      <c r="E182" s="92"/>
      <c r="F182" s="92"/>
      <c r="G182" s="92"/>
      <c r="H182" s="92"/>
      <c r="I182" s="92"/>
      <c r="J182" s="92"/>
      <c r="K182" s="92"/>
      <c r="L182" s="92"/>
      <c r="M182" s="92"/>
      <c r="N182" s="92"/>
      <c r="O182" s="92"/>
      <c r="P182" s="92"/>
      <c r="Q182" s="92"/>
      <c r="R182" s="92"/>
      <c r="S182" s="92"/>
      <c r="T182" s="92"/>
      <c r="U182" s="92"/>
      <c r="V182" s="92"/>
      <c r="W182" s="92"/>
      <c r="X182" s="93"/>
    </row>
    <row r="183" spans="1:24" ht="38.25" customHeight="1" x14ac:dyDescent="0.25">
      <c r="A183" s="65"/>
      <c r="B183" s="19" t="s">
        <v>217</v>
      </c>
      <c r="C183" s="57" t="s">
        <v>15</v>
      </c>
      <c r="D183" s="39">
        <v>30</v>
      </c>
      <c r="E183" s="39">
        <v>30</v>
      </c>
      <c r="F183" s="39">
        <v>30</v>
      </c>
      <c r="G183" s="39">
        <v>30</v>
      </c>
      <c r="H183" s="71"/>
      <c r="I183" s="71"/>
      <c r="J183" s="71"/>
      <c r="K183" s="71"/>
      <c r="L183" s="71"/>
      <c r="M183" s="71"/>
      <c r="N183" s="71"/>
      <c r="O183" s="71"/>
      <c r="P183" s="71"/>
      <c r="Q183" s="71"/>
      <c r="R183" s="71"/>
      <c r="S183" s="71"/>
      <c r="T183" s="71"/>
      <c r="U183" s="71"/>
      <c r="V183" s="71"/>
      <c r="W183" s="78" t="s">
        <v>216</v>
      </c>
      <c r="X183" s="78"/>
    </row>
    <row r="184" spans="1:24" ht="43.5" customHeight="1" x14ac:dyDescent="0.25">
      <c r="A184" s="65"/>
      <c r="B184" s="91" t="s">
        <v>12</v>
      </c>
      <c r="C184" s="92"/>
      <c r="D184" s="92"/>
      <c r="E184" s="92"/>
      <c r="F184" s="92"/>
      <c r="G184" s="92"/>
      <c r="H184" s="92"/>
      <c r="I184" s="92"/>
      <c r="J184" s="92"/>
      <c r="K184" s="92"/>
      <c r="L184" s="92"/>
      <c r="M184" s="92"/>
      <c r="N184" s="92"/>
      <c r="O184" s="92"/>
      <c r="P184" s="92"/>
      <c r="Q184" s="92"/>
      <c r="R184" s="92"/>
      <c r="S184" s="92"/>
      <c r="T184" s="92"/>
      <c r="U184" s="92"/>
      <c r="V184" s="92"/>
      <c r="W184" s="92"/>
      <c r="X184" s="93"/>
    </row>
    <row r="185" spans="1:24" ht="87" customHeight="1" x14ac:dyDescent="0.25">
      <c r="A185" s="40"/>
      <c r="B185" s="41" t="s">
        <v>135</v>
      </c>
      <c r="C185" s="57" t="s">
        <v>17</v>
      </c>
      <c r="D185" s="39">
        <v>57917.599999999999</v>
      </c>
      <c r="E185" s="42">
        <v>57917.599999999999</v>
      </c>
      <c r="F185" s="39">
        <v>57917.599999999999</v>
      </c>
      <c r="G185" s="39">
        <v>57917.599999999999</v>
      </c>
      <c r="H185" s="20"/>
      <c r="I185" s="20"/>
      <c r="J185" s="20"/>
      <c r="K185" s="20"/>
      <c r="L185" s="20"/>
      <c r="M185" s="20"/>
      <c r="N185" s="20"/>
      <c r="O185" s="20"/>
      <c r="P185" s="20"/>
      <c r="Q185" s="20"/>
      <c r="R185" s="20"/>
      <c r="S185" s="20"/>
      <c r="T185" s="20"/>
      <c r="U185" s="20"/>
      <c r="V185" s="20"/>
      <c r="W185" s="78" t="s">
        <v>216</v>
      </c>
      <c r="X185" s="78"/>
    </row>
    <row r="186" spans="1:24" ht="86.25" customHeight="1" x14ac:dyDescent="0.25">
      <c r="A186" s="40"/>
      <c r="B186" s="41" t="s">
        <v>136</v>
      </c>
      <c r="C186" s="57" t="s">
        <v>17</v>
      </c>
      <c r="D186" s="39">
        <v>38122.699999999997</v>
      </c>
      <c r="E186" s="42">
        <v>38122.699999999997</v>
      </c>
      <c r="F186" s="39">
        <v>38122.699999999997</v>
      </c>
      <c r="G186" s="39">
        <v>38122.699999999997</v>
      </c>
      <c r="H186" s="20"/>
      <c r="I186" s="20"/>
      <c r="J186" s="20"/>
      <c r="K186" s="20"/>
      <c r="L186" s="20"/>
      <c r="M186" s="20"/>
      <c r="N186" s="20"/>
      <c r="O186" s="20"/>
      <c r="P186" s="20"/>
      <c r="Q186" s="20"/>
      <c r="R186" s="20"/>
      <c r="S186" s="20"/>
      <c r="T186" s="20"/>
      <c r="U186" s="20"/>
      <c r="V186" s="20"/>
      <c r="W186" s="78" t="s">
        <v>216</v>
      </c>
      <c r="X186" s="78"/>
    </row>
    <row r="187" spans="1:24" ht="72" customHeight="1" x14ac:dyDescent="0.25">
      <c r="A187" s="40"/>
      <c r="B187" s="41" t="s">
        <v>137</v>
      </c>
      <c r="C187" s="57" t="s">
        <v>15</v>
      </c>
      <c r="D187" s="39">
        <v>11921.7</v>
      </c>
      <c r="E187" s="42">
        <v>11921.7</v>
      </c>
      <c r="F187" s="39">
        <v>11921.7</v>
      </c>
      <c r="G187" s="39">
        <v>11921.7</v>
      </c>
      <c r="H187" s="20"/>
      <c r="I187" s="20"/>
      <c r="J187" s="20"/>
      <c r="K187" s="20"/>
      <c r="L187" s="20"/>
      <c r="M187" s="20"/>
      <c r="N187" s="20"/>
      <c r="O187" s="20"/>
      <c r="P187" s="20"/>
      <c r="Q187" s="20"/>
      <c r="R187" s="20"/>
      <c r="S187" s="20"/>
      <c r="T187" s="20"/>
      <c r="U187" s="20"/>
      <c r="V187" s="20"/>
      <c r="W187" s="78" t="s">
        <v>216</v>
      </c>
      <c r="X187" s="78"/>
    </row>
    <row r="188" spans="1:24" ht="85.5" customHeight="1" x14ac:dyDescent="0.25">
      <c r="A188" s="40"/>
      <c r="B188" s="41" t="s">
        <v>218</v>
      </c>
      <c r="C188" s="57" t="s">
        <v>15</v>
      </c>
      <c r="D188" s="39">
        <v>9566.7999999999993</v>
      </c>
      <c r="E188" s="42">
        <v>9566.7999999999993</v>
      </c>
      <c r="F188" s="39">
        <v>9566.7999999999993</v>
      </c>
      <c r="G188" s="39">
        <v>9566.7999999999993</v>
      </c>
      <c r="H188" s="20"/>
      <c r="I188" s="20"/>
      <c r="J188" s="20"/>
      <c r="K188" s="20"/>
      <c r="L188" s="20"/>
      <c r="M188" s="20"/>
      <c r="N188" s="20"/>
      <c r="O188" s="20"/>
      <c r="P188" s="20"/>
      <c r="Q188" s="20"/>
      <c r="R188" s="20"/>
      <c r="S188" s="20"/>
      <c r="T188" s="20"/>
      <c r="U188" s="20"/>
      <c r="V188" s="20"/>
      <c r="W188" s="78" t="s">
        <v>216</v>
      </c>
      <c r="X188" s="78"/>
    </row>
    <row r="189" spans="1:24" ht="85.5" customHeight="1" x14ac:dyDescent="0.25">
      <c r="A189" s="40"/>
      <c r="B189" s="41" t="s">
        <v>214</v>
      </c>
      <c r="C189" s="57" t="s">
        <v>17</v>
      </c>
      <c r="D189" s="39">
        <v>36234.800000000003</v>
      </c>
      <c r="E189" s="42">
        <v>36234.800000000003</v>
      </c>
      <c r="F189" s="39">
        <v>35110.300000000003</v>
      </c>
      <c r="G189" s="39">
        <v>35110.300000000003</v>
      </c>
      <c r="H189" s="20"/>
      <c r="I189" s="20"/>
      <c r="J189" s="20"/>
      <c r="K189" s="20"/>
      <c r="L189" s="20"/>
      <c r="M189" s="20"/>
      <c r="N189" s="20"/>
      <c r="O189" s="20"/>
      <c r="P189" s="20"/>
      <c r="Q189" s="20"/>
      <c r="R189" s="20"/>
      <c r="S189" s="20"/>
      <c r="T189" s="20"/>
      <c r="U189" s="20"/>
      <c r="V189" s="20"/>
      <c r="W189" s="78" t="s">
        <v>271</v>
      </c>
      <c r="X189" s="78"/>
    </row>
    <row r="190" spans="1:24" ht="65.25" customHeight="1" x14ac:dyDescent="0.25">
      <c r="A190" s="40"/>
      <c r="B190" s="41" t="s">
        <v>138</v>
      </c>
      <c r="C190" s="57" t="s">
        <v>17</v>
      </c>
      <c r="D190" s="39">
        <v>141.19999999999999</v>
      </c>
      <c r="E190" s="42">
        <v>141.19999999999999</v>
      </c>
      <c r="F190" s="39">
        <v>141.30000000000001</v>
      </c>
      <c r="G190" s="39">
        <v>141.30000000000001</v>
      </c>
      <c r="H190" s="20"/>
      <c r="I190" s="20"/>
      <c r="J190" s="20"/>
      <c r="K190" s="20"/>
      <c r="L190" s="20"/>
      <c r="M190" s="20"/>
      <c r="N190" s="20"/>
      <c r="O190" s="20"/>
      <c r="P190" s="20"/>
      <c r="Q190" s="20"/>
      <c r="R190" s="20"/>
      <c r="S190" s="20"/>
      <c r="T190" s="20"/>
      <c r="U190" s="20"/>
      <c r="V190" s="20"/>
      <c r="W190" s="78" t="s">
        <v>216</v>
      </c>
      <c r="X190" s="78"/>
    </row>
    <row r="191" spans="1:24" ht="103.5" customHeight="1" x14ac:dyDescent="0.25">
      <c r="A191" s="40"/>
      <c r="B191" s="41" t="s">
        <v>272</v>
      </c>
      <c r="C191" s="57" t="s">
        <v>17</v>
      </c>
      <c r="D191" s="39">
        <v>750</v>
      </c>
      <c r="E191" s="42">
        <v>750</v>
      </c>
      <c r="F191" s="39">
        <v>750</v>
      </c>
      <c r="G191" s="39">
        <v>750</v>
      </c>
      <c r="H191" s="20"/>
      <c r="I191" s="20"/>
      <c r="J191" s="20"/>
      <c r="K191" s="20"/>
      <c r="L191" s="20"/>
      <c r="M191" s="20"/>
      <c r="N191" s="20"/>
      <c r="O191" s="20"/>
      <c r="P191" s="20"/>
      <c r="Q191" s="20"/>
      <c r="R191" s="20"/>
      <c r="S191" s="20"/>
      <c r="T191" s="20"/>
      <c r="U191" s="20"/>
      <c r="V191" s="20"/>
      <c r="W191" s="78" t="s">
        <v>216</v>
      </c>
      <c r="X191" s="78"/>
    </row>
    <row r="192" spans="1:24" ht="65.25" customHeight="1" x14ac:dyDescent="0.25">
      <c r="A192" s="40"/>
      <c r="B192" s="41" t="s">
        <v>205</v>
      </c>
      <c r="C192" s="57" t="s">
        <v>17</v>
      </c>
      <c r="D192" s="39">
        <v>6981.8</v>
      </c>
      <c r="E192" s="42">
        <v>6981.8</v>
      </c>
      <c r="F192" s="39">
        <v>6613.6</v>
      </c>
      <c r="G192" s="39">
        <v>6613.6</v>
      </c>
      <c r="H192" s="20"/>
      <c r="I192" s="20"/>
      <c r="J192" s="20"/>
      <c r="K192" s="20"/>
      <c r="L192" s="20"/>
      <c r="M192" s="20"/>
      <c r="N192" s="20"/>
      <c r="O192" s="20"/>
      <c r="P192" s="20"/>
      <c r="Q192" s="20"/>
      <c r="R192" s="20"/>
      <c r="S192" s="20"/>
      <c r="T192" s="20"/>
      <c r="U192" s="20"/>
      <c r="V192" s="20"/>
      <c r="W192" s="78" t="s">
        <v>274</v>
      </c>
      <c r="X192" s="78"/>
    </row>
    <row r="193" spans="1:24" ht="81.75" customHeight="1" x14ac:dyDescent="0.25">
      <c r="A193" s="40"/>
      <c r="B193" s="41" t="s">
        <v>172</v>
      </c>
      <c r="C193" s="57" t="s">
        <v>17</v>
      </c>
      <c r="D193" s="39">
        <v>12311.4</v>
      </c>
      <c r="E193" s="42">
        <v>12311.4</v>
      </c>
      <c r="F193" s="39">
        <v>10559.2</v>
      </c>
      <c r="G193" s="39">
        <v>10559.2</v>
      </c>
      <c r="H193" s="20"/>
      <c r="I193" s="20"/>
      <c r="J193" s="20"/>
      <c r="K193" s="20"/>
      <c r="L193" s="20"/>
      <c r="M193" s="20"/>
      <c r="N193" s="20"/>
      <c r="O193" s="20"/>
      <c r="P193" s="20"/>
      <c r="Q193" s="20"/>
      <c r="R193" s="20"/>
      <c r="S193" s="20"/>
      <c r="T193" s="20"/>
      <c r="U193" s="20"/>
      <c r="V193" s="20"/>
      <c r="W193" s="78" t="s">
        <v>273</v>
      </c>
      <c r="X193" s="78"/>
    </row>
    <row r="194" spans="1:24" ht="81.75" customHeight="1" x14ac:dyDescent="0.25">
      <c r="A194" s="40"/>
      <c r="B194" s="41" t="s">
        <v>219</v>
      </c>
      <c r="C194" s="57" t="s">
        <v>17</v>
      </c>
      <c r="D194" s="39">
        <v>2656.6</v>
      </c>
      <c r="E194" s="42">
        <v>2656.6</v>
      </c>
      <c r="F194" s="39">
        <v>1617.2</v>
      </c>
      <c r="G194" s="39">
        <v>1617.2</v>
      </c>
      <c r="H194" s="20"/>
      <c r="I194" s="20"/>
      <c r="J194" s="20"/>
      <c r="K194" s="20"/>
      <c r="L194" s="20"/>
      <c r="M194" s="20"/>
      <c r="N194" s="20"/>
      <c r="O194" s="20"/>
      <c r="P194" s="20"/>
      <c r="Q194" s="20"/>
      <c r="R194" s="20"/>
      <c r="S194" s="20"/>
      <c r="T194" s="20"/>
      <c r="U194" s="20"/>
      <c r="V194" s="20"/>
      <c r="W194" s="78" t="s">
        <v>275</v>
      </c>
      <c r="X194" s="78"/>
    </row>
    <row r="195" spans="1:24" ht="81.75" customHeight="1" x14ac:dyDescent="0.25">
      <c r="A195" s="40"/>
      <c r="B195" s="41" t="s">
        <v>173</v>
      </c>
      <c r="C195" s="57" t="s">
        <v>17</v>
      </c>
      <c r="D195" s="39">
        <v>2192.1999999999998</v>
      </c>
      <c r="E195" s="42">
        <v>2192.1999999999998</v>
      </c>
      <c r="F195" s="39">
        <v>2127.3000000000002</v>
      </c>
      <c r="G195" s="39">
        <v>2127.3000000000002</v>
      </c>
      <c r="H195" s="20"/>
      <c r="I195" s="20"/>
      <c r="J195" s="20"/>
      <c r="K195" s="20"/>
      <c r="L195" s="20"/>
      <c r="M195" s="20"/>
      <c r="N195" s="20"/>
      <c r="O195" s="20"/>
      <c r="P195" s="20"/>
      <c r="Q195" s="20"/>
      <c r="R195" s="20"/>
      <c r="S195" s="20"/>
      <c r="T195" s="20"/>
      <c r="U195" s="20"/>
      <c r="V195" s="20"/>
      <c r="W195" s="78" t="s">
        <v>276</v>
      </c>
      <c r="X195" s="78"/>
    </row>
    <row r="196" spans="1:24" ht="99.75" customHeight="1" x14ac:dyDescent="0.25">
      <c r="A196" s="40"/>
      <c r="B196" s="41" t="s">
        <v>174</v>
      </c>
      <c r="C196" s="57" t="s">
        <v>17</v>
      </c>
      <c r="D196" s="39">
        <v>11898.4</v>
      </c>
      <c r="E196" s="42">
        <v>11898.4</v>
      </c>
      <c r="F196" s="39">
        <v>5073.8</v>
      </c>
      <c r="G196" s="39">
        <v>5073.8</v>
      </c>
      <c r="H196" s="20"/>
      <c r="I196" s="20"/>
      <c r="J196" s="20"/>
      <c r="K196" s="20"/>
      <c r="L196" s="20"/>
      <c r="M196" s="20"/>
      <c r="N196" s="20"/>
      <c r="O196" s="20"/>
      <c r="P196" s="20"/>
      <c r="Q196" s="20"/>
      <c r="R196" s="20"/>
      <c r="S196" s="20"/>
      <c r="T196" s="20"/>
      <c r="U196" s="20"/>
      <c r="V196" s="20"/>
      <c r="W196" s="78" t="s">
        <v>277</v>
      </c>
      <c r="X196" s="78"/>
    </row>
    <row r="197" spans="1:24" ht="99.75" customHeight="1" x14ac:dyDescent="0.25">
      <c r="A197" s="40"/>
      <c r="B197" s="41" t="s">
        <v>175</v>
      </c>
      <c r="C197" s="57" t="s">
        <v>17</v>
      </c>
      <c r="D197" s="39">
        <v>800</v>
      </c>
      <c r="E197" s="42">
        <v>800</v>
      </c>
      <c r="F197" s="39">
        <v>600</v>
      </c>
      <c r="G197" s="39">
        <v>600</v>
      </c>
      <c r="H197" s="20"/>
      <c r="I197" s="20"/>
      <c r="J197" s="20"/>
      <c r="K197" s="20"/>
      <c r="L197" s="20"/>
      <c r="M197" s="20"/>
      <c r="N197" s="20"/>
      <c r="O197" s="20"/>
      <c r="P197" s="20"/>
      <c r="Q197" s="20"/>
      <c r="R197" s="20"/>
      <c r="S197" s="20"/>
      <c r="T197" s="20"/>
      <c r="U197" s="20"/>
      <c r="V197" s="20"/>
      <c r="W197" s="78" t="s">
        <v>278</v>
      </c>
      <c r="X197" s="78"/>
    </row>
    <row r="198" spans="1:24" ht="81.75" customHeight="1" x14ac:dyDescent="0.25">
      <c r="A198" s="40"/>
      <c r="B198" s="41" t="s">
        <v>279</v>
      </c>
      <c r="C198" s="57" t="s">
        <v>17</v>
      </c>
      <c r="D198" s="39">
        <v>9403.2999999999993</v>
      </c>
      <c r="E198" s="42">
        <v>9403.2999999999993</v>
      </c>
      <c r="F198" s="39">
        <v>9403.2999999999993</v>
      </c>
      <c r="G198" s="39">
        <v>9403.2999999999993</v>
      </c>
      <c r="H198" s="20"/>
      <c r="I198" s="20"/>
      <c r="J198" s="20"/>
      <c r="K198" s="20"/>
      <c r="L198" s="20"/>
      <c r="M198" s="20"/>
      <c r="N198" s="20"/>
      <c r="O198" s="20"/>
      <c r="P198" s="20"/>
      <c r="Q198" s="20"/>
      <c r="R198" s="20"/>
      <c r="S198" s="20"/>
      <c r="T198" s="20"/>
      <c r="U198" s="20"/>
      <c r="V198" s="20"/>
      <c r="W198" s="78" t="s">
        <v>216</v>
      </c>
      <c r="X198" s="78"/>
    </row>
    <row r="199" spans="1:24" ht="81.75" customHeight="1" x14ac:dyDescent="0.25">
      <c r="A199" s="40"/>
      <c r="B199" s="41" t="s">
        <v>220</v>
      </c>
      <c r="C199" s="57" t="s">
        <v>17</v>
      </c>
      <c r="D199" s="39">
        <v>5340.5</v>
      </c>
      <c r="E199" s="42">
        <v>5340.5</v>
      </c>
      <c r="F199" s="39">
        <v>5012.3</v>
      </c>
      <c r="G199" s="39">
        <v>5012.3</v>
      </c>
      <c r="H199" s="20"/>
      <c r="I199" s="20"/>
      <c r="J199" s="20"/>
      <c r="K199" s="20"/>
      <c r="L199" s="20"/>
      <c r="M199" s="20"/>
      <c r="N199" s="20"/>
      <c r="O199" s="20"/>
      <c r="P199" s="20"/>
      <c r="Q199" s="20"/>
      <c r="R199" s="20"/>
      <c r="S199" s="20"/>
      <c r="T199" s="20"/>
      <c r="U199" s="20"/>
      <c r="V199" s="20"/>
      <c r="W199" s="78" t="s">
        <v>280</v>
      </c>
      <c r="X199" s="78"/>
    </row>
    <row r="200" spans="1:24" ht="81.75" customHeight="1" x14ac:dyDescent="0.25">
      <c r="A200" s="40"/>
      <c r="B200" s="41" t="s">
        <v>139</v>
      </c>
      <c r="C200" s="57" t="s">
        <v>17</v>
      </c>
      <c r="D200" s="39">
        <v>24144.1</v>
      </c>
      <c r="E200" s="42">
        <v>24144.1</v>
      </c>
      <c r="F200" s="39">
        <v>24144.1</v>
      </c>
      <c r="G200" s="39">
        <v>24144.1</v>
      </c>
      <c r="H200" s="20"/>
      <c r="I200" s="20"/>
      <c r="J200" s="20"/>
      <c r="K200" s="20"/>
      <c r="L200" s="20"/>
      <c r="M200" s="20"/>
      <c r="N200" s="20"/>
      <c r="O200" s="20"/>
      <c r="P200" s="20"/>
      <c r="Q200" s="20"/>
      <c r="R200" s="20"/>
      <c r="S200" s="20"/>
      <c r="T200" s="20"/>
      <c r="U200" s="20"/>
      <c r="V200" s="20"/>
      <c r="W200" s="78" t="s">
        <v>216</v>
      </c>
      <c r="X200" s="78"/>
    </row>
    <row r="201" spans="1:24" ht="49.5" customHeight="1" x14ac:dyDescent="0.25">
      <c r="A201" s="40"/>
      <c r="B201" s="41" t="s">
        <v>140</v>
      </c>
      <c r="C201" s="57" t="s">
        <v>17</v>
      </c>
      <c r="D201" s="39">
        <v>3523.3</v>
      </c>
      <c r="E201" s="42">
        <v>3523.3</v>
      </c>
      <c r="F201" s="39">
        <v>3523.3</v>
      </c>
      <c r="G201" s="39">
        <v>3523.3</v>
      </c>
      <c r="H201" s="20"/>
      <c r="I201" s="20"/>
      <c r="J201" s="20"/>
      <c r="K201" s="20"/>
      <c r="L201" s="20"/>
      <c r="M201" s="20"/>
      <c r="N201" s="20"/>
      <c r="O201" s="20"/>
      <c r="P201" s="20"/>
      <c r="Q201" s="20"/>
      <c r="R201" s="20"/>
      <c r="S201" s="20"/>
      <c r="T201" s="20"/>
      <c r="U201" s="20"/>
      <c r="V201" s="20"/>
      <c r="W201" s="78" t="s">
        <v>216</v>
      </c>
      <c r="X201" s="78"/>
    </row>
    <row r="202" spans="1:24" ht="158.25" customHeight="1" x14ac:dyDescent="0.25">
      <c r="A202" s="40"/>
      <c r="B202" s="41" t="s">
        <v>141</v>
      </c>
      <c r="C202" s="57" t="s">
        <v>17</v>
      </c>
      <c r="D202" s="39">
        <v>44</v>
      </c>
      <c r="E202" s="42">
        <v>44</v>
      </c>
      <c r="F202" s="39">
        <v>36</v>
      </c>
      <c r="G202" s="39">
        <v>36</v>
      </c>
      <c r="H202" s="20"/>
      <c r="I202" s="20"/>
      <c r="J202" s="20"/>
      <c r="K202" s="20"/>
      <c r="L202" s="20"/>
      <c r="M202" s="20"/>
      <c r="N202" s="20"/>
      <c r="O202" s="20"/>
      <c r="P202" s="20"/>
      <c r="Q202" s="20"/>
      <c r="R202" s="20"/>
      <c r="S202" s="20"/>
      <c r="T202" s="20"/>
      <c r="U202" s="20"/>
      <c r="V202" s="20"/>
      <c r="W202" s="78" t="s">
        <v>281</v>
      </c>
      <c r="X202" s="78"/>
    </row>
    <row r="203" spans="1:24" ht="53.25" customHeight="1" x14ac:dyDescent="0.25">
      <c r="A203" s="40"/>
      <c r="B203" s="41" t="s">
        <v>142</v>
      </c>
      <c r="C203" s="57" t="s">
        <v>17</v>
      </c>
      <c r="D203" s="39">
        <v>4789.8</v>
      </c>
      <c r="E203" s="42">
        <v>4789.8</v>
      </c>
      <c r="F203" s="39">
        <v>4632.8</v>
      </c>
      <c r="G203" s="39">
        <v>4632.8</v>
      </c>
      <c r="H203" s="20"/>
      <c r="I203" s="20"/>
      <c r="J203" s="20"/>
      <c r="K203" s="20"/>
      <c r="L203" s="20"/>
      <c r="M203" s="20"/>
      <c r="N203" s="20"/>
      <c r="O203" s="20"/>
      <c r="P203" s="20"/>
      <c r="Q203" s="20"/>
      <c r="R203" s="20"/>
      <c r="S203" s="20"/>
      <c r="T203" s="20"/>
      <c r="U203" s="20"/>
      <c r="V203" s="20"/>
      <c r="W203" s="78" t="s">
        <v>282</v>
      </c>
      <c r="X203" s="78"/>
    </row>
    <row r="204" spans="1:24" ht="81.75" customHeight="1" x14ac:dyDescent="0.25">
      <c r="A204" s="40"/>
      <c r="B204" s="41" t="s">
        <v>143</v>
      </c>
      <c r="C204" s="57" t="s">
        <v>17</v>
      </c>
      <c r="D204" s="39">
        <v>198.2</v>
      </c>
      <c r="E204" s="42">
        <v>198.2</v>
      </c>
      <c r="F204" s="39">
        <v>74.8</v>
      </c>
      <c r="G204" s="39">
        <v>74.8</v>
      </c>
      <c r="H204" s="20"/>
      <c r="I204" s="20"/>
      <c r="J204" s="20"/>
      <c r="K204" s="20"/>
      <c r="L204" s="20"/>
      <c r="M204" s="20"/>
      <c r="N204" s="20"/>
      <c r="O204" s="20"/>
      <c r="P204" s="20"/>
      <c r="Q204" s="20"/>
      <c r="R204" s="20"/>
      <c r="S204" s="20"/>
      <c r="T204" s="20"/>
      <c r="U204" s="20"/>
      <c r="V204" s="20"/>
      <c r="W204" s="78" t="s">
        <v>283</v>
      </c>
      <c r="X204" s="78"/>
    </row>
    <row r="205" spans="1:24" ht="162.75" customHeight="1" x14ac:dyDescent="0.25">
      <c r="A205" s="64"/>
      <c r="B205" s="72" t="s">
        <v>284</v>
      </c>
      <c r="C205" s="57" t="s">
        <v>15</v>
      </c>
      <c r="D205" s="39">
        <v>8580.5</v>
      </c>
      <c r="E205" s="42">
        <v>8580.5</v>
      </c>
      <c r="F205" s="39">
        <v>8580.5</v>
      </c>
      <c r="G205" s="39">
        <v>8580.5</v>
      </c>
      <c r="H205" s="20"/>
      <c r="I205" s="20"/>
      <c r="J205" s="20"/>
      <c r="K205" s="20"/>
      <c r="L205" s="20"/>
      <c r="M205" s="20"/>
      <c r="N205" s="20"/>
      <c r="O205" s="20"/>
      <c r="P205" s="20"/>
      <c r="Q205" s="20"/>
      <c r="R205" s="20"/>
      <c r="S205" s="20"/>
      <c r="T205" s="20"/>
      <c r="U205" s="20"/>
      <c r="V205" s="20"/>
      <c r="W205" s="78" t="s">
        <v>216</v>
      </c>
      <c r="X205" s="78"/>
    </row>
    <row r="206" spans="1:24" ht="121.5" customHeight="1" x14ac:dyDescent="0.25">
      <c r="A206" s="65"/>
      <c r="B206" s="19" t="s">
        <v>285</v>
      </c>
      <c r="C206" s="57" t="s">
        <v>15</v>
      </c>
      <c r="D206" s="39">
        <v>1081.9000000000001</v>
      </c>
      <c r="E206" s="42">
        <v>1081.9000000000001</v>
      </c>
      <c r="F206" s="39">
        <v>1081.9000000000001</v>
      </c>
      <c r="G206" s="39">
        <v>1081.9000000000001</v>
      </c>
      <c r="H206" s="20"/>
      <c r="I206" s="20"/>
      <c r="J206" s="20"/>
      <c r="K206" s="20"/>
      <c r="L206" s="20"/>
      <c r="M206" s="20"/>
      <c r="N206" s="20"/>
      <c r="O206" s="20"/>
      <c r="P206" s="20"/>
      <c r="Q206" s="20"/>
      <c r="R206" s="20"/>
      <c r="S206" s="20"/>
      <c r="T206" s="20"/>
      <c r="U206" s="20"/>
      <c r="V206" s="20"/>
      <c r="W206" s="78" t="s">
        <v>216</v>
      </c>
      <c r="X206" s="78"/>
    </row>
    <row r="207" spans="1:24" ht="32.25" customHeight="1" x14ac:dyDescent="0.25">
      <c r="A207" s="73"/>
      <c r="B207" s="76" t="s">
        <v>19</v>
      </c>
      <c r="C207" s="54" t="s">
        <v>18</v>
      </c>
      <c r="D207" s="10">
        <f>D208+D209</f>
        <v>248600.79999999996</v>
      </c>
      <c r="E207" s="10">
        <f t="shared" ref="E207:G207" si="54">E208+E209</f>
        <v>248600.79999999996</v>
      </c>
      <c r="F207" s="10">
        <f t="shared" si="54"/>
        <v>236610.39999999991</v>
      </c>
      <c r="G207" s="10">
        <f t="shared" si="54"/>
        <v>236610.39999999991</v>
      </c>
      <c r="H207" s="14"/>
      <c r="I207" s="14"/>
      <c r="J207" s="14"/>
      <c r="K207" s="14"/>
      <c r="L207" s="14"/>
      <c r="M207" s="14"/>
      <c r="N207" s="14"/>
      <c r="O207" s="14"/>
      <c r="P207" s="14"/>
      <c r="Q207" s="14"/>
      <c r="R207" s="14"/>
      <c r="S207" s="14"/>
      <c r="T207" s="14"/>
      <c r="U207" s="14"/>
      <c r="V207" s="14"/>
      <c r="W207" s="107" t="s">
        <v>286</v>
      </c>
      <c r="X207" s="78"/>
    </row>
    <row r="208" spans="1:24" ht="31.5" x14ac:dyDescent="0.25">
      <c r="A208" s="74"/>
      <c r="B208" s="77"/>
      <c r="C208" s="57" t="s">
        <v>15</v>
      </c>
      <c r="D208" s="7">
        <f>D187+D188+D205+D206</f>
        <v>31150.9</v>
      </c>
      <c r="E208" s="7">
        <f t="shared" ref="E208" si="55">E187+E188+E205+E206</f>
        <v>31150.9</v>
      </c>
      <c r="F208" s="7">
        <f>F187+F188+F205+F206-0.1</f>
        <v>31150.800000000003</v>
      </c>
      <c r="G208" s="7">
        <f>G187+G188+G205+G206-0.1</f>
        <v>31150.800000000003</v>
      </c>
      <c r="H208" s="14"/>
      <c r="I208" s="14"/>
      <c r="J208" s="14"/>
      <c r="K208" s="14"/>
      <c r="L208" s="14"/>
      <c r="M208" s="14"/>
      <c r="N208" s="14"/>
      <c r="O208" s="14"/>
      <c r="P208" s="14"/>
      <c r="Q208" s="14"/>
      <c r="R208" s="14"/>
      <c r="S208" s="14"/>
      <c r="T208" s="14"/>
      <c r="U208" s="14"/>
      <c r="V208" s="14"/>
      <c r="W208" s="78" t="s">
        <v>210</v>
      </c>
      <c r="X208" s="78"/>
    </row>
    <row r="209" spans="1:24" ht="57.75" customHeight="1" x14ac:dyDescent="0.25">
      <c r="A209" s="74"/>
      <c r="B209" s="77"/>
      <c r="C209" s="57" t="s">
        <v>17</v>
      </c>
      <c r="D209" s="33">
        <f>D185+D186+D189+D190+D191+D192+D193+D194+D196+D197+D198+D199+D200+D201+D202+D203+D204+D195</f>
        <v>217449.89999999997</v>
      </c>
      <c r="E209" s="33">
        <f t="shared" ref="E209:G209" si="56">E185+E186+E189+E190+E191+E192+E193+E194+E196+E197+E198+E199+E200+E201+E202+E203+E204+E195</f>
        <v>217449.89999999997</v>
      </c>
      <c r="F209" s="33">
        <f t="shared" si="56"/>
        <v>205459.59999999992</v>
      </c>
      <c r="G209" s="33">
        <f t="shared" si="56"/>
        <v>205459.59999999992</v>
      </c>
      <c r="H209" s="14"/>
      <c r="I209" s="14"/>
      <c r="J209" s="14"/>
      <c r="K209" s="14"/>
      <c r="L209" s="14"/>
      <c r="M209" s="14"/>
      <c r="N209" s="14"/>
      <c r="O209" s="14"/>
      <c r="P209" s="14"/>
      <c r="Q209" s="14"/>
      <c r="R209" s="14"/>
      <c r="S209" s="14"/>
      <c r="T209" s="14"/>
      <c r="U209" s="14"/>
      <c r="V209" s="14"/>
      <c r="W209" s="78" t="s">
        <v>287</v>
      </c>
      <c r="X209" s="78"/>
    </row>
    <row r="210" spans="1:24" ht="35.25" customHeight="1" x14ac:dyDescent="0.25">
      <c r="A210" s="65"/>
      <c r="B210" s="94" t="s">
        <v>13</v>
      </c>
      <c r="C210" s="94"/>
      <c r="D210" s="94"/>
      <c r="E210" s="94"/>
      <c r="F210" s="94"/>
      <c r="G210" s="94"/>
      <c r="H210" s="95"/>
      <c r="I210" s="95"/>
      <c r="J210" s="95"/>
      <c r="K210" s="95"/>
      <c r="L210" s="95"/>
      <c r="M210" s="95"/>
      <c r="N210" s="95"/>
      <c r="O210" s="95"/>
      <c r="P210" s="95"/>
      <c r="Q210" s="95"/>
      <c r="R210" s="95"/>
      <c r="S210" s="95"/>
      <c r="T210" s="95"/>
      <c r="U210" s="95"/>
      <c r="V210" s="95"/>
      <c r="W210" s="95"/>
      <c r="X210" s="95"/>
    </row>
    <row r="211" spans="1:24" ht="31.5" customHeight="1" x14ac:dyDescent="0.25">
      <c r="A211" s="103"/>
      <c r="B211" s="70" t="s">
        <v>88</v>
      </c>
      <c r="C211" s="54" t="s">
        <v>3</v>
      </c>
      <c r="D211" s="18">
        <f>D212+D213+D214</f>
        <v>20969.8</v>
      </c>
      <c r="E211" s="18">
        <f t="shared" ref="E211:G211" si="57">E212+E213+E214</f>
        <v>20969.8</v>
      </c>
      <c r="F211" s="18">
        <f t="shared" si="57"/>
        <v>4313.7999999999993</v>
      </c>
      <c r="G211" s="18">
        <f t="shared" si="57"/>
        <v>4313.7999999999993</v>
      </c>
      <c r="H211" s="5"/>
      <c r="I211" s="5"/>
      <c r="J211" s="5"/>
      <c r="K211" s="5"/>
      <c r="L211" s="5"/>
      <c r="M211" s="5"/>
      <c r="N211" s="5"/>
      <c r="O211" s="5"/>
      <c r="P211" s="5"/>
      <c r="Q211" s="5"/>
      <c r="R211" s="5"/>
      <c r="S211" s="5"/>
      <c r="T211" s="5"/>
      <c r="U211" s="5"/>
      <c r="V211" s="5"/>
      <c r="W211" s="78" t="s">
        <v>288</v>
      </c>
      <c r="X211" s="78"/>
    </row>
    <row r="212" spans="1:24" ht="57" customHeight="1" x14ac:dyDescent="0.25">
      <c r="A212" s="106"/>
      <c r="B212" s="9" t="s">
        <v>14</v>
      </c>
      <c r="C212" s="57" t="s">
        <v>15</v>
      </c>
      <c r="D212" s="15">
        <f>20697+13.5+8.5</f>
        <v>20719</v>
      </c>
      <c r="E212" s="15">
        <f>20697+13.5+8.5</f>
        <v>20719</v>
      </c>
      <c r="F212" s="15">
        <f>4172.7+5.4+2.5</f>
        <v>4180.5999999999995</v>
      </c>
      <c r="G212" s="15">
        <f>4172.7+5.4+2.5</f>
        <v>4180.5999999999995</v>
      </c>
      <c r="H212" s="5"/>
      <c r="I212" s="5"/>
      <c r="J212" s="5"/>
      <c r="K212" s="5"/>
      <c r="L212" s="5"/>
      <c r="M212" s="5"/>
      <c r="N212" s="5"/>
      <c r="O212" s="5"/>
      <c r="P212" s="5"/>
      <c r="Q212" s="5"/>
      <c r="R212" s="5"/>
      <c r="S212" s="5"/>
      <c r="T212" s="5"/>
      <c r="U212" s="5"/>
      <c r="V212" s="5"/>
      <c r="W212" s="78" t="s">
        <v>289</v>
      </c>
      <c r="X212" s="78"/>
    </row>
    <row r="213" spans="1:24" ht="86.25" customHeight="1" x14ac:dyDescent="0.25">
      <c r="A213" s="64"/>
      <c r="B213" s="9" t="s">
        <v>144</v>
      </c>
      <c r="C213" s="57" t="s">
        <v>15</v>
      </c>
      <c r="D213" s="15">
        <v>0.8</v>
      </c>
      <c r="E213" s="15">
        <v>0.8</v>
      </c>
      <c r="F213" s="15">
        <v>0.7</v>
      </c>
      <c r="G213" s="15">
        <v>0.7</v>
      </c>
      <c r="H213" s="5"/>
      <c r="I213" s="5"/>
      <c r="J213" s="5"/>
      <c r="K213" s="5"/>
      <c r="L213" s="5"/>
      <c r="M213" s="5"/>
      <c r="N213" s="5"/>
      <c r="O213" s="5"/>
      <c r="P213" s="5"/>
      <c r="Q213" s="5"/>
      <c r="R213" s="5"/>
      <c r="S213" s="5"/>
      <c r="T213" s="5"/>
      <c r="U213" s="5"/>
      <c r="V213" s="5"/>
      <c r="W213" s="78" t="s">
        <v>290</v>
      </c>
      <c r="X213" s="78"/>
    </row>
    <row r="214" spans="1:24" ht="50.25" customHeight="1" x14ac:dyDescent="0.25">
      <c r="A214" s="64"/>
      <c r="B214" s="9" t="s">
        <v>145</v>
      </c>
      <c r="C214" s="57" t="s">
        <v>15</v>
      </c>
      <c r="D214" s="15">
        <v>250</v>
      </c>
      <c r="E214" s="15">
        <v>250</v>
      </c>
      <c r="F214" s="15">
        <v>132.5</v>
      </c>
      <c r="G214" s="15">
        <v>132.5</v>
      </c>
      <c r="H214" s="5"/>
      <c r="I214" s="5"/>
      <c r="J214" s="5"/>
      <c r="K214" s="5"/>
      <c r="L214" s="5"/>
      <c r="M214" s="5"/>
      <c r="N214" s="5"/>
      <c r="O214" s="5"/>
      <c r="P214" s="5"/>
      <c r="Q214" s="5"/>
      <c r="R214" s="5"/>
      <c r="S214" s="5"/>
      <c r="T214" s="5"/>
      <c r="U214" s="5"/>
      <c r="V214" s="5"/>
      <c r="W214" s="78" t="s">
        <v>291</v>
      </c>
      <c r="X214" s="78"/>
    </row>
    <row r="215" spans="1:24" ht="31.5" x14ac:dyDescent="0.25">
      <c r="A215" s="103"/>
      <c r="B215" s="76" t="s">
        <v>16</v>
      </c>
      <c r="C215" s="54" t="s">
        <v>3</v>
      </c>
      <c r="D215" s="10">
        <f>D216+D217</f>
        <v>269600.59999999998</v>
      </c>
      <c r="E215" s="10">
        <f t="shared" ref="E215:G215" si="58">E216+E217</f>
        <v>269600.59999999998</v>
      </c>
      <c r="F215" s="10">
        <f t="shared" si="58"/>
        <v>240954.19999999992</v>
      </c>
      <c r="G215" s="10">
        <f t="shared" si="58"/>
        <v>240954.19999999992</v>
      </c>
      <c r="H215" s="5"/>
      <c r="I215" s="5"/>
      <c r="J215" s="5"/>
      <c r="K215" s="5"/>
      <c r="L215" s="5"/>
      <c r="M215" s="5"/>
      <c r="N215" s="5"/>
      <c r="O215" s="5"/>
      <c r="P215" s="5"/>
      <c r="Q215" s="5"/>
      <c r="R215" s="5"/>
      <c r="S215" s="5"/>
      <c r="T215" s="5"/>
      <c r="U215" s="5"/>
      <c r="V215" s="5"/>
      <c r="W215" s="108" t="s">
        <v>292</v>
      </c>
      <c r="X215" s="108"/>
    </row>
    <row r="216" spans="1:24" ht="50.25" customHeight="1" x14ac:dyDescent="0.25">
      <c r="A216" s="104"/>
      <c r="B216" s="110"/>
      <c r="C216" s="57" t="s">
        <v>15</v>
      </c>
      <c r="D216" s="7">
        <f>D208+D211+D183</f>
        <v>52150.7</v>
      </c>
      <c r="E216" s="7">
        <f t="shared" ref="E216:G216" si="59">E208+E211+E183</f>
        <v>52150.7</v>
      </c>
      <c r="F216" s="7">
        <f t="shared" si="59"/>
        <v>35494.600000000006</v>
      </c>
      <c r="G216" s="7">
        <f t="shared" si="59"/>
        <v>35494.600000000006</v>
      </c>
      <c r="H216" s="5"/>
      <c r="I216" s="5"/>
      <c r="J216" s="5"/>
      <c r="K216" s="5"/>
      <c r="L216" s="5"/>
      <c r="M216" s="5"/>
      <c r="N216" s="5"/>
      <c r="O216" s="5"/>
      <c r="P216" s="5"/>
      <c r="Q216" s="5"/>
      <c r="R216" s="5"/>
      <c r="S216" s="5"/>
      <c r="T216" s="5"/>
      <c r="U216" s="5"/>
      <c r="V216" s="5"/>
      <c r="W216" s="101" t="s">
        <v>293</v>
      </c>
      <c r="X216" s="102"/>
    </row>
    <row r="217" spans="1:24" ht="47.25" x14ac:dyDescent="0.25">
      <c r="A217" s="105"/>
      <c r="B217" s="75"/>
      <c r="C217" s="57" t="s">
        <v>17</v>
      </c>
      <c r="D217" s="7">
        <f>D209</f>
        <v>217449.89999999997</v>
      </c>
      <c r="E217" s="7">
        <f t="shared" ref="E217:G217" si="60">E209</f>
        <v>217449.89999999997</v>
      </c>
      <c r="F217" s="7">
        <f t="shared" si="60"/>
        <v>205459.59999999992</v>
      </c>
      <c r="G217" s="7">
        <f t="shared" si="60"/>
        <v>205459.59999999992</v>
      </c>
      <c r="H217" s="5"/>
      <c r="I217" s="5"/>
      <c r="J217" s="5"/>
      <c r="K217" s="5"/>
      <c r="L217" s="5"/>
      <c r="M217" s="5"/>
      <c r="N217" s="5"/>
      <c r="O217" s="5"/>
      <c r="P217" s="5"/>
      <c r="Q217" s="5"/>
      <c r="R217" s="5"/>
      <c r="S217" s="5"/>
      <c r="T217" s="5"/>
      <c r="U217" s="5"/>
      <c r="V217" s="5"/>
      <c r="W217" s="101" t="s">
        <v>294</v>
      </c>
      <c r="X217" s="102"/>
    </row>
    <row r="218" spans="1:24" ht="15.75" customHeight="1" x14ac:dyDescent="0.25">
      <c r="A218" s="65">
        <v>10</v>
      </c>
      <c r="B218" s="82" t="s">
        <v>189</v>
      </c>
      <c r="C218" s="83"/>
      <c r="D218" s="83"/>
      <c r="E218" s="83"/>
      <c r="F218" s="83"/>
      <c r="G218" s="83"/>
      <c r="H218" s="83"/>
      <c r="I218" s="83"/>
      <c r="J218" s="83"/>
      <c r="K218" s="83"/>
      <c r="L218" s="83"/>
      <c r="M218" s="83"/>
      <c r="N218" s="83"/>
      <c r="O218" s="83"/>
      <c r="P218" s="83"/>
      <c r="Q218" s="83"/>
      <c r="R218" s="83"/>
      <c r="S218" s="83"/>
      <c r="T218" s="83"/>
      <c r="U218" s="83"/>
      <c r="V218" s="83"/>
      <c r="W218" s="83"/>
      <c r="X218" s="83"/>
    </row>
    <row r="219" spans="1:24" ht="163.5" customHeight="1" x14ac:dyDescent="0.25">
      <c r="A219" s="31"/>
      <c r="B219" s="32" t="s">
        <v>28</v>
      </c>
      <c r="C219" s="57" t="s">
        <v>15</v>
      </c>
      <c r="D219" s="7">
        <v>1243.2</v>
      </c>
      <c r="E219" s="7">
        <v>1243.2</v>
      </c>
      <c r="F219" s="7">
        <v>1233.0999999999999</v>
      </c>
      <c r="G219" s="7">
        <v>1233.0999999999999</v>
      </c>
      <c r="H219" s="5"/>
      <c r="I219" s="5"/>
      <c r="J219" s="5"/>
      <c r="K219" s="5"/>
      <c r="L219" s="5"/>
      <c r="M219" s="5"/>
      <c r="N219" s="5"/>
      <c r="O219" s="5"/>
      <c r="P219" s="5"/>
      <c r="Q219" s="5"/>
      <c r="R219" s="5"/>
      <c r="S219" s="5"/>
      <c r="T219" s="5"/>
      <c r="U219" s="5"/>
      <c r="V219" s="5"/>
      <c r="W219" s="78" t="s">
        <v>295</v>
      </c>
      <c r="X219" s="78"/>
    </row>
    <row r="220" spans="1:24" ht="87.75" customHeight="1" x14ac:dyDescent="0.25">
      <c r="A220" s="31"/>
      <c r="B220" s="32" t="s">
        <v>221</v>
      </c>
      <c r="C220" s="57" t="s">
        <v>15</v>
      </c>
      <c r="D220" s="7">
        <v>168</v>
      </c>
      <c r="E220" s="7">
        <v>168</v>
      </c>
      <c r="F220" s="7">
        <v>168</v>
      </c>
      <c r="G220" s="7">
        <v>168</v>
      </c>
      <c r="H220" s="5"/>
      <c r="I220" s="5"/>
      <c r="J220" s="5"/>
      <c r="K220" s="5"/>
      <c r="L220" s="5"/>
      <c r="M220" s="5"/>
      <c r="N220" s="5"/>
      <c r="O220" s="5"/>
      <c r="P220" s="5"/>
      <c r="Q220" s="5"/>
      <c r="R220" s="5"/>
      <c r="S220" s="5"/>
      <c r="T220" s="5"/>
      <c r="U220" s="5"/>
      <c r="V220" s="5"/>
      <c r="W220" s="78" t="s">
        <v>296</v>
      </c>
      <c r="X220" s="78"/>
    </row>
    <row r="221" spans="1:24" ht="167.25" customHeight="1" x14ac:dyDescent="0.25">
      <c r="A221" s="6"/>
      <c r="B221" s="32" t="s">
        <v>29</v>
      </c>
      <c r="C221" s="57" t="s">
        <v>15</v>
      </c>
      <c r="D221" s="7">
        <v>302</v>
      </c>
      <c r="E221" s="7">
        <v>302</v>
      </c>
      <c r="F221" s="7">
        <v>297</v>
      </c>
      <c r="G221" s="7">
        <v>297</v>
      </c>
      <c r="H221" s="5"/>
      <c r="I221" s="5"/>
      <c r="J221" s="5"/>
      <c r="K221" s="5"/>
      <c r="L221" s="5"/>
      <c r="M221" s="5"/>
      <c r="N221" s="5"/>
      <c r="O221" s="5"/>
      <c r="P221" s="5"/>
      <c r="Q221" s="5"/>
      <c r="R221" s="5"/>
      <c r="S221" s="5"/>
      <c r="T221" s="5"/>
      <c r="U221" s="5"/>
      <c r="V221" s="5"/>
      <c r="W221" s="78" t="s">
        <v>297</v>
      </c>
      <c r="X221" s="78"/>
    </row>
    <row r="222" spans="1:24" ht="32.25" customHeight="1" x14ac:dyDescent="0.25">
      <c r="A222" s="84"/>
      <c r="B222" s="76" t="s">
        <v>16</v>
      </c>
      <c r="C222" s="54" t="s">
        <v>18</v>
      </c>
      <c r="D222" s="10">
        <f>D223</f>
        <v>1713.2</v>
      </c>
      <c r="E222" s="10">
        <f t="shared" ref="E222:G222" si="61">E223</f>
        <v>1713.2</v>
      </c>
      <c r="F222" s="10">
        <f t="shared" si="61"/>
        <v>1698.1</v>
      </c>
      <c r="G222" s="10">
        <f t="shared" si="61"/>
        <v>1698.1</v>
      </c>
      <c r="H222" s="10">
        <f t="shared" ref="H222:V222" si="62">H223</f>
        <v>0</v>
      </c>
      <c r="I222" s="10">
        <f t="shared" si="62"/>
        <v>0</v>
      </c>
      <c r="J222" s="10">
        <f t="shared" si="62"/>
        <v>0</v>
      </c>
      <c r="K222" s="10">
        <f t="shared" si="62"/>
        <v>0</v>
      </c>
      <c r="L222" s="10">
        <f t="shared" si="62"/>
        <v>0</v>
      </c>
      <c r="M222" s="10">
        <f t="shared" si="62"/>
        <v>0</v>
      </c>
      <c r="N222" s="10">
        <f t="shared" si="62"/>
        <v>0</v>
      </c>
      <c r="O222" s="10">
        <f t="shared" si="62"/>
        <v>0</v>
      </c>
      <c r="P222" s="10">
        <f t="shared" si="62"/>
        <v>0</v>
      </c>
      <c r="Q222" s="10">
        <f t="shared" si="62"/>
        <v>0</v>
      </c>
      <c r="R222" s="10">
        <f t="shared" si="62"/>
        <v>0</v>
      </c>
      <c r="S222" s="10">
        <f t="shared" si="62"/>
        <v>0</v>
      </c>
      <c r="T222" s="10">
        <f t="shared" si="62"/>
        <v>0</v>
      </c>
      <c r="U222" s="10">
        <f t="shared" si="62"/>
        <v>0</v>
      </c>
      <c r="V222" s="10">
        <f t="shared" si="62"/>
        <v>0</v>
      </c>
      <c r="W222" s="107" t="s">
        <v>298</v>
      </c>
      <c r="X222" s="78"/>
    </row>
    <row r="223" spans="1:24" s="21" customFormat="1" ht="45.75" customHeight="1" x14ac:dyDescent="0.25">
      <c r="A223" s="84"/>
      <c r="B223" s="123"/>
      <c r="C223" s="57" t="s">
        <v>15</v>
      </c>
      <c r="D223" s="7">
        <f>D219+D221+D220</f>
        <v>1713.2</v>
      </c>
      <c r="E223" s="7">
        <f t="shared" ref="E223:G223" si="63">E219+E221+E220</f>
        <v>1713.2</v>
      </c>
      <c r="F223" s="7">
        <f t="shared" si="63"/>
        <v>1698.1</v>
      </c>
      <c r="G223" s="7">
        <f t="shared" si="63"/>
        <v>1698.1</v>
      </c>
      <c r="H223" s="14"/>
      <c r="I223" s="14"/>
      <c r="J223" s="14"/>
      <c r="K223" s="14"/>
      <c r="L223" s="14"/>
      <c r="M223" s="14"/>
      <c r="N223" s="14"/>
      <c r="O223" s="14"/>
      <c r="P223" s="14"/>
      <c r="Q223" s="14"/>
      <c r="R223" s="14"/>
      <c r="S223" s="14"/>
      <c r="T223" s="14"/>
      <c r="U223" s="14"/>
      <c r="V223" s="14"/>
      <c r="W223" s="78" t="s">
        <v>298</v>
      </c>
      <c r="X223" s="78"/>
    </row>
    <row r="224" spans="1:24" ht="33" customHeight="1" x14ac:dyDescent="0.25">
      <c r="A224" s="54">
        <v>11</v>
      </c>
      <c r="B224" s="82" t="s">
        <v>146</v>
      </c>
      <c r="C224" s="82"/>
      <c r="D224" s="82"/>
      <c r="E224" s="82"/>
      <c r="F224" s="82"/>
      <c r="G224" s="82"/>
      <c r="H224" s="83"/>
      <c r="I224" s="83"/>
      <c r="J224" s="83"/>
      <c r="K224" s="83"/>
      <c r="L224" s="83"/>
      <c r="M224" s="83"/>
      <c r="N224" s="83"/>
      <c r="O224" s="83"/>
      <c r="P224" s="83"/>
      <c r="Q224" s="83"/>
      <c r="R224" s="83"/>
      <c r="S224" s="83"/>
      <c r="T224" s="83"/>
      <c r="U224" s="83"/>
      <c r="V224" s="83"/>
      <c r="W224" s="83"/>
      <c r="X224" s="83"/>
    </row>
    <row r="225" spans="1:24" ht="63" x14ac:dyDescent="0.25">
      <c r="A225" s="37"/>
      <c r="B225" s="38" t="s">
        <v>101</v>
      </c>
      <c r="C225" s="57" t="s">
        <v>15</v>
      </c>
      <c r="D225" s="7">
        <v>1142</v>
      </c>
      <c r="E225" s="7">
        <v>1142</v>
      </c>
      <c r="F225" s="7">
        <v>0</v>
      </c>
      <c r="G225" s="7">
        <v>0</v>
      </c>
      <c r="H225" s="58"/>
      <c r="I225" s="58"/>
      <c r="J225" s="58"/>
      <c r="K225" s="58"/>
      <c r="L225" s="58"/>
      <c r="M225" s="58"/>
      <c r="N225" s="58"/>
      <c r="O225" s="58"/>
      <c r="P225" s="58"/>
      <c r="Q225" s="58"/>
      <c r="R225" s="58"/>
      <c r="S225" s="58"/>
      <c r="T225" s="58"/>
      <c r="U225" s="58"/>
      <c r="V225" s="58"/>
      <c r="W225" s="79" t="s">
        <v>204</v>
      </c>
      <c r="X225" s="80"/>
    </row>
    <row r="226" spans="1:24" ht="94.5" x14ac:dyDescent="0.25">
      <c r="A226" s="37"/>
      <c r="B226" s="38" t="s">
        <v>299</v>
      </c>
      <c r="C226" s="57" t="s">
        <v>15</v>
      </c>
      <c r="D226" s="7">
        <v>320</v>
      </c>
      <c r="E226" s="7">
        <v>320</v>
      </c>
      <c r="F226" s="7">
        <v>0</v>
      </c>
      <c r="G226" s="7">
        <v>0</v>
      </c>
      <c r="H226" s="58"/>
      <c r="I226" s="58"/>
      <c r="J226" s="58"/>
      <c r="K226" s="58"/>
      <c r="L226" s="58"/>
      <c r="M226" s="58"/>
      <c r="N226" s="58"/>
      <c r="O226" s="58"/>
      <c r="P226" s="58"/>
      <c r="Q226" s="58"/>
      <c r="R226" s="58"/>
      <c r="S226" s="58"/>
      <c r="T226" s="58"/>
      <c r="U226" s="58"/>
      <c r="V226" s="58"/>
      <c r="W226" s="79" t="s">
        <v>99</v>
      </c>
      <c r="X226" s="80"/>
    </row>
    <row r="227" spans="1:24" ht="47.25" x14ac:dyDescent="0.25">
      <c r="A227" s="37"/>
      <c r="B227" s="38" t="s">
        <v>203</v>
      </c>
      <c r="C227" s="57" t="s">
        <v>15</v>
      </c>
      <c r="D227" s="7">
        <v>710</v>
      </c>
      <c r="E227" s="7">
        <v>710</v>
      </c>
      <c r="F227" s="7">
        <v>0</v>
      </c>
      <c r="G227" s="7">
        <v>0</v>
      </c>
      <c r="H227" s="58"/>
      <c r="I227" s="58"/>
      <c r="J227" s="58"/>
      <c r="K227" s="58"/>
      <c r="L227" s="58"/>
      <c r="M227" s="58"/>
      <c r="N227" s="58"/>
      <c r="O227" s="58"/>
      <c r="P227" s="58"/>
      <c r="Q227" s="58"/>
      <c r="R227" s="58"/>
      <c r="S227" s="58"/>
      <c r="T227" s="58"/>
      <c r="U227" s="58"/>
      <c r="V227" s="58"/>
      <c r="W227" s="79" t="s">
        <v>99</v>
      </c>
      <c r="X227" s="80"/>
    </row>
    <row r="228" spans="1:24" ht="47.25" x14ac:dyDescent="0.25">
      <c r="A228" s="37"/>
      <c r="B228" s="38" t="s">
        <v>100</v>
      </c>
      <c r="C228" s="57" t="s">
        <v>17</v>
      </c>
      <c r="D228" s="7">
        <v>1142</v>
      </c>
      <c r="E228" s="7">
        <v>0</v>
      </c>
      <c r="F228" s="7">
        <v>0</v>
      </c>
      <c r="G228" s="7">
        <v>0</v>
      </c>
      <c r="H228" s="58"/>
      <c r="I228" s="58"/>
      <c r="J228" s="58"/>
      <c r="K228" s="58"/>
      <c r="L228" s="58"/>
      <c r="M228" s="58"/>
      <c r="N228" s="58"/>
      <c r="O228" s="58"/>
      <c r="P228" s="58"/>
      <c r="Q228" s="58"/>
      <c r="R228" s="58"/>
      <c r="S228" s="58"/>
      <c r="T228" s="58"/>
      <c r="U228" s="58"/>
      <c r="V228" s="58"/>
      <c r="W228" s="79" t="s">
        <v>99</v>
      </c>
      <c r="X228" s="80"/>
    </row>
    <row r="229" spans="1:24" ht="57.75" customHeight="1" x14ac:dyDescent="0.25">
      <c r="A229" s="68"/>
      <c r="B229" s="43" t="s">
        <v>222</v>
      </c>
      <c r="C229" s="57" t="s">
        <v>15</v>
      </c>
      <c r="D229" s="7">
        <v>880</v>
      </c>
      <c r="E229" s="7">
        <v>880</v>
      </c>
      <c r="F229" s="7">
        <v>736.9</v>
      </c>
      <c r="G229" s="7">
        <v>736.9</v>
      </c>
      <c r="H229" s="58"/>
      <c r="I229" s="58"/>
      <c r="J229" s="58"/>
      <c r="K229" s="58"/>
      <c r="L229" s="58"/>
      <c r="M229" s="58"/>
      <c r="N229" s="58"/>
      <c r="O229" s="58"/>
      <c r="P229" s="58"/>
      <c r="Q229" s="58"/>
      <c r="R229" s="58"/>
      <c r="S229" s="58"/>
      <c r="T229" s="58"/>
      <c r="U229" s="58"/>
      <c r="V229" s="58"/>
      <c r="W229" s="79" t="s">
        <v>300</v>
      </c>
      <c r="X229" s="80"/>
    </row>
    <row r="230" spans="1:24" ht="94.5" customHeight="1" x14ac:dyDescent="0.25">
      <c r="A230" s="121"/>
      <c r="B230" s="76" t="s">
        <v>16</v>
      </c>
      <c r="C230" s="54" t="s">
        <v>18</v>
      </c>
      <c r="D230" s="10">
        <f>D231+D232</f>
        <v>4194</v>
      </c>
      <c r="E230" s="10">
        <f t="shared" ref="E230:G230" si="64">E231+E232</f>
        <v>3052</v>
      </c>
      <c r="F230" s="10">
        <f t="shared" si="64"/>
        <v>736.9</v>
      </c>
      <c r="G230" s="10">
        <f t="shared" si="64"/>
        <v>736.9</v>
      </c>
      <c r="H230" s="17"/>
      <c r="I230" s="17"/>
      <c r="J230" s="17"/>
      <c r="K230" s="17"/>
      <c r="L230" s="17"/>
      <c r="M230" s="17"/>
      <c r="N230" s="17"/>
      <c r="O230" s="17"/>
      <c r="P230" s="17"/>
      <c r="Q230" s="17"/>
      <c r="R230" s="17"/>
      <c r="S230" s="17"/>
      <c r="T230" s="17"/>
      <c r="U230" s="17"/>
      <c r="V230" s="17"/>
      <c r="W230" s="89" t="s">
        <v>301</v>
      </c>
      <c r="X230" s="90"/>
    </row>
    <row r="231" spans="1:24" ht="51.75" customHeight="1" x14ac:dyDescent="0.25">
      <c r="A231" s="122"/>
      <c r="B231" s="99"/>
      <c r="C231" s="57" t="s">
        <v>15</v>
      </c>
      <c r="D231" s="7">
        <f>D225+D226+D227+D229</f>
        <v>3052</v>
      </c>
      <c r="E231" s="7">
        <f t="shared" ref="E231:G231" si="65">E225+E226+E227+E229</f>
        <v>3052</v>
      </c>
      <c r="F231" s="7">
        <f t="shared" si="65"/>
        <v>736.9</v>
      </c>
      <c r="G231" s="7">
        <f t="shared" si="65"/>
        <v>736.9</v>
      </c>
      <c r="H231" s="55"/>
      <c r="I231" s="55"/>
      <c r="J231" s="55"/>
      <c r="K231" s="55"/>
      <c r="L231" s="55"/>
      <c r="M231" s="55"/>
      <c r="N231" s="55"/>
      <c r="O231" s="55"/>
      <c r="P231" s="55"/>
      <c r="Q231" s="55"/>
      <c r="R231" s="55"/>
      <c r="S231" s="55"/>
      <c r="T231" s="55"/>
      <c r="U231" s="55"/>
      <c r="V231" s="55"/>
      <c r="W231" s="96" t="s">
        <v>302</v>
      </c>
      <c r="X231" s="96"/>
    </row>
    <row r="232" spans="1:24" ht="47.25" x14ac:dyDescent="0.25">
      <c r="A232" s="124"/>
      <c r="B232" s="100"/>
      <c r="C232" s="57" t="s">
        <v>17</v>
      </c>
      <c r="D232" s="7">
        <f>D228</f>
        <v>1142</v>
      </c>
      <c r="E232" s="7">
        <f t="shared" ref="E232:G232" si="66">E228</f>
        <v>0</v>
      </c>
      <c r="F232" s="7">
        <f t="shared" si="66"/>
        <v>0</v>
      </c>
      <c r="G232" s="7">
        <f t="shared" si="66"/>
        <v>0</v>
      </c>
      <c r="H232" s="55"/>
      <c r="I232" s="55"/>
      <c r="J232" s="55"/>
      <c r="K232" s="55"/>
      <c r="L232" s="55"/>
      <c r="M232" s="55"/>
      <c r="N232" s="55"/>
      <c r="O232" s="55"/>
      <c r="P232" s="55"/>
      <c r="Q232" s="55"/>
      <c r="R232" s="55"/>
      <c r="S232" s="55"/>
      <c r="T232" s="55"/>
      <c r="U232" s="55"/>
      <c r="V232" s="55"/>
      <c r="W232" s="96" t="s">
        <v>102</v>
      </c>
      <c r="X232" s="96"/>
    </row>
    <row r="233" spans="1:24" ht="20.25" customHeight="1" x14ac:dyDescent="0.25">
      <c r="A233" s="65">
        <v>12</v>
      </c>
      <c r="B233" s="94" t="s">
        <v>147</v>
      </c>
      <c r="C233" s="94"/>
      <c r="D233" s="94"/>
      <c r="E233" s="94"/>
      <c r="F233" s="94"/>
      <c r="G233" s="94"/>
      <c r="H233" s="95"/>
      <c r="I233" s="95"/>
      <c r="J233" s="95"/>
      <c r="K233" s="95"/>
      <c r="L233" s="95"/>
      <c r="M233" s="95"/>
      <c r="N233" s="95"/>
      <c r="O233" s="95"/>
      <c r="P233" s="95"/>
      <c r="Q233" s="95"/>
      <c r="R233" s="95"/>
      <c r="S233" s="95"/>
      <c r="T233" s="95"/>
      <c r="U233" s="95"/>
      <c r="V233" s="95"/>
      <c r="W233" s="95"/>
      <c r="X233" s="95"/>
    </row>
    <row r="234" spans="1:24" ht="30" customHeight="1" x14ac:dyDescent="0.25">
      <c r="A234" s="65"/>
      <c r="B234" s="94" t="s">
        <v>148</v>
      </c>
      <c r="C234" s="94"/>
      <c r="D234" s="94"/>
      <c r="E234" s="94"/>
      <c r="F234" s="94"/>
      <c r="G234" s="94"/>
      <c r="H234" s="95"/>
      <c r="I234" s="95"/>
      <c r="J234" s="95"/>
      <c r="K234" s="95"/>
      <c r="L234" s="95"/>
      <c r="M234" s="95"/>
      <c r="N234" s="95"/>
      <c r="O234" s="95"/>
      <c r="P234" s="95"/>
      <c r="Q234" s="95"/>
      <c r="R234" s="95"/>
      <c r="S234" s="95"/>
      <c r="T234" s="95"/>
      <c r="U234" s="95"/>
      <c r="V234" s="95"/>
      <c r="W234" s="95"/>
      <c r="X234" s="95"/>
    </row>
    <row r="235" spans="1:24" ht="89.25" customHeight="1" x14ac:dyDescent="0.25">
      <c r="A235" s="65"/>
      <c r="B235" s="57" t="s">
        <v>32</v>
      </c>
      <c r="C235" s="57" t="s">
        <v>15</v>
      </c>
      <c r="D235" s="44">
        <f>68.7+47.7+97.6</f>
        <v>214</v>
      </c>
      <c r="E235" s="44">
        <f>68.7+47.7+97.6</f>
        <v>214</v>
      </c>
      <c r="F235" s="44">
        <f>68.7+34.3+97.6</f>
        <v>200.6</v>
      </c>
      <c r="G235" s="44">
        <f>68.7+34.3+97.6</f>
        <v>200.6</v>
      </c>
      <c r="H235" s="55"/>
      <c r="I235" s="55"/>
      <c r="J235" s="55"/>
      <c r="K235" s="55"/>
      <c r="L235" s="55"/>
      <c r="M235" s="55"/>
      <c r="N235" s="55"/>
      <c r="O235" s="55"/>
      <c r="P235" s="55"/>
      <c r="Q235" s="55"/>
      <c r="R235" s="55"/>
      <c r="S235" s="55"/>
      <c r="T235" s="55"/>
      <c r="U235" s="55"/>
      <c r="V235" s="55"/>
      <c r="W235" s="78" t="s">
        <v>337</v>
      </c>
      <c r="X235" s="78"/>
    </row>
    <row r="236" spans="1:24" ht="85.5" customHeight="1" x14ac:dyDescent="0.25">
      <c r="A236" s="65"/>
      <c r="B236" s="57" t="s">
        <v>33</v>
      </c>
      <c r="C236" s="57" t="s">
        <v>15</v>
      </c>
      <c r="D236" s="44">
        <f>397+45</f>
        <v>442</v>
      </c>
      <c r="E236" s="44">
        <f>397+45</f>
        <v>442</v>
      </c>
      <c r="F236" s="44">
        <f>394.4+45</f>
        <v>439.4</v>
      </c>
      <c r="G236" s="44">
        <f>394.4+45</f>
        <v>439.4</v>
      </c>
      <c r="H236" s="55"/>
      <c r="I236" s="55"/>
      <c r="J236" s="55"/>
      <c r="K236" s="55"/>
      <c r="L236" s="55"/>
      <c r="M236" s="55"/>
      <c r="N236" s="55"/>
      <c r="O236" s="55"/>
      <c r="P236" s="55"/>
      <c r="Q236" s="55"/>
      <c r="R236" s="55"/>
      <c r="S236" s="55"/>
      <c r="T236" s="55"/>
      <c r="U236" s="55"/>
      <c r="V236" s="55"/>
      <c r="W236" s="78" t="s">
        <v>338</v>
      </c>
      <c r="X236" s="78"/>
    </row>
    <row r="237" spans="1:24" ht="63" x14ac:dyDescent="0.25">
      <c r="A237" s="65"/>
      <c r="B237" s="57" t="s">
        <v>104</v>
      </c>
      <c r="C237" s="57" t="s">
        <v>15</v>
      </c>
      <c r="D237" s="44">
        <f>2.7+5</f>
        <v>7.7</v>
      </c>
      <c r="E237" s="44">
        <f>2.7+5</f>
        <v>7.7</v>
      </c>
      <c r="F237" s="44">
        <f>2.7+5</f>
        <v>7.7</v>
      </c>
      <c r="G237" s="44">
        <f>2.7+5</f>
        <v>7.7</v>
      </c>
      <c r="H237" s="55"/>
      <c r="I237" s="55"/>
      <c r="J237" s="55"/>
      <c r="K237" s="55"/>
      <c r="L237" s="55"/>
      <c r="M237" s="55"/>
      <c r="N237" s="55"/>
      <c r="O237" s="55"/>
      <c r="P237" s="55"/>
      <c r="Q237" s="55"/>
      <c r="R237" s="55"/>
      <c r="S237" s="55"/>
      <c r="T237" s="55"/>
      <c r="U237" s="55"/>
      <c r="V237" s="55"/>
      <c r="W237" s="96" t="s">
        <v>210</v>
      </c>
      <c r="X237" s="96"/>
    </row>
    <row r="238" spans="1:24" ht="57.75" customHeight="1" x14ac:dyDescent="0.25">
      <c r="A238" s="65"/>
      <c r="B238" s="54" t="s">
        <v>19</v>
      </c>
      <c r="C238" s="57" t="s">
        <v>15</v>
      </c>
      <c r="D238" s="10">
        <f>D235+D236+D237</f>
        <v>663.7</v>
      </c>
      <c r="E238" s="10">
        <f t="shared" ref="E238" si="67">E235+E236+E237</f>
        <v>663.7</v>
      </c>
      <c r="F238" s="10">
        <f>F235+F236+F237</f>
        <v>647.70000000000005</v>
      </c>
      <c r="G238" s="10">
        <f>G235+G236+G237</f>
        <v>647.70000000000005</v>
      </c>
      <c r="H238" s="55"/>
      <c r="I238" s="55"/>
      <c r="J238" s="55"/>
      <c r="K238" s="55"/>
      <c r="L238" s="55"/>
      <c r="M238" s="55"/>
      <c r="N238" s="55"/>
      <c r="O238" s="55"/>
      <c r="P238" s="55"/>
      <c r="Q238" s="55"/>
      <c r="R238" s="55"/>
      <c r="S238" s="55"/>
      <c r="T238" s="55"/>
      <c r="U238" s="55"/>
      <c r="V238" s="55"/>
      <c r="W238" s="108" t="s">
        <v>339</v>
      </c>
      <c r="X238" s="108"/>
    </row>
    <row r="239" spans="1:24" ht="25.5" customHeight="1" x14ac:dyDescent="0.25">
      <c r="A239" s="65"/>
      <c r="B239" s="94" t="s">
        <v>149</v>
      </c>
      <c r="C239" s="94"/>
      <c r="D239" s="94"/>
      <c r="E239" s="94"/>
      <c r="F239" s="94"/>
      <c r="G239" s="94"/>
      <c r="H239" s="95"/>
      <c r="I239" s="95"/>
      <c r="J239" s="95"/>
      <c r="K239" s="95"/>
      <c r="L239" s="95"/>
      <c r="M239" s="95"/>
      <c r="N239" s="95"/>
      <c r="O239" s="95"/>
      <c r="P239" s="95"/>
      <c r="Q239" s="95"/>
      <c r="R239" s="95"/>
      <c r="S239" s="95"/>
      <c r="T239" s="95"/>
      <c r="U239" s="95"/>
      <c r="V239" s="95"/>
      <c r="W239" s="95"/>
      <c r="X239" s="95"/>
    </row>
    <row r="240" spans="1:24" ht="47.25" x14ac:dyDescent="0.25">
      <c r="A240" s="65"/>
      <c r="B240" s="57" t="s">
        <v>34</v>
      </c>
      <c r="C240" s="57" t="s">
        <v>15</v>
      </c>
      <c r="D240" s="44">
        <v>1.4</v>
      </c>
      <c r="E240" s="44">
        <v>1.4</v>
      </c>
      <c r="F240" s="44">
        <v>0.9</v>
      </c>
      <c r="G240" s="44">
        <v>0.9</v>
      </c>
      <c r="H240" s="55"/>
      <c r="I240" s="55"/>
      <c r="J240" s="55"/>
      <c r="K240" s="55"/>
      <c r="L240" s="55"/>
      <c r="M240" s="55"/>
      <c r="N240" s="55"/>
      <c r="O240" s="55"/>
      <c r="P240" s="55"/>
      <c r="Q240" s="55"/>
      <c r="R240" s="55"/>
      <c r="S240" s="55"/>
      <c r="T240" s="55"/>
      <c r="U240" s="55"/>
      <c r="V240" s="55"/>
      <c r="W240" s="96" t="s">
        <v>340</v>
      </c>
      <c r="X240" s="96"/>
    </row>
    <row r="241" spans="1:24" ht="201" customHeight="1" x14ac:dyDescent="0.25">
      <c r="A241" s="65"/>
      <c r="B241" s="57" t="s">
        <v>184</v>
      </c>
      <c r="C241" s="57" t="s">
        <v>15</v>
      </c>
      <c r="D241" s="44">
        <f>358.6+95.4</f>
        <v>454</v>
      </c>
      <c r="E241" s="44">
        <f>358.6+95.4</f>
        <v>454</v>
      </c>
      <c r="F241" s="44">
        <f>355.5+95.4</f>
        <v>450.9</v>
      </c>
      <c r="G241" s="44">
        <f>355.5+95.4</f>
        <v>450.9</v>
      </c>
      <c r="H241" s="55"/>
      <c r="I241" s="55"/>
      <c r="J241" s="55"/>
      <c r="K241" s="55"/>
      <c r="L241" s="55"/>
      <c r="M241" s="55"/>
      <c r="N241" s="55"/>
      <c r="O241" s="55"/>
      <c r="P241" s="55"/>
      <c r="Q241" s="55"/>
      <c r="R241" s="55"/>
      <c r="S241" s="55"/>
      <c r="T241" s="55"/>
      <c r="U241" s="55"/>
      <c r="V241" s="55"/>
      <c r="W241" s="78" t="s">
        <v>341</v>
      </c>
      <c r="X241" s="78"/>
    </row>
    <row r="242" spans="1:24" ht="101.25" customHeight="1" x14ac:dyDescent="0.25">
      <c r="A242" s="65"/>
      <c r="B242" s="57" t="s">
        <v>113</v>
      </c>
      <c r="C242" s="57" t="s">
        <v>15</v>
      </c>
      <c r="D242" s="44">
        <v>20.7</v>
      </c>
      <c r="E242" s="44">
        <v>20.7</v>
      </c>
      <c r="F242" s="44">
        <v>20.7</v>
      </c>
      <c r="G242" s="44">
        <v>20.7</v>
      </c>
      <c r="H242" s="55"/>
      <c r="I242" s="55"/>
      <c r="J242" s="55"/>
      <c r="K242" s="55"/>
      <c r="L242" s="55"/>
      <c r="M242" s="55"/>
      <c r="N242" s="55"/>
      <c r="O242" s="55"/>
      <c r="P242" s="55"/>
      <c r="Q242" s="55"/>
      <c r="R242" s="55"/>
      <c r="S242" s="55"/>
      <c r="T242" s="55"/>
      <c r="U242" s="55"/>
      <c r="V242" s="55"/>
      <c r="W242" s="96" t="s">
        <v>210</v>
      </c>
      <c r="X242" s="96"/>
    </row>
    <row r="243" spans="1:24" ht="47.25" x14ac:dyDescent="0.25">
      <c r="A243" s="65"/>
      <c r="B243" s="54" t="s">
        <v>19</v>
      </c>
      <c r="C243" s="54" t="s">
        <v>15</v>
      </c>
      <c r="D243" s="10">
        <f>D239+D240+D241+D242</f>
        <v>476.09999999999997</v>
      </c>
      <c r="E243" s="10">
        <f t="shared" ref="E243" si="68">E239+E240+E241+E242</f>
        <v>476.09999999999997</v>
      </c>
      <c r="F243" s="10">
        <f>F239+F240+F241+F242+0.1</f>
        <v>472.59999999999997</v>
      </c>
      <c r="G243" s="10">
        <f>G239+G240+G241+G242+0.1</f>
        <v>472.59999999999997</v>
      </c>
      <c r="H243" s="45"/>
      <c r="I243" s="45"/>
      <c r="J243" s="45"/>
      <c r="K243" s="45"/>
      <c r="L243" s="45"/>
      <c r="M243" s="45"/>
      <c r="N243" s="45"/>
      <c r="O243" s="45"/>
      <c r="P243" s="45"/>
      <c r="Q243" s="45"/>
      <c r="R243" s="45"/>
      <c r="S243" s="45"/>
      <c r="T243" s="45"/>
      <c r="U243" s="45"/>
      <c r="V243" s="45"/>
      <c r="W243" s="108" t="s">
        <v>342</v>
      </c>
      <c r="X243" s="108"/>
    </row>
    <row r="244" spans="1:24" ht="47.25" x14ac:dyDescent="0.25">
      <c r="A244" s="65"/>
      <c r="B244" s="54" t="s">
        <v>16</v>
      </c>
      <c r="C244" s="54" t="s">
        <v>15</v>
      </c>
      <c r="D244" s="10">
        <f>D238+D243</f>
        <v>1139.8</v>
      </c>
      <c r="E244" s="10">
        <f t="shared" ref="E244:G244" si="69">E238+E243</f>
        <v>1139.8</v>
      </c>
      <c r="F244" s="10">
        <f t="shared" si="69"/>
        <v>1120.3</v>
      </c>
      <c r="G244" s="10">
        <f t="shared" si="69"/>
        <v>1120.3</v>
      </c>
      <c r="H244" s="5"/>
      <c r="I244" s="5"/>
      <c r="J244" s="5"/>
      <c r="K244" s="5"/>
      <c r="L244" s="5"/>
      <c r="M244" s="5"/>
      <c r="N244" s="5"/>
      <c r="O244" s="5"/>
      <c r="P244" s="5"/>
      <c r="Q244" s="5"/>
      <c r="R244" s="5"/>
      <c r="S244" s="5"/>
      <c r="T244" s="5"/>
      <c r="U244" s="5"/>
      <c r="V244" s="5"/>
      <c r="W244" s="108" t="s">
        <v>343</v>
      </c>
      <c r="X244" s="108"/>
    </row>
    <row r="245" spans="1:24" ht="20.25" customHeight="1" x14ac:dyDescent="0.25">
      <c r="A245" s="65" t="s">
        <v>59</v>
      </c>
      <c r="B245" s="94" t="s">
        <v>108</v>
      </c>
      <c r="C245" s="94"/>
      <c r="D245" s="94"/>
      <c r="E245" s="94"/>
      <c r="F245" s="94"/>
      <c r="G245" s="94"/>
      <c r="H245" s="95"/>
      <c r="I245" s="95"/>
      <c r="J245" s="95"/>
      <c r="K245" s="95"/>
      <c r="L245" s="95"/>
      <c r="M245" s="95"/>
      <c r="N245" s="95"/>
      <c r="O245" s="95"/>
      <c r="P245" s="95"/>
      <c r="Q245" s="95"/>
      <c r="R245" s="95"/>
      <c r="S245" s="95"/>
      <c r="T245" s="95"/>
      <c r="U245" s="95"/>
      <c r="V245" s="95"/>
      <c r="W245" s="95"/>
      <c r="X245" s="95"/>
    </row>
    <row r="246" spans="1:24" ht="25.5" customHeight="1" x14ac:dyDescent="0.25">
      <c r="A246" s="65"/>
      <c r="B246" s="94" t="s">
        <v>60</v>
      </c>
      <c r="C246" s="94"/>
      <c r="D246" s="94"/>
      <c r="E246" s="94"/>
      <c r="F246" s="94"/>
      <c r="G246" s="94"/>
      <c r="H246" s="95"/>
      <c r="I246" s="95"/>
      <c r="J246" s="95"/>
      <c r="K246" s="95"/>
      <c r="L246" s="95"/>
      <c r="M246" s="95"/>
      <c r="N246" s="95"/>
      <c r="O246" s="95"/>
      <c r="P246" s="95"/>
      <c r="Q246" s="95"/>
      <c r="R246" s="95"/>
      <c r="S246" s="95"/>
      <c r="T246" s="95"/>
      <c r="U246" s="95"/>
      <c r="V246" s="95"/>
      <c r="W246" s="95"/>
      <c r="X246" s="95"/>
    </row>
    <row r="247" spans="1:24" ht="31.5" customHeight="1" x14ac:dyDescent="0.25">
      <c r="A247" s="65"/>
      <c r="B247" s="19" t="s">
        <v>61</v>
      </c>
      <c r="C247" s="57" t="s">
        <v>15</v>
      </c>
      <c r="D247" s="22">
        <v>3401.6</v>
      </c>
      <c r="E247" s="22">
        <v>3401.6</v>
      </c>
      <c r="F247" s="22">
        <v>3401.3</v>
      </c>
      <c r="G247" s="22">
        <v>3401.3</v>
      </c>
      <c r="H247" s="60"/>
      <c r="I247" s="60"/>
      <c r="J247" s="60"/>
      <c r="K247" s="60"/>
      <c r="L247" s="60"/>
      <c r="M247" s="60"/>
      <c r="N247" s="60"/>
      <c r="O247" s="60"/>
      <c r="P247" s="60"/>
      <c r="Q247" s="60"/>
      <c r="R247" s="60"/>
      <c r="S247" s="60"/>
      <c r="T247" s="60"/>
      <c r="U247" s="60"/>
      <c r="V247" s="60"/>
      <c r="W247" s="96" t="s">
        <v>239</v>
      </c>
      <c r="X247" s="96"/>
    </row>
    <row r="248" spans="1:24" ht="110.25" customHeight="1" x14ac:dyDescent="0.25">
      <c r="A248" s="65"/>
      <c r="B248" s="19" t="s">
        <v>62</v>
      </c>
      <c r="C248" s="57" t="s">
        <v>15</v>
      </c>
      <c r="D248" s="22">
        <v>82926.3</v>
      </c>
      <c r="E248" s="22">
        <v>82926.3</v>
      </c>
      <c r="F248" s="22">
        <v>82926.3</v>
      </c>
      <c r="G248" s="22">
        <v>82926.3</v>
      </c>
      <c r="H248" s="60"/>
      <c r="I248" s="60"/>
      <c r="J248" s="60"/>
      <c r="K248" s="60"/>
      <c r="L248" s="60"/>
      <c r="M248" s="60"/>
      <c r="N248" s="60"/>
      <c r="O248" s="60"/>
      <c r="P248" s="60"/>
      <c r="Q248" s="60"/>
      <c r="R248" s="60"/>
      <c r="S248" s="60"/>
      <c r="T248" s="60"/>
      <c r="U248" s="60"/>
      <c r="V248" s="60"/>
      <c r="W248" s="78" t="s">
        <v>216</v>
      </c>
      <c r="X248" s="78"/>
    </row>
    <row r="249" spans="1:24" ht="46.5" customHeight="1" x14ac:dyDescent="0.25">
      <c r="A249" s="65"/>
      <c r="B249" s="19" t="s">
        <v>63</v>
      </c>
      <c r="C249" s="57" t="s">
        <v>15</v>
      </c>
      <c r="D249" s="22">
        <v>68</v>
      </c>
      <c r="E249" s="22">
        <v>68</v>
      </c>
      <c r="F249" s="22">
        <v>65.5</v>
      </c>
      <c r="G249" s="22">
        <v>65.5</v>
      </c>
      <c r="H249" s="60"/>
      <c r="I249" s="60"/>
      <c r="J249" s="60"/>
      <c r="K249" s="60"/>
      <c r="L249" s="60"/>
      <c r="M249" s="60"/>
      <c r="N249" s="60"/>
      <c r="O249" s="60"/>
      <c r="P249" s="60"/>
      <c r="Q249" s="60"/>
      <c r="R249" s="60"/>
      <c r="S249" s="60"/>
      <c r="T249" s="60"/>
      <c r="U249" s="60"/>
      <c r="V249" s="60"/>
      <c r="W249" s="78" t="s">
        <v>357</v>
      </c>
      <c r="X249" s="78"/>
    </row>
    <row r="250" spans="1:24" ht="65.25" customHeight="1" x14ac:dyDescent="0.25">
      <c r="A250" s="65"/>
      <c r="B250" s="19" t="s">
        <v>180</v>
      </c>
      <c r="C250" s="57" t="s">
        <v>188</v>
      </c>
      <c r="D250" s="22">
        <v>1909.6</v>
      </c>
      <c r="E250" s="22">
        <v>1909.6</v>
      </c>
      <c r="F250" s="22">
        <v>1909.6</v>
      </c>
      <c r="G250" s="22">
        <v>1909.6</v>
      </c>
      <c r="H250" s="60"/>
      <c r="I250" s="60"/>
      <c r="J250" s="60"/>
      <c r="K250" s="60"/>
      <c r="L250" s="60"/>
      <c r="M250" s="60"/>
      <c r="N250" s="60"/>
      <c r="O250" s="60"/>
      <c r="P250" s="60"/>
      <c r="Q250" s="60"/>
      <c r="R250" s="60"/>
      <c r="S250" s="60"/>
      <c r="T250" s="60"/>
      <c r="U250" s="60"/>
      <c r="V250" s="60"/>
      <c r="W250" s="78" t="s">
        <v>216</v>
      </c>
      <c r="X250" s="78"/>
    </row>
    <row r="251" spans="1:24" ht="80.25" customHeight="1" x14ac:dyDescent="0.25">
      <c r="A251" s="65"/>
      <c r="B251" s="19" t="s">
        <v>223</v>
      </c>
      <c r="C251" s="57" t="s">
        <v>188</v>
      </c>
      <c r="D251" s="22">
        <v>180</v>
      </c>
      <c r="E251" s="22">
        <v>180</v>
      </c>
      <c r="F251" s="22">
        <v>180</v>
      </c>
      <c r="G251" s="22">
        <v>180</v>
      </c>
      <c r="H251" s="60"/>
      <c r="I251" s="60"/>
      <c r="J251" s="60"/>
      <c r="K251" s="60"/>
      <c r="L251" s="60"/>
      <c r="M251" s="60"/>
      <c r="N251" s="60"/>
      <c r="O251" s="60"/>
      <c r="P251" s="60"/>
      <c r="Q251" s="60"/>
      <c r="R251" s="60"/>
      <c r="S251" s="60"/>
      <c r="T251" s="60"/>
      <c r="U251" s="60"/>
      <c r="V251" s="60"/>
      <c r="W251" s="78" t="s">
        <v>216</v>
      </c>
      <c r="X251" s="78"/>
    </row>
    <row r="252" spans="1:24" ht="65.25" customHeight="1" x14ac:dyDescent="0.25">
      <c r="A252" s="65"/>
      <c r="B252" s="19" t="s">
        <v>181</v>
      </c>
      <c r="C252" s="57" t="s">
        <v>188</v>
      </c>
      <c r="D252" s="22">
        <v>37.4</v>
      </c>
      <c r="E252" s="22">
        <v>37.4</v>
      </c>
      <c r="F252" s="22">
        <v>37.4</v>
      </c>
      <c r="G252" s="22">
        <v>37.4</v>
      </c>
      <c r="H252" s="60"/>
      <c r="I252" s="60"/>
      <c r="J252" s="60"/>
      <c r="K252" s="60"/>
      <c r="L252" s="60"/>
      <c r="M252" s="60"/>
      <c r="N252" s="60"/>
      <c r="O252" s="60"/>
      <c r="P252" s="60"/>
      <c r="Q252" s="60"/>
      <c r="R252" s="60"/>
      <c r="S252" s="60"/>
      <c r="T252" s="60"/>
      <c r="U252" s="60"/>
      <c r="V252" s="60"/>
      <c r="W252" s="78" t="s">
        <v>216</v>
      </c>
      <c r="X252" s="78"/>
    </row>
    <row r="253" spans="1:24" ht="78" customHeight="1" x14ac:dyDescent="0.25">
      <c r="A253" s="65"/>
      <c r="B253" s="19" t="s">
        <v>36</v>
      </c>
      <c r="C253" s="57" t="s">
        <v>15</v>
      </c>
      <c r="D253" s="22">
        <v>1100</v>
      </c>
      <c r="E253" s="22">
        <v>1100</v>
      </c>
      <c r="F253" s="22">
        <v>1100</v>
      </c>
      <c r="G253" s="22">
        <v>1100</v>
      </c>
      <c r="H253" s="60"/>
      <c r="I253" s="60"/>
      <c r="J253" s="60"/>
      <c r="K253" s="60"/>
      <c r="L253" s="60"/>
      <c r="M253" s="60"/>
      <c r="N253" s="60"/>
      <c r="O253" s="60"/>
      <c r="P253" s="60"/>
      <c r="Q253" s="60"/>
      <c r="R253" s="60"/>
      <c r="S253" s="60"/>
      <c r="T253" s="60"/>
      <c r="U253" s="60"/>
      <c r="V253" s="60"/>
      <c r="W253" s="78" t="s">
        <v>216</v>
      </c>
      <c r="X253" s="78"/>
    </row>
    <row r="254" spans="1:24" ht="99" customHeight="1" x14ac:dyDescent="0.25">
      <c r="A254" s="65"/>
      <c r="B254" s="19" t="s">
        <v>118</v>
      </c>
      <c r="C254" s="57" t="s">
        <v>15</v>
      </c>
      <c r="D254" s="22">
        <v>126.9</v>
      </c>
      <c r="E254" s="22">
        <v>126.9</v>
      </c>
      <c r="F254" s="22">
        <v>126.8</v>
      </c>
      <c r="G254" s="22">
        <v>126.8</v>
      </c>
      <c r="H254" s="60"/>
      <c r="I254" s="60"/>
      <c r="J254" s="60"/>
      <c r="K254" s="60"/>
      <c r="L254" s="60"/>
      <c r="M254" s="60"/>
      <c r="N254" s="60"/>
      <c r="O254" s="60"/>
      <c r="P254" s="60"/>
      <c r="Q254" s="60"/>
      <c r="R254" s="60"/>
      <c r="S254" s="60"/>
      <c r="T254" s="60"/>
      <c r="U254" s="60"/>
      <c r="V254" s="60"/>
      <c r="W254" s="78" t="s">
        <v>358</v>
      </c>
      <c r="X254" s="78"/>
    </row>
    <row r="255" spans="1:24" ht="63.75" customHeight="1" x14ac:dyDescent="0.25">
      <c r="A255" s="65"/>
      <c r="B255" s="19" t="s">
        <v>64</v>
      </c>
      <c r="C255" s="57" t="s">
        <v>15</v>
      </c>
      <c r="D255" s="22">
        <v>791</v>
      </c>
      <c r="E255" s="22">
        <v>791</v>
      </c>
      <c r="F255" s="22">
        <v>0</v>
      </c>
      <c r="G255" s="22">
        <v>0</v>
      </c>
      <c r="H255" s="60"/>
      <c r="I255" s="60"/>
      <c r="J255" s="60"/>
      <c r="K255" s="60"/>
      <c r="L255" s="60"/>
      <c r="M255" s="60"/>
      <c r="N255" s="60"/>
      <c r="O255" s="60"/>
      <c r="P255" s="60"/>
      <c r="Q255" s="60"/>
      <c r="R255" s="60"/>
      <c r="S255" s="60"/>
      <c r="T255" s="60"/>
      <c r="U255" s="60"/>
      <c r="V255" s="60"/>
      <c r="W255" s="78" t="s">
        <v>151</v>
      </c>
      <c r="X255" s="78"/>
    </row>
    <row r="256" spans="1:24" ht="51.75" customHeight="1" x14ac:dyDescent="0.25">
      <c r="A256" s="65"/>
      <c r="B256" s="19" t="s">
        <v>103</v>
      </c>
      <c r="C256" s="57" t="s">
        <v>15</v>
      </c>
      <c r="D256" s="22">
        <v>750</v>
      </c>
      <c r="E256" s="22">
        <v>750</v>
      </c>
      <c r="F256" s="22">
        <v>707.9</v>
      </c>
      <c r="G256" s="22">
        <v>707.9</v>
      </c>
      <c r="H256" s="60"/>
      <c r="I256" s="60"/>
      <c r="J256" s="60"/>
      <c r="K256" s="60"/>
      <c r="L256" s="60"/>
      <c r="M256" s="60"/>
      <c r="N256" s="60"/>
      <c r="O256" s="60"/>
      <c r="P256" s="60"/>
      <c r="Q256" s="60"/>
      <c r="R256" s="60"/>
      <c r="S256" s="60"/>
      <c r="T256" s="60"/>
      <c r="U256" s="60"/>
      <c r="V256" s="60"/>
      <c r="W256" s="96" t="s">
        <v>359</v>
      </c>
      <c r="X256" s="96"/>
    </row>
    <row r="257" spans="1:24" ht="51.75" customHeight="1" x14ac:dyDescent="0.25">
      <c r="A257" s="65"/>
      <c r="B257" s="19" t="s">
        <v>114</v>
      </c>
      <c r="C257" s="57" t="s">
        <v>15</v>
      </c>
      <c r="D257" s="22">
        <v>1472</v>
      </c>
      <c r="E257" s="22">
        <v>1472</v>
      </c>
      <c r="F257" s="22">
        <v>1157.8</v>
      </c>
      <c r="G257" s="22">
        <v>1157.8</v>
      </c>
      <c r="H257" s="60"/>
      <c r="I257" s="60"/>
      <c r="J257" s="60"/>
      <c r="K257" s="60"/>
      <c r="L257" s="60"/>
      <c r="M257" s="60"/>
      <c r="N257" s="60"/>
      <c r="O257" s="60"/>
      <c r="P257" s="60"/>
      <c r="Q257" s="60"/>
      <c r="R257" s="60"/>
      <c r="S257" s="60"/>
      <c r="T257" s="60"/>
      <c r="U257" s="60"/>
      <c r="V257" s="60"/>
      <c r="W257" s="96" t="s">
        <v>360</v>
      </c>
      <c r="X257" s="96"/>
    </row>
    <row r="258" spans="1:24" ht="51.75" customHeight="1" x14ac:dyDescent="0.25">
      <c r="A258" s="65"/>
      <c r="B258" s="19" t="s">
        <v>115</v>
      </c>
      <c r="C258" s="57" t="s">
        <v>15</v>
      </c>
      <c r="D258" s="22">
        <v>183.3</v>
      </c>
      <c r="E258" s="22">
        <v>183.3</v>
      </c>
      <c r="F258" s="22">
        <v>183.2</v>
      </c>
      <c r="G258" s="22">
        <v>183.2</v>
      </c>
      <c r="H258" s="60"/>
      <c r="I258" s="60"/>
      <c r="J258" s="60"/>
      <c r="K258" s="60"/>
      <c r="L258" s="60"/>
      <c r="M258" s="60"/>
      <c r="N258" s="60"/>
      <c r="O258" s="60"/>
      <c r="P258" s="60"/>
      <c r="Q258" s="60"/>
      <c r="R258" s="60"/>
      <c r="S258" s="60"/>
      <c r="T258" s="60"/>
      <c r="U258" s="60"/>
      <c r="V258" s="60"/>
      <c r="W258" s="96" t="s">
        <v>234</v>
      </c>
      <c r="X258" s="96"/>
    </row>
    <row r="259" spans="1:24" ht="51.75" customHeight="1" x14ac:dyDescent="0.25">
      <c r="A259" s="65"/>
      <c r="B259" s="19" t="s">
        <v>116</v>
      </c>
      <c r="C259" s="57" t="s">
        <v>15</v>
      </c>
      <c r="D259" s="22">
        <v>83.7</v>
      </c>
      <c r="E259" s="22">
        <v>83.7</v>
      </c>
      <c r="F259" s="22">
        <v>81.5</v>
      </c>
      <c r="G259" s="22">
        <v>81.5</v>
      </c>
      <c r="H259" s="60"/>
      <c r="I259" s="60"/>
      <c r="J259" s="60"/>
      <c r="K259" s="60"/>
      <c r="L259" s="60"/>
      <c r="M259" s="60"/>
      <c r="N259" s="60"/>
      <c r="O259" s="60"/>
      <c r="P259" s="60"/>
      <c r="Q259" s="60"/>
      <c r="R259" s="60"/>
      <c r="S259" s="60"/>
      <c r="T259" s="60"/>
      <c r="U259" s="60"/>
      <c r="V259" s="60"/>
      <c r="W259" s="96" t="s">
        <v>361</v>
      </c>
      <c r="X259" s="96"/>
    </row>
    <row r="260" spans="1:24" ht="83.25" customHeight="1" x14ac:dyDescent="0.25">
      <c r="A260" s="65"/>
      <c r="B260" s="19" t="s">
        <v>199</v>
      </c>
      <c r="C260" s="57" t="s">
        <v>15</v>
      </c>
      <c r="D260" s="22">
        <v>724.5</v>
      </c>
      <c r="E260" s="22">
        <v>724.5</v>
      </c>
      <c r="F260" s="22">
        <v>0</v>
      </c>
      <c r="G260" s="22">
        <v>0</v>
      </c>
      <c r="H260" s="60"/>
      <c r="I260" s="60"/>
      <c r="J260" s="60"/>
      <c r="K260" s="60"/>
      <c r="L260" s="60"/>
      <c r="M260" s="60"/>
      <c r="N260" s="60"/>
      <c r="O260" s="60"/>
      <c r="P260" s="60"/>
      <c r="Q260" s="60"/>
      <c r="R260" s="60"/>
      <c r="S260" s="60"/>
      <c r="T260" s="60"/>
      <c r="U260" s="60"/>
      <c r="V260" s="60"/>
      <c r="W260" s="96" t="s">
        <v>102</v>
      </c>
      <c r="X260" s="96"/>
    </row>
    <row r="261" spans="1:24" ht="83.25" customHeight="1" x14ac:dyDescent="0.25">
      <c r="A261" s="65"/>
      <c r="B261" s="19" t="s">
        <v>200</v>
      </c>
      <c r="C261" s="57" t="s">
        <v>15</v>
      </c>
      <c r="D261" s="22">
        <v>4700</v>
      </c>
      <c r="E261" s="22">
        <v>4700</v>
      </c>
      <c r="F261" s="22">
        <v>1584.2</v>
      </c>
      <c r="G261" s="22">
        <v>1584.2</v>
      </c>
      <c r="H261" s="60"/>
      <c r="I261" s="60"/>
      <c r="J261" s="60"/>
      <c r="K261" s="60"/>
      <c r="L261" s="60"/>
      <c r="M261" s="60"/>
      <c r="N261" s="60"/>
      <c r="O261" s="60"/>
      <c r="P261" s="60"/>
      <c r="Q261" s="60"/>
      <c r="R261" s="60"/>
      <c r="S261" s="60"/>
      <c r="T261" s="60"/>
      <c r="U261" s="60"/>
      <c r="V261" s="60"/>
      <c r="W261" s="96" t="s">
        <v>362</v>
      </c>
      <c r="X261" s="96"/>
    </row>
    <row r="262" spans="1:24" ht="127.5" customHeight="1" x14ac:dyDescent="0.25">
      <c r="A262" s="65"/>
      <c r="B262" s="19" t="s">
        <v>224</v>
      </c>
      <c r="C262" s="57" t="s">
        <v>15</v>
      </c>
      <c r="D262" s="22">
        <v>98</v>
      </c>
      <c r="E262" s="22">
        <v>98</v>
      </c>
      <c r="F262" s="22">
        <v>98</v>
      </c>
      <c r="G262" s="22">
        <v>98</v>
      </c>
      <c r="H262" s="60"/>
      <c r="I262" s="60"/>
      <c r="J262" s="60"/>
      <c r="K262" s="60"/>
      <c r="L262" s="60"/>
      <c r="M262" s="60"/>
      <c r="N262" s="60"/>
      <c r="O262" s="60"/>
      <c r="P262" s="60"/>
      <c r="Q262" s="60"/>
      <c r="R262" s="60"/>
      <c r="S262" s="60"/>
      <c r="T262" s="60"/>
      <c r="U262" s="60"/>
      <c r="V262" s="60"/>
      <c r="W262" s="96" t="s">
        <v>210</v>
      </c>
      <c r="X262" s="96"/>
    </row>
    <row r="263" spans="1:24" ht="83.25" customHeight="1" x14ac:dyDescent="0.25">
      <c r="A263" s="65"/>
      <c r="B263" s="19" t="s">
        <v>201</v>
      </c>
      <c r="C263" s="57" t="s">
        <v>82</v>
      </c>
      <c r="D263" s="22">
        <v>12.2</v>
      </c>
      <c r="E263" s="22">
        <v>12.2</v>
      </c>
      <c r="F263" s="22">
        <v>12.2</v>
      </c>
      <c r="G263" s="22">
        <v>12.2</v>
      </c>
      <c r="H263" s="60"/>
      <c r="I263" s="60"/>
      <c r="J263" s="60"/>
      <c r="K263" s="60"/>
      <c r="L263" s="60"/>
      <c r="M263" s="60"/>
      <c r="N263" s="60"/>
      <c r="O263" s="60"/>
      <c r="P263" s="60"/>
      <c r="Q263" s="60"/>
      <c r="R263" s="60"/>
      <c r="S263" s="60"/>
      <c r="T263" s="60"/>
      <c r="U263" s="60"/>
      <c r="V263" s="60"/>
      <c r="W263" s="96" t="s">
        <v>210</v>
      </c>
      <c r="X263" s="96"/>
    </row>
    <row r="264" spans="1:24" ht="83.25" customHeight="1" x14ac:dyDescent="0.25">
      <c r="A264" s="65"/>
      <c r="B264" s="19" t="s">
        <v>225</v>
      </c>
      <c r="C264" s="57" t="s">
        <v>17</v>
      </c>
      <c r="D264" s="22">
        <v>24.4</v>
      </c>
      <c r="E264" s="22">
        <v>24.4</v>
      </c>
      <c r="F264" s="22">
        <v>24.4</v>
      </c>
      <c r="G264" s="22">
        <v>24.4</v>
      </c>
      <c r="H264" s="60"/>
      <c r="I264" s="60"/>
      <c r="J264" s="60"/>
      <c r="K264" s="60"/>
      <c r="L264" s="60"/>
      <c r="M264" s="60"/>
      <c r="N264" s="60"/>
      <c r="O264" s="60"/>
      <c r="P264" s="60"/>
      <c r="Q264" s="60"/>
      <c r="R264" s="60"/>
      <c r="S264" s="60"/>
      <c r="T264" s="60"/>
      <c r="U264" s="60"/>
      <c r="V264" s="60"/>
      <c r="W264" s="96" t="s">
        <v>210</v>
      </c>
      <c r="X264" s="96"/>
    </row>
    <row r="265" spans="1:24" ht="126" customHeight="1" x14ac:dyDescent="0.25">
      <c r="A265" s="65"/>
      <c r="B265" s="19" t="s">
        <v>71</v>
      </c>
      <c r="C265" s="57" t="s">
        <v>17</v>
      </c>
      <c r="D265" s="22">
        <v>4170.8999999999996</v>
      </c>
      <c r="E265" s="22">
        <v>4170.8999999999996</v>
      </c>
      <c r="F265" s="22">
        <v>3705.8</v>
      </c>
      <c r="G265" s="22">
        <v>3705.8</v>
      </c>
      <c r="H265" s="60"/>
      <c r="I265" s="60"/>
      <c r="J265" s="60"/>
      <c r="K265" s="60"/>
      <c r="L265" s="60"/>
      <c r="M265" s="60"/>
      <c r="N265" s="60"/>
      <c r="O265" s="60"/>
      <c r="P265" s="60"/>
      <c r="Q265" s="60"/>
      <c r="R265" s="60"/>
      <c r="S265" s="60"/>
      <c r="T265" s="60"/>
      <c r="U265" s="60"/>
      <c r="V265" s="60"/>
      <c r="W265" s="96" t="s">
        <v>363</v>
      </c>
      <c r="X265" s="96"/>
    </row>
    <row r="266" spans="1:24" ht="79.5" customHeight="1" x14ac:dyDescent="0.25">
      <c r="A266" s="65"/>
      <c r="B266" s="19" t="s">
        <v>150</v>
      </c>
      <c r="C266" s="57" t="s">
        <v>17</v>
      </c>
      <c r="D266" s="22">
        <v>13.6</v>
      </c>
      <c r="E266" s="22">
        <v>13.6</v>
      </c>
      <c r="F266" s="22">
        <v>13.6</v>
      </c>
      <c r="G266" s="22">
        <v>13.6</v>
      </c>
      <c r="H266" s="60"/>
      <c r="I266" s="60"/>
      <c r="J266" s="60"/>
      <c r="K266" s="60"/>
      <c r="L266" s="60"/>
      <c r="M266" s="60"/>
      <c r="N266" s="60"/>
      <c r="O266" s="60"/>
      <c r="P266" s="60"/>
      <c r="Q266" s="60"/>
      <c r="R266" s="60"/>
      <c r="S266" s="60"/>
      <c r="T266" s="60"/>
      <c r="U266" s="60"/>
      <c r="V266" s="60"/>
      <c r="W266" s="78" t="s">
        <v>364</v>
      </c>
      <c r="X266" s="78"/>
    </row>
    <row r="267" spans="1:24" ht="126.75" customHeight="1" x14ac:dyDescent="0.25">
      <c r="A267" s="65"/>
      <c r="B267" s="19" t="s">
        <v>65</v>
      </c>
      <c r="C267" s="57" t="s">
        <v>17</v>
      </c>
      <c r="D267" s="22">
        <v>47.4</v>
      </c>
      <c r="E267" s="22">
        <v>47.4</v>
      </c>
      <c r="F267" s="22">
        <v>47.4</v>
      </c>
      <c r="G267" s="22">
        <v>47.4</v>
      </c>
      <c r="H267" s="60"/>
      <c r="I267" s="60"/>
      <c r="J267" s="60"/>
      <c r="K267" s="60"/>
      <c r="L267" s="60"/>
      <c r="M267" s="60"/>
      <c r="N267" s="60"/>
      <c r="O267" s="60"/>
      <c r="P267" s="60"/>
      <c r="Q267" s="60"/>
      <c r="R267" s="60"/>
      <c r="S267" s="60"/>
      <c r="T267" s="60"/>
      <c r="U267" s="60"/>
      <c r="V267" s="60"/>
      <c r="W267" s="78" t="s">
        <v>216</v>
      </c>
      <c r="X267" s="78"/>
    </row>
    <row r="268" spans="1:24" ht="122.25" customHeight="1" x14ac:dyDescent="0.25">
      <c r="A268" s="65"/>
      <c r="B268" s="57" t="s">
        <v>66</v>
      </c>
      <c r="C268" s="57" t="s">
        <v>17</v>
      </c>
      <c r="D268" s="7">
        <v>4505</v>
      </c>
      <c r="E268" s="7">
        <v>4505</v>
      </c>
      <c r="F268" s="7">
        <v>4497.7</v>
      </c>
      <c r="G268" s="7">
        <v>4497.7</v>
      </c>
      <c r="H268" s="55"/>
      <c r="I268" s="55"/>
      <c r="J268" s="55"/>
      <c r="K268" s="55"/>
      <c r="L268" s="55"/>
      <c r="M268" s="55"/>
      <c r="N268" s="55"/>
      <c r="O268" s="55"/>
      <c r="P268" s="55"/>
      <c r="Q268" s="55"/>
      <c r="R268" s="55"/>
      <c r="S268" s="55"/>
      <c r="T268" s="55"/>
      <c r="U268" s="55"/>
      <c r="V268" s="55"/>
      <c r="W268" s="96" t="s">
        <v>365</v>
      </c>
      <c r="X268" s="96"/>
    </row>
    <row r="269" spans="1:24" ht="129" customHeight="1" x14ac:dyDescent="0.25">
      <c r="A269" s="65"/>
      <c r="B269" s="57" t="s">
        <v>67</v>
      </c>
      <c r="C269" s="57" t="s">
        <v>17</v>
      </c>
      <c r="D269" s="7">
        <v>823</v>
      </c>
      <c r="E269" s="7">
        <v>823</v>
      </c>
      <c r="F269" s="7">
        <v>816.4</v>
      </c>
      <c r="G269" s="7">
        <v>816.4</v>
      </c>
      <c r="H269" s="55"/>
      <c r="I269" s="55"/>
      <c r="J269" s="55"/>
      <c r="K269" s="55"/>
      <c r="L269" s="55"/>
      <c r="M269" s="55"/>
      <c r="N269" s="55"/>
      <c r="O269" s="55"/>
      <c r="P269" s="55"/>
      <c r="Q269" s="55"/>
      <c r="R269" s="55"/>
      <c r="S269" s="55"/>
      <c r="T269" s="55"/>
      <c r="U269" s="55"/>
      <c r="V269" s="55"/>
      <c r="W269" s="79" t="s">
        <v>366</v>
      </c>
      <c r="X269" s="80"/>
    </row>
    <row r="270" spans="1:24" ht="157.5" x14ac:dyDescent="0.25">
      <c r="A270" s="65"/>
      <c r="B270" s="57" t="s">
        <v>68</v>
      </c>
      <c r="C270" s="57" t="s">
        <v>17</v>
      </c>
      <c r="D270" s="7">
        <v>6</v>
      </c>
      <c r="E270" s="7">
        <v>6</v>
      </c>
      <c r="F270" s="7">
        <v>6</v>
      </c>
      <c r="G270" s="7">
        <v>6</v>
      </c>
      <c r="H270" s="55"/>
      <c r="I270" s="55"/>
      <c r="J270" s="55"/>
      <c r="K270" s="55"/>
      <c r="L270" s="55"/>
      <c r="M270" s="55"/>
      <c r="N270" s="55"/>
      <c r="O270" s="55"/>
      <c r="P270" s="55"/>
      <c r="Q270" s="55"/>
      <c r="R270" s="55"/>
      <c r="S270" s="55"/>
      <c r="T270" s="55"/>
      <c r="U270" s="55"/>
      <c r="V270" s="55"/>
      <c r="W270" s="78" t="s">
        <v>216</v>
      </c>
      <c r="X270" s="78"/>
    </row>
    <row r="271" spans="1:24" ht="47.25" x14ac:dyDescent="0.25">
      <c r="A271" s="65"/>
      <c r="B271" s="57" t="s">
        <v>69</v>
      </c>
      <c r="C271" s="57" t="s">
        <v>17</v>
      </c>
      <c r="D271" s="7">
        <v>988.4</v>
      </c>
      <c r="E271" s="7">
        <v>988.4</v>
      </c>
      <c r="F271" s="7">
        <v>988.2</v>
      </c>
      <c r="G271" s="7">
        <v>988.2</v>
      </c>
      <c r="H271" s="55"/>
      <c r="I271" s="55"/>
      <c r="J271" s="55"/>
      <c r="K271" s="55"/>
      <c r="L271" s="55"/>
      <c r="M271" s="55"/>
      <c r="N271" s="55"/>
      <c r="O271" s="55"/>
      <c r="P271" s="55"/>
      <c r="Q271" s="55"/>
      <c r="R271" s="55"/>
      <c r="S271" s="55"/>
      <c r="T271" s="55"/>
      <c r="U271" s="55"/>
      <c r="V271" s="55"/>
      <c r="W271" s="96" t="s">
        <v>242</v>
      </c>
      <c r="X271" s="96"/>
    </row>
    <row r="272" spans="1:24" ht="47.25" x14ac:dyDescent="0.25">
      <c r="A272" s="65"/>
      <c r="B272" s="57" t="s">
        <v>70</v>
      </c>
      <c r="C272" s="57" t="s">
        <v>17</v>
      </c>
      <c r="D272" s="7">
        <v>1802</v>
      </c>
      <c r="E272" s="7">
        <v>1802</v>
      </c>
      <c r="F272" s="7">
        <v>1800.5</v>
      </c>
      <c r="G272" s="7">
        <v>1800.5</v>
      </c>
      <c r="H272" s="55"/>
      <c r="I272" s="55"/>
      <c r="J272" s="55"/>
      <c r="K272" s="55"/>
      <c r="L272" s="55"/>
      <c r="M272" s="55"/>
      <c r="N272" s="55"/>
      <c r="O272" s="55"/>
      <c r="P272" s="55"/>
      <c r="Q272" s="55"/>
      <c r="R272" s="55"/>
      <c r="S272" s="55"/>
      <c r="T272" s="55"/>
      <c r="U272" s="55"/>
      <c r="V272" s="55"/>
      <c r="W272" s="96" t="s">
        <v>367</v>
      </c>
      <c r="X272" s="96"/>
    </row>
    <row r="273" spans="1:29" ht="99.75" customHeight="1" x14ac:dyDescent="0.25">
      <c r="A273" s="65"/>
      <c r="B273" s="57" t="s">
        <v>226</v>
      </c>
      <c r="C273" s="57" t="s">
        <v>17</v>
      </c>
      <c r="D273" s="7">
        <v>90.1</v>
      </c>
      <c r="E273" s="7">
        <v>90.1</v>
      </c>
      <c r="F273" s="7">
        <v>0</v>
      </c>
      <c r="G273" s="7">
        <v>0</v>
      </c>
      <c r="H273" s="55"/>
      <c r="I273" s="55"/>
      <c r="J273" s="55"/>
      <c r="K273" s="55"/>
      <c r="L273" s="55"/>
      <c r="M273" s="55"/>
      <c r="N273" s="55"/>
      <c r="O273" s="55"/>
      <c r="P273" s="55"/>
      <c r="Q273" s="55"/>
      <c r="R273" s="55"/>
      <c r="S273" s="55"/>
      <c r="T273" s="55"/>
      <c r="U273" s="55"/>
      <c r="V273" s="55"/>
      <c r="W273" s="96" t="s">
        <v>210</v>
      </c>
      <c r="X273" s="96"/>
    </row>
    <row r="274" spans="1:29" ht="33.75" customHeight="1" x14ac:dyDescent="0.25">
      <c r="A274" s="84"/>
      <c r="B274" s="82" t="s">
        <v>19</v>
      </c>
      <c r="C274" s="54" t="s">
        <v>18</v>
      </c>
      <c r="D274" s="10">
        <f>D275+D277+D276</f>
        <v>111035.40000000001</v>
      </c>
      <c r="E274" s="10">
        <f t="shared" ref="E274:G274" si="70">E275+E277+E276</f>
        <v>111035.40000000001</v>
      </c>
      <c r="F274" s="10">
        <f t="shared" si="70"/>
        <v>105471.8</v>
      </c>
      <c r="G274" s="10">
        <f t="shared" si="70"/>
        <v>105471.8</v>
      </c>
      <c r="H274" s="58"/>
      <c r="I274" s="58"/>
      <c r="J274" s="58"/>
      <c r="K274" s="58"/>
      <c r="L274" s="58"/>
      <c r="M274" s="58"/>
      <c r="N274" s="58"/>
      <c r="O274" s="58"/>
      <c r="P274" s="58"/>
      <c r="Q274" s="58"/>
      <c r="R274" s="58"/>
      <c r="S274" s="58"/>
      <c r="T274" s="58"/>
      <c r="U274" s="58"/>
      <c r="V274" s="58"/>
      <c r="W274" s="107" t="s">
        <v>368</v>
      </c>
      <c r="X274" s="78"/>
    </row>
    <row r="275" spans="1:29" ht="63" customHeight="1" x14ac:dyDescent="0.25">
      <c r="A275" s="84"/>
      <c r="B275" s="87"/>
      <c r="C275" s="57" t="s">
        <v>15</v>
      </c>
      <c r="D275" s="7">
        <f>D247+D248+D249+D253+D254+D255+D256+D257+D258+D259+D260+D261+D262</f>
        <v>96425.3</v>
      </c>
      <c r="E275" s="7">
        <f t="shared" ref="E275:G275" si="71">E247+E248+E249+E253+E254+E255+E256+E257+E258+E259+E260+E261+E262</f>
        <v>96425.3</v>
      </c>
      <c r="F275" s="7">
        <f t="shared" si="71"/>
        <v>91432.5</v>
      </c>
      <c r="G275" s="7">
        <f t="shared" si="71"/>
        <v>91432.5</v>
      </c>
      <c r="H275" s="7" t="e">
        <f>H255+H256+H265+H266+#REF!+H268+H269</f>
        <v>#REF!</v>
      </c>
      <c r="I275" s="7" t="e">
        <f>I255+I256+I265+I266+#REF!+I268+I269</f>
        <v>#REF!</v>
      </c>
      <c r="J275" s="7" t="e">
        <f>J255+J256+J265+J266+#REF!+J268+J269</f>
        <v>#REF!</v>
      </c>
      <c r="K275" s="7" t="e">
        <f>K255+K256+K265+K266+#REF!+K268+K269</f>
        <v>#REF!</v>
      </c>
      <c r="L275" s="7" t="e">
        <f>L255+L256+L265+L266+#REF!+L268+L269</f>
        <v>#REF!</v>
      </c>
      <c r="M275" s="7" t="e">
        <f>M255+M256+M265+M266+#REF!+M268+M269</f>
        <v>#REF!</v>
      </c>
      <c r="N275" s="7" t="e">
        <f>N255+N256+N265+N266+#REF!+N268+N269</f>
        <v>#REF!</v>
      </c>
      <c r="O275" s="7" t="e">
        <f>O255+O256+O265+O266+#REF!+O268+O269</f>
        <v>#REF!</v>
      </c>
      <c r="P275" s="7" t="e">
        <f>P255+P256+P265+P266+#REF!+P268+P269</f>
        <v>#REF!</v>
      </c>
      <c r="Q275" s="7" t="e">
        <f>Q255+Q256+Q265+Q266+#REF!+Q268+Q269</f>
        <v>#REF!</v>
      </c>
      <c r="R275" s="7" t="e">
        <f>R255+R256+R265+R266+#REF!+R268+R269</f>
        <v>#REF!</v>
      </c>
      <c r="S275" s="7" t="e">
        <f>S255+S256+S265+S266+#REF!+S268+S269</f>
        <v>#REF!</v>
      </c>
      <c r="T275" s="7" t="e">
        <f>T255+T256+T265+T266+#REF!+T268+T269</f>
        <v>#REF!</v>
      </c>
      <c r="U275" s="7" t="e">
        <f>U255+U256+U265+U266+#REF!+U268+U269</f>
        <v>#REF!</v>
      </c>
      <c r="V275" s="7" t="e">
        <f>V255+V256+V265+V266+#REF!+V268+V269</f>
        <v>#REF!</v>
      </c>
      <c r="W275" s="78" t="s">
        <v>413</v>
      </c>
      <c r="X275" s="78"/>
    </row>
    <row r="276" spans="1:29" ht="63" customHeight="1" x14ac:dyDescent="0.25">
      <c r="A276" s="84"/>
      <c r="B276" s="87"/>
      <c r="C276" s="57" t="s">
        <v>82</v>
      </c>
      <c r="D276" s="7">
        <f>D250+D251+D252+D263+0.1</f>
        <v>2139.2999999999997</v>
      </c>
      <c r="E276" s="7">
        <f t="shared" ref="E276:G276" si="72">E250+E251+E252+E263+0.1</f>
        <v>2139.2999999999997</v>
      </c>
      <c r="F276" s="7">
        <f t="shared" si="72"/>
        <v>2139.2999999999997</v>
      </c>
      <c r="G276" s="7">
        <f t="shared" si="72"/>
        <v>2139.2999999999997</v>
      </c>
      <c r="H276" s="7"/>
      <c r="I276" s="7"/>
      <c r="J276" s="7"/>
      <c r="K276" s="7"/>
      <c r="L276" s="7"/>
      <c r="M276" s="7"/>
      <c r="N276" s="7"/>
      <c r="O276" s="7"/>
      <c r="P276" s="7"/>
      <c r="Q276" s="7"/>
      <c r="R276" s="7"/>
      <c r="S276" s="7"/>
      <c r="T276" s="7"/>
      <c r="U276" s="7"/>
      <c r="V276" s="7"/>
      <c r="W276" s="78" t="s">
        <v>210</v>
      </c>
      <c r="X276" s="78"/>
    </row>
    <row r="277" spans="1:29" ht="47.25" x14ac:dyDescent="0.25">
      <c r="A277" s="84"/>
      <c r="B277" s="87"/>
      <c r="C277" s="57" t="s">
        <v>17</v>
      </c>
      <c r="D277" s="7">
        <f>D265+D266+D267+D268+D269+D270+D271+D272+D273+D264</f>
        <v>12470.8</v>
      </c>
      <c r="E277" s="7">
        <f t="shared" ref="E277:G277" si="73">E265+E266+E267+E268+E269+E270+E271+E272+E273+E264</f>
        <v>12470.8</v>
      </c>
      <c r="F277" s="7">
        <f t="shared" si="73"/>
        <v>11900</v>
      </c>
      <c r="G277" s="7">
        <f t="shared" si="73"/>
        <v>11900</v>
      </c>
      <c r="H277" s="58"/>
      <c r="I277" s="58"/>
      <c r="J277" s="58"/>
      <c r="K277" s="58"/>
      <c r="L277" s="58"/>
      <c r="M277" s="58"/>
      <c r="N277" s="58"/>
      <c r="O277" s="58"/>
      <c r="P277" s="58"/>
      <c r="Q277" s="58"/>
      <c r="R277" s="58"/>
      <c r="S277" s="58"/>
      <c r="T277" s="58"/>
      <c r="U277" s="58"/>
      <c r="V277" s="58"/>
      <c r="W277" s="78" t="s">
        <v>369</v>
      </c>
      <c r="X277" s="78"/>
      <c r="AC277" s="1" t="s">
        <v>81</v>
      </c>
    </row>
    <row r="278" spans="1:29" ht="31.5" customHeight="1" x14ac:dyDescent="0.25">
      <c r="A278" s="65"/>
      <c r="B278" s="94" t="s">
        <v>72</v>
      </c>
      <c r="C278" s="94"/>
      <c r="D278" s="94"/>
      <c r="E278" s="94"/>
      <c r="F278" s="94"/>
      <c r="G278" s="94"/>
      <c r="H278" s="95"/>
      <c r="I278" s="95"/>
      <c r="J278" s="95"/>
      <c r="K278" s="95"/>
      <c r="L278" s="95"/>
      <c r="M278" s="95"/>
      <c r="N278" s="95"/>
      <c r="O278" s="95"/>
      <c r="P278" s="95"/>
      <c r="Q278" s="95"/>
      <c r="R278" s="95"/>
      <c r="S278" s="95"/>
      <c r="T278" s="95"/>
      <c r="U278" s="95"/>
      <c r="V278" s="95"/>
      <c r="W278" s="95"/>
      <c r="X278" s="95"/>
    </row>
    <row r="279" spans="1:29" ht="78.75" x14ac:dyDescent="0.25">
      <c r="A279" s="65"/>
      <c r="B279" s="19" t="s">
        <v>36</v>
      </c>
      <c r="C279" s="57" t="s">
        <v>15</v>
      </c>
      <c r="D279" s="7">
        <f>50.5+87.6+123+881+320.9+38.5</f>
        <v>1501.5</v>
      </c>
      <c r="E279" s="7">
        <f>50.5+87.6+123+881+320.9+38.5</f>
        <v>1501.5</v>
      </c>
      <c r="F279" s="7">
        <f>50.4+87.6+123+877.8+320.8+38.5</f>
        <v>1498.1</v>
      </c>
      <c r="G279" s="7">
        <f>50.4+87.6+123+877.8+320.8+38.5</f>
        <v>1498.1</v>
      </c>
      <c r="H279" s="55"/>
      <c r="I279" s="55"/>
      <c r="J279" s="55"/>
      <c r="K279" s="55"/>
      <c r="L279" s="55"/>
      <c r="M279" s="55"/>
      <c r="N279" s="55"/>
      <c r="O279" s="55"/>
      <c r="P279" s="55"/>
      <c r="Q279" s="55"/>
      <c r="R279" s="55"/>
      <c r="S279" s="55"/>
      <c r="T279" s="55"/>
      <c r="U279" s="55"/>
      <c r="V279" s="55"/>
      <c r="W279" s="101" t="s">
        <v>349</v>
      </c>
      <c r="X279" s="102"/>
    </row>
    <row r="280" spans="1:29" ht="47.25" x14ac:dyDescent="0.25">
      <c r="A280" s="65"/>
      <c r="B280" s="57" t="s">
        <v>73</v>
      </c>
      <c r="C280" s="57" t="s">
        <v>15</v>
      </c>
      <c r="D280" s="7">
        <v>3201.3</v>
      </c>
      <c r="E280" s="7">
        <v>3201.3</v>
      </c>
      <c r="F280" s="7">
        <v>3191.3</v>
      </c>
      <c r="G280" s="7">
        <v>3191.3</v>
      </c>
      <c r="H280" s="55"/>
      <c r="I280" s="55"/>
      <c r="J280" s="55"/>
      <c r="K280" s="55"/>
      <c r="L280" s="55"/>
      <c r="M280" s="55"/>
      <c r="N280" s="55"/>
      <c r="O280" s="55"/>
      <c r="P280" s="55"/>
      <c r="Q280" s="55"/>
      <c r="R280" s="55"/>
      <c r="S280" s="55"/>
      <c r="T280" s="55"/>
      <c r="U280" s="55"/>
      <c r="V280" s="55"/>
      <c r="W280" s="96" t="s">
        <v>350</v>
      </c>
      <c r="X280" s="96"/>
    </row>
    <row r="281" spans="1:29" ht="51.75" customHeight="1" x14ac:dyDescent="0.25">
      <c r="A281" s="65"/>
      <c r="B281" s="57" t="s">
        <v>74</v>
      </c>
      <c r="C281" s="57" t="s">
        <v>15</v>
      </c>
      <c r="D281" s="7">
        <v>4447.8</v>
      </c>
      <c r="E281" s="7">
        <v>4447.8</v>
      </c>
      <c r="F281" s="7">
        <v>4397</v>
      </c>
      <c r="G281" s="7">
        <v>4397</v>
      </c>
      <c r="H281" s="55"/>
      <c r="I281" s="55"/>
      <c r="J281" s="55"/>
      <c r="K281" s="55"/>
      <c r="L281" s="55"/>
      <c r="M281" s="55"/>
      <c r="N281" s="55"/>
      <c r="O281" s="55"/>
      <c r="P281" s="55"/>
      <c r="Q281" s="55"/>
      <c r="R281" s="55"/>
      <c r="S281" s="55"/>
      <c r="T281" s="55"/>
      <c r="U281" s="55"/>
      <c r="V281" s="55"/>
      <c r="W281" s="79" t="s">
        <v>351</v>
      </c>
      <c r="X281" s="80"/>
    </row>
    <row r="282" spans="1:29" ht="75" customHeight="1" x14ac:dyDescent="0.25">
      <c r="A282" s="65"/>
      <c r="B282" s="57" t="s">
        <v>75</v>
      </c>
      <c r="C282" s="57" t="s">
        <v>15</v>
      </c>
      <c r="D282" s="7">
        <v>9403.7999999999993</v>
      </c>
      <c r="E282" s="7">
        <v>9403.7999999999993</v>
      </c>
      <c r="F282" s="7">
        <v>9403.7999999999993</v>
      </c>
      <c r="G282" s="7">
        <v>9403.7999999999993</v>
      </c>
      <c r="H282" s="55"/>
      <c r="I282" s="55"/>
      <c r="J282" s="55"/>
      <c r="K282" s="55"/>
      <c r="L282" s="55"/>
      <c r="M282" s="55"/>
      <c r="N282" s="55"/>
      <c r="O282" s="55"/>
      <c r="P282" s="55"/>
      <c r="Q282" s="55"/>
      <c r="R282" s="55"/>
      <c r="S282" s="55"/>
      <c r="T282" s="55"/>
      <c r="U282" s="55"/>
      <c r="V282" s="55"/>
      <c r="W282" s="79" t="s">
        <v>216</v>
      </c>
      <c r="X282" s="80"/>
    </row>
    <row r="283" spans="1:29" ht="78" customHeight="1" x14ac:dyDescent="0.25">
      <c r="A283" s="65"/>
      <c r="B283" s="57" t="s">
        <v>76</v>
      </c>
      <c r="C283" s="57" t="s">
        <v>15</v>
      </c>
      <c r="D283" s="7">
        <v>4602.3</v>
      </c>
      <c r="E283" s="7">
        <v>4602.3</v>
      </c>
      <c r="F283" s="7">
        <v>4602.3</v>
      </c>
      <c r="G283" s="7">
        <v>4602.3</v>
      </c>
      <c r="H283" s="55"/>
      <c r="I283" s="55"/>
      <c r="J283" s="55"/>
      <c r="K283" s="55"/>
      <c r="L283" s="55"/>
      <c r="M283" s="55"/>
      <c r="N283" s="55"/>
      <c r="O283" s="55"/>
      <c r="P283" s="55"/>
      <c r="Q283" s="55"/>
      <c r="R283" s="55"/>
      <c r="S283" s="55"/>
      <c r="T283" s="55"/>
      <c r="U283" s="55"/>
      <c r="V283" s="55"/>
      <c r="W283" s="79" t="s">
        <v>216</v>
      </c>
      <c r="X283" s="80"/>
    </row>
    <row r="284" spans="1:29" ht="76.5" customHeight="1" x14ac:dyDescent="0.25">
      <c r="A284" s="65"/>
      <c r="B284" s="57" t="s">
        <v>77</v>
      </c>
      <c r="C284" s="57" t="s">
        <v>15</v>
      </c>
      <c r="D284" s="7">
        <v>43325.3</v>
      </c>
      <c r="E284" s="7">
        <v>43325.3</v>
      </c>
      <c r="F284" s="7">
        <v>43325.3</v>
      </c>
      <c r="G284" s="7">
        <v>43325.3</v>
      </c>
      <c r="H284" s="55"/>
      <c r="I284" s="55"/>
      <c r="J284" s="55"/>
      <c r="K284" s="55"/>
      <c r="L284" s="55"/>
      <c r="M284" s="55"/>
      <c r="N284" s="55"/>
      <c r="O284" s="55"/>
      <c r="P284" s="55"/>
      <c r="Q284" s="55"/>
      <c r="R284" s="55"/>
      <c r="S284" s="55"/>
      <c r="T284" s="55"/>
      <c r="U284" s="55"/>
      <c r="V284" s="55"/>
      <c r="W284" s="79" t="s">
        <v>216</v>
      </c>
      <c r="X284" s="80"/>
    </row>
    <row r="285" spans="1:29" ht="79.5" customHeight="1" x14ac:dyDescent="0.25">
      <c r="A285" s="65"/>
      <c r="B285" s="57" t="s">
        <v>78</v>
      </c>
      <c r="C285" s="57" t="s">
        <v>82</v>
      </c>
      <c r="D285" s="7">
        <v>4684.8999999999996</v>
      </c>
      <c r="E285" s="7">
        <v>4684.8999999999996</v>
      </c>
      <c r="F285" s="7">
        <v>4684.8999999999996</v>
      </c>
      <c r="G285" s="7">
        <v>4684.8999999999996</v>
      </c>
      <c r="H285" s="55"/>
      <c r="I285" s="55"/>
      <c r="J285" s="55"/>
      <c r="K285" s="55"/>
      <c r="L285" s="55"/>
      <c r="M285" s="55"/>
      <c r="N285" s="55"/>
      <c r="O285" s="55"/>
      <c r="P285" s="55"/>
      <c r="Q285" s="55"/>
      <c r="R285" s="55"/>
      <c r="S285" s="55"/>
      <c r="T285" s="55"/>
      <c r="U285" s="55"/>
      <c r="V285" s="55"/>
      <c r="W285" s="79" t="s">
        <v>216</v>
      </c>
      <c r="X285" s="80"/>
    </row>
    <row r="286" spans="1:29" ht="79.5" customHeight="1" x14ac:dyDescent="0.25">
      <c r="A286" s="65"/>
      <c r="B286" s="57" t="s">
        <v>169</v>
      </c>
      <c r="C286" s="57" t="s">
        <v>15</v>
      </c>
      <c r="D286" s="7">
        <v>843.5</v>
      </c>
      <c r="E286" s="7">
        <v>843.5</v>
      </c>
      <c r="F286" s="7">
        <v>843.5</v>
      </c>
      <c r="G286" s="7">
        <v>843.5</v>
      </c>
      <c r="H286" s="55"/>
      <c r="I286" s="55"/>
      <c r="J286" s="55"/>
      <c r="K286" s="55"/>
      <c r="L286" s="55"/>
      <c r="M286" s="55"/>
      <c r="N286" s="55"/>
      <c r="O286" s="55"/>
      <c r="P286" s="55"/>
      <c r="Q286" s="55"/>
      <c r="R286" s="55"/>
      <c r="S286" s="55"/>
      <c r="T286" s="55"/>
      <c r="U286" s="55"/>
      <c r="V286" s="55"/>
      <c r="W286" s="79" t="s">
        <v>216</v>
      </c>
      <c r="X286" s="80"/>
    </row>
    <row r="287" spans="1:29" ht="46.5" customHeight="1" x14ac:dyDescent="0.25">
      <c r="A287" s="65"/>
      <c r="B287" s="57" t="s">
        <v>79</v>
      </c>
      <c r="C287" s="57" t="s">
        <v>15</v>
      </c>
      <c r="D287" s="7">
        <v>51768.9</v>
      </c>
      <c r="E287" s="7">
        <v>51768.9</v>
      </c>
      <c r="F287" s="7">
        <v>48357.2</v>
      </c>
      <c r="G287" s="7">
        <v>48357.2</v>
      </c>
      <c r="H287" s="55"/>
      <c r="I287" s="55"/>
      <c r="J287" s="55"/>
      <c r="K287" s="55"/>
      <c r="L287" s="55"/>
      <c r="M287" s="55"/>
      <c r="N287" s="55"/>
      <c r="O287" s="55"/>
      <c r="P287" s="55"/>
      <c r="Q287" s="55"/>
      <c r="R287" s="55"/>
      <c r="S287" s="55"/>
      <c r="T287" s="55"/>
      <c r="U287" s="55"/>
      <c r="V287" s="55"/>
      <c r="W287" s="96" t="s">
        <v>352</v>
      </c>
      <c r="X287" s="96"/>
    </row>
    <row r="288" spans="1:29" ht="157.5" x14ac:dyDescent="0.25">
      <c r="A288" s="65"/>
      <c r="B288" s="57" t="s">
        <v>40</v>
      </c>
      <c r="C288" s="57" t="s">
        <v>17</v>
      </c>
      <c r="D288" s="7">
        <v>182.7</v>
      </c>
      <c r="E288" s="7">
        <v>182.7</v>
      </c>
      <c r="F288" s="7">
        <v>168.1</v>
      </c>
      <c r="G288" s="7">
        <v>168.1</v>
      </c>
      <c r="H288" s="55"/>
      <c r="I288" s="55"/>
      <c r="J288" s="55"/>
      <c r="K288" s="55"/>
      <c r="L288" s="55"/>
      <c r="M288" s="55"/>
      <c r="N288" s="55"/>
      <c r="O288" s="55"/>
      <c r="P288" s="55"/>
      <c r="Q288" s="55"/>
      <c r="R288" s="55"/>
      <c r="S288" s="55"/>
      <c r="T288" s="55"/>
      <c r="U288" s="55"/>
      <c r="V288" s="55"/>
      <c r="W288" s="96" t="s">
        <v>353</v>
      </c>
      <c r="X288" s="96"/>
    </row>
    <row r="289" spans="1:24" ht="78.75" x14ac:dyDescent="0.25">
      <c r="A289" s="65"/>
      <c r="B289" s="57" t="s">
        <v>117</v>
      </c>
      <c r="C289" s="57" t="s">
        <v>82</v>
      </c>
      <c r="D289" s="7">
        <v>685.7</v>
      </c>
      <c r="E289" s="7">
        <v>685.7</v>
      </c>
      <c r="F289" s="7">
        <v>685.7</v>
      </c>
      <c r="G289" s="7">
        <v>685.7</v>
      </c>
      <c r="H289" s="55"/>
      <c r="I289" s="55"/>
      <c r="J289" s="55"/>
      <c r="K289" s="55"/>
      <c r="L289" s="55"/>
      <c r="M289" s="55"/>
      <c r="N289" s="55"/>
      <c r="O289" s="55"/>
      <c r="P289" s="55"/>
      <c r="Q289" s="55"/>
      <c r="R289" s="55"/>
      <c r="S289" s="55"/>
      <c r="T289" s="55"/>
      <c r="U289" s="55"/>
      <c r="V289" s="55"/>
      <c r="W289" s="96" t="s">
        <v>210</v>
      </c>
      <c r="X289" s="96"/>
    </row>
    <row r="290" spans="1:24" ht="31.5" x14ac:dyDescent="0.25">
      <c r="A290" s="65"/>
      <c r="B290" s="57" t="s">
        <v>202</v>
      </c>
      <c r="C290" s="57" t="s">
        <v>15</v>
      </c>
      <c r="D290" s="7">
        <v>724.5</v>
      </c>
      <c r="E290" s="7">
        <v>724.5</v>
      </c>
      <c r="F290" s="7">
        <v>0</v>
      </c>
      <c r="G290" s="7">
        <v>0</v>
      </c>
      <c r="H290" s="55"/>
      <c r="I290" s="55"/>
      <c r="J290" s="55"/>
      <c r="K290" s="55"/>
      <c r="L290" s="55"/>
      <c r="M290" s="55"/>
      <c r="N290" s="55"/>
      <c r="O290" s="55"/>
      <c r="P290" s="55"/>
      <c r="Q290" s="55"/>
      <c r="R290" s="55"/>
      <c r="S290" s="55"/>
      <c r="T290" s="55"/>
      <c r="U290" s="55"/>
      <c r="V290" s="55"/>
      <c r="W290" s="96" t="s">
        <v>102</v>
      </c>
      <c r="X290" s="96"/>
    </row>
    <row r="291" spans="1:24" ht="96.75" customHeight="1" x14ac:dyDescent="0.25">
      <c r="A291" s="65"/>
      <c r="B291" s="57" t="s">
        <v>201</v>
      </c>
      <c r="C291" s="57" t="s">
        <v>82</v>
      </c>
      <c r="D291" s="7">
        <v>92.9</v>
      </c>
      <c r="E291" s="7">
        <v>92.9</v>
      </c>
      <c r="F291" s="7">
        <v>92.9</v>
      </c>
      <c r="G291" s="7">
        <v>92.9</v>
      </c>
      <c r="H291" s="55"/>
      <c r="I291" s="55"/>
      <c r="J291" s="55"/>
      <c r="K291" s="55"/>
      <c r="L291" s="55"/>
      <c r="M291" s="55"/>
      <c r="N291" s="55"/>
      <c r="O291" s="55"/>
      <c r="P291" s="55"/>
      <c r="Q291" s="55"/>
      <c r="R291" s="55"/>
      <c r="S291" s="55"/>
      <c r="T291" s="55"/>
      <c r="U291" s="55"/>
      <c r="V291" s="55"/>
      <c r="W291" s="96" t="s">
        <v>210</v>
      </c>
      <c r="X291" s="96"/>
    </row>
    <row r="292" spans="1:24" ht="96.75" customHeight="1" x14ac:dyDescent="0.25">
      <c r="A292" s="65"/>
      <c r="B292" s="57" t="s">
        <v>123</v>
      </c>
      <c r="C292" s="57" t="s">
        <v>17</v>
      </c>
      <c r="D292" s="7">
        <v>163</v>
      </c>
      <c r="E292" s="7">
        <v>163</v>
      </c>
      <c r="F292" s="7">
        <v>163</v>
      </c>
      <c r="G292" s="7">
        <v>163</v>
      </c>
      <c r="H292" s="55"/>
      <c r="I292" s="55"/>
      <c r="J292" s="55"/>
      <c r="K292" s="55"/>
      <c r="L292" s="55"/>
      <c r="M292" s="55"/>
      <c r="N292" s="55"/>
      <c r="O292" s="55"/>
      <c r="P292" s="55"/>
      <c r="Q292" s="55"/>
      <c r="R292" s="55"/>
      <c r="S292" s="55"/>
      <c r="T292" s="55"/>
      <c r="U292" s="55"/>
      <c r="V292" s="55"/>
      <c r="W292" s="96" t="s">
        <v>210</v>
      </c>
      <c r="X292" s="96"/>
    </row>
    <row r="293" spans="1:24" ht="96.75" customHeight="1" x14ac:dyDescent="0.25">
      <c r="A293" s="65"/>
      <c r="B293" s="57" t="s">
        <v>346</v>
      </c>
      <c r="C293" s="57" t="s">
        <v>17</v>
      </c>
      <c r="D293" s="7">
        <v>246.9</v>
      </c>
      <c r="E293" s="7">
        <v>246.9</v>
      </c>
      <c r="F293" s="7">
        <v>246.9</v>
      </c>
      <c r="G293" s="7">
        <v>246.9</v>
      </c>
      <c r="H293" s="55"/>
      <c r="I293" s="55"/>
      <c r="J293" s="55"/>
      <c r="K293" s="55"/>
      <c r="L293" s="55"/>
      <c r="M293" s="55"/>
      <c r="N293" s="55"/>
      <c r="O293" s="55"/>
      <c r="P293" s="55"/>
      <c r="Q293" s="55"/>
      <c r="R293" s="55"/>
      <c r="S293" s="55"/>
      <c r="T293" s="55"/>
      <c r="U293" s="55"/>
      <c r="V293" s="55"/>
      <c r="W293" s="96" t="s">
        <v>210</v>
      </c>
      <c r="X293" s="96"/>
    </row>
    <row r="294" spans="1:24" ht="115.5" customHeight="1" x14ac:dyDescent="0.25">
      <c r="A294" s="65"/>
      <c r="B294" s="57" t="s">
        <v>347</v>
      </c>
      <c r="C294" s="57" t="s">
        <v>17</v>
      </c>
      <c r="D294" s="7">
        <v>65.400000000000006</v>
      </c>
      <c r="E294" s="7">
        <v>65.400000000000006</v>
      </c>
      <c r="F294" s="7">
        <v>65.400000000000006</v>
      </c>
      <c r="G294" s="7">
        <v>65.400000000000006</v>
      </c>
      <c r="H294" s="55"/>
      <c r="I294" s="55"/>
      <c r="J294" s="55"/>
      <c r="K294" s="55"/>
      <c r="L294" s="55"/>
      <c r="M294" s="55"/>
      <c r="N294" s="55"/>
      <c r="O294" s="55"/>
      <c r="P294" s="55"/>
      <c r="Q294" s="55"/>
      <c r="R294" s="55"/>
      <c r="S294" s="55"/>
      <c r="T294" s="55"/>
      <c r="U294" s="55"/>
      <c r="V294" s="55"/>
      <c r="W294" s="101" t="s">
        <v>210</v>
      </c>
      <c r="X294" s="137"/>
    </row>
    <row r="295" spans="1:24" ht="115.5" customHeight="1" x14ac:dyDescent="0.25">
      <c r="A295" s="65"/>
      <c r="B295" s="57" t="s">
        <v>348</v>
      </c>
      <c r="C295" s="57" t="s">
        <v>15</v>
      </c>
      <c r="D295" s="7">
        <v>76.7</v>
      </c>
      <c r="E295" s="7">
        <v>76.7</v>
      </c>
      <c r="F295" s="7">
        <v>76.7</v>
      </c>
      <c r="G295" s="7">
        <v>76.7</v>
      </c>
      <c r="H295" s="55"/>
      <c r="I295" s="55"/>
      <c r="J295" s="55"/>
      <c r="K295" s="55"/>
      <c r="L295" s="55"/>
      <c r="M295" s="55"/>
      <c r="N295" s="55"/>
      <c r="O295" s="55"/>
      <c r="P295" s="55"/>
      <c r="Q295" s="55"/>
      <c r="R295" s="55"/>
      <c r="S295" s="55"/>
      <c r="T295" s="55"/>
      <c r="U295" s="55"/>
      <c r="V295" s="55"/>
      <c r="W295" s="101" t="s">
        <v>210</v>
      </c>
      <c r="X295" s="137"/>
    </row>
    <row r="296" spans="1:24" ht="97.5" customHeight="1" x14ac:dyDescent="0.25">
      <c r="A296" s="65"/>
      <c r="B296" s="57" t="s">
        <v>299</v>
      </c>
      <c r="C296" s="57" t="s">
        <v>15</v>
      </c>
      <c r="D296" s="7">
        <v>3500</v>
      </c>
      <c r="E296" s="7">
        <v>3500</v>
      </c>
      <c r="F296" s="7">
        <v>3500</v>
      </c>
      <c r="G296" s="7">
        <v>3500</v>
      </c>
      <c r="H296" s="55"/>
      <c r="I296" s="55"/>
      <c r="J296" s="55"/>
      <c r="K296" s="55"/>
      <c r="L296" s="55"/>
      <c r="M296" s="55"/>
      <c r="N296" s="55"/>
      <c r="O296" s="55"/>
      <c r="P296" s="55"/>
      <c r="Q296" s="55"/>
      <c r="R296" s="55"/>
      <c r="S296" s="55"/>
      <c r="T296" s="55"/>
      <c r="U296" s="55"/>
      <c r="V296" s="55"/>
      <c r="W296" s="101" t="s">
        <v>210</v>
      </c>
      <c r="X296" s="137"/>
    </row>
    <row r="297" spans="1:24" ht="39.75" customHeight="1" x14ac:dyDescent="0.25">
      <c r="A297" s="84"/>
      <c r="B297" s="82" t="s">
        <v>19</v>
      </c>
      <c r="C297" s="54" t="s">
        <v>18</v>
      </c>
      <c r="D297" s="10">
        <f>D298+D300+D299</f>
        <v>129517.09999999999</v>
      </c>
      <c r="E297" s="10">
        <f t="shared" ref="E297" si="74">E298+E300+E299</f>
        <v>129517.09999999999</v>
      </c>
      <c r="F297" s="10">
        <f>F298+F300+F299</f>
        <v>125302.09999999999</v>
      </c>
      <c r="G297" s="10">
        <f>G298+G300+G299+0.2</f>
        <v>125302.29999999999</v>
      </c>
      <c r="H297" s="58"/>
      <c r="I297" s="58"/>
      <c r="J297" s="58"/>
      <c r="K297" s="58"/>
      <c r="L297" s="58"/>
      <c r="M297" s="58"/>
      <c r="N297" s="58"/>
      <c r="O297" s="58"/>
      <c r="P297" s="58"/>
      <c r="Q297" s="58"/>
      <c r="R297" s="58"/>
      <c r="S297" s="58"/>
      <c r="T297" s="58"/>
      <c r="U297" s="58"/>
      <c r="V297" s="58"/>
      <c r="W297" s="107" t="s">
        <v>354</v>
      </c>
      <c r="X297" s="78"/>
    </row>
    <row r="298" spans="1:24" ht="54.75" customHeight="1" x14ac:dyDescent="0.25">
      <c r="A298" s="84"/>
      <c r="B298" s="87"/>
      <c r="C298" s="57" t="s">
        <v>15</v>
      </c>
      <c r="D298" s="7">
        <f>D279+D280+D281+D282+D283+D284+D286+D287+D290+D295+D296</f>
        <v>123395.59999999999</v>
      </c>
      <c r="E298" s="7">
        <f>E279+E280+E281+E282+E283+E284+E286+E287+E290+E295+E296</f>
        <v>123395.59999999999</v>
      </c>
      <c r="F298" s="7">
        <f>F279+F280+F281+F282+F283+F284+F286+F287+F290+F295+F296</f>
        <v>119195.2</v>
      </c>
      <c r="G298" s="7">
        <f>G279+G280+G281+G282+G283+G284+G286+G287+G290+G295+G296</f>
        <v>119195.2</v>
      </c>
      <c r="H298" s="7">
        <f t="shared" ref="H298:V298" si="75">H279+H280+H281+H282+H283+H284+H286+H290</f>
        <v>0</v>
      </c>
      <c r="I298" s="7">
        <f t="shared" si="75"/>
        <v>0</v>
      </c>
      <c r="J298" s="7">
        <f t="shared" si="75"/>
        <v>0</v>
      </c>
      <c r="K298" s="7">
        <f t="shared" si="75"/>
        <v>0</v>
      </c>
      <c r="L298" s="7">
        <f t="shared" si="75"/>
        <v>0</v>
      </c>
      <c r="M298" s="7">
        <f t="shared" si="75"/>
        <v>0</v>
      </c>
      <c r="N298" s="7">
        <f t="shared" si="75"/>
        <v>0</v>
      </c>
      <c r="O298" s="7">
        <f t="shared" si="75"/>
        <v>0</v>
      </c>
      <c r="P298" s="7">
        <f t="shared" si="75"/>
        <v>0</v>
      </c>
      <c r="Q298" s="7">
        <f t="shared" si="75"/>
        <v>0</v>
      </c>
      <c r="R298" s="7">
        <f t="shared" si="75"/>
        <v>0</v>
      </c>
      <c r="S298" s="7">
        <f t="shared" si="75"/>
        <v>0</v>
      </c>
      <c r="T298" s="7">
        <f t="shared" si="75"/>
        <v>0</v>
      </c>
      <c r="U298" s="7">
        <f t="shared" si="75"/>
        <v>0</v>
      </c>
      <c r="V298" s="7">
        <f t="shared" si="75"/>
        <v>0</v>
      </c>
      <c r="W298" s="78" t="s">
        <v>355</v>
      </c>
      <c r="X298" s="78"/>
    </row>
    <row r="299" spans="1:24" ht="68.25" customHeight="1" x14ac:dyDescent="0.25">
      <c r="A299" s="84"/>
      <c r="B299" s="87"/>
      <c r="C299" s="57" t="s">
        <v>82</v>
      </c>
      <c r="D299" s="7">
        <f>D285++D289+D291</f>
        <v>5463.4999999999991</v>
      </c>
      <c r="E299" s="7">
        <f t="shared" ref="E299:V299" si="76">E285++E289+E291</f>
        <v>5463.4999999999991</v>
      </c>
      <c r="F299" s="7">
        <f t="shared" si="76"/>
        <v>5463.4999999999991</v>
      </c>
      <c r="G299" s="7">
        <f t="shared" si="76"/>
        <v>5463.4999999999991</v>
      </c>
      <c r="H299" s="7">
        <f t="shared" si="76"/>
        <v>0</v>
      </c>
      <c r="I299" s="7">
        <f t="shared" si="76"/>
        <v>0</v>
      </c>
      <c r="J299" s="7">
        <f t="shared" si="76"/>
        <v>0</v>
      </c>
      <c r="K299" s="7">
        <f t="shared" si="76"/>
        <v>0</v>
      </c>
      <c r="L299" s="7">
        <f t="shared" si="76"/>
        <v>0</v>
      </c>
      <c r="M299" s="7">
        <f t="shared" si="76"/>
        <v>0</v>
      </c>
      <c r="N299" s="7">
        <f t="shared" si="76"/>
        <v>0</v>
      </c>
      <c r="O299" s="7">
        <f t="shared" si="76"/>
        <v>0</v>
      </c>
      <c r="P299" s="7">
        <f t="shared" si="76"/>
        <v>0</v>
      </c>
      <c r="Q299" s="7">
        <f t="shared" si="76"/>
        <v>0</v>
      </c>
      <c r="R299" s="7">
        <f t="shared" si="76"/>
        <v>0</v>
      </c>
      <c r="S299" s="7">
        <f t="shared" si="76"/>
        <v>0</v>
      </c>
      <c r="T299" s="7">
        <f t="shared" si="76"/>
        <v>0</v>
      </c>
      <c r="U299" s="7">
        <f t="shared" si="76"/>
        <v>0</v>
      </c>
      <c r="V299" s="7">
        <f t="shared" si="76"/>
        <v>0</v>
      </c>
      <c r="W299" s="79" t="s">
        <v>210</v>
      </c>
      <c r="X299" s="80"/>
    </row>
    <row r="300" spans="1:24" ht="47.25" x14ac:dyDescent="0.25">
      <c r="A300" s="84"/>
      <c r="B300" s="87"/>
      <c r="C300" s="57" t="s">
        <v>17</v>
      </c>
      <c r="D300" s="7">
        <f>D288+D292+D293+D294</f>
        <v>658</v>
      </c>
      <c r="E300" s="7">
        <f t="shared" ref="E300:G300" si="77">E288+E292+E293+E294</f>
        <v>658</v>
      </c>
      <c r="F300" s="7">
        <f t="shared" si="77"/>
        <v>643.4</v>
      </c>
      <c r="G300" s="7">
        <f t="shared" si="77"/>
        <v>643.4</v>
      </c>
      <c r="H300" s="58"/>
      <c r="I300" s="58"/>
      <c r="J300" s="58"/>
      <c r="K300" s="58"/>
      <c r="L300" s="58"/>
      <c r="M300" s="58"/>
      <c r="N300" s="58"/>
      <c r="O300" s="58"/>
      <c r="P300" s="58"/>
      <c r="Q300" s="58"/>
      <c r="R300" s="58"/>
      <c r="S300" s="58"/>
      <c r="T300" s="58"/>
      <c r="U300" s="58"/>
      <c r="V300" s="58"/>
      <c r="W300" s="78" t="s">
        <v>356</v>
      </c>
      <c r="X300" s="78"/>
    </row>
    <row r="301" spans="1:24" ht="31.5" customHeight="1" x14ac:dyDescent="0.25">
      <c r="A301" s="65"/>
      <c r="B301" s="94" t="s">
        <v>153</v>
      </c>
      <c r="C301" s="94"/>
      <c r="D301" s="94"/>
      <c r="E301" s="94"/>
      <c r="F301" s="94"/>
      <c r="G301" s="94"/>
      <c r="H301" s="95"/>
      <c r="I301" s="95"/>
      <c r="J301" s="95"/>
      <c r="K301" s="95"/>
      <c r="L301" s="95"/>
      <c r="M301" s="95"/>
      <c r="N301" s="95"/>
      <c r="O301" s="95"/>
      <c r="P301" s="95"/>
      <c r="Q301" s="95"/>
      <c r="R301" s="95"/>
      <c r="S301" s="95"/>
      <c r="T301" s="95"/>
      <c r="U301" s="95"/>
      <c r="V301" s="95"/>
      <c r="W301" s="95"/>
      <c r="X301" s="95"/>
    </row>
    <row r="302" spans="1:24" ht="49.5" customHeight="1" x14ac:dyDescent="0.25">
      <c r="A302" s="65"/>
      <c r="B302" s="57" t="s">
        <v>152</v>
      </c>
      <c r="C302" s="57" t="s">
        <v>15</v>
      </c>
      <c r="D302" s="7">
        <v>135</v>
      </c>
      <c r="E302" s="7">
        <v>135</v>
      </c>
      <c r="F302" s="7">
        <v>127.7</v>
      </c>
      <c r="G302" s="7">
        <v>127.7</v>
      </c>
      <c r="H302" s="55"/>
      <c r="I302" s="55"/>
      <c r="J302" s="55"/>
      <c r="K302" s="55"/>
      <c r="L302" s="55"/>
      <c r="M302" s="55"/>
      <c r="N302" s="55"/>
      <c r="O302" s="55"/>
      <c r="P302" s="55"/>
      <c r="Q302" s="55"/>
      <c r="R302" s="55"/>
      <c r="S302" s="55"/>
      <c r="T302" s="55"/>
      <c r="U302" s="55"/>
      <c r="V302" s="55"/>
      <c r="W302" s="79" t="s">
        <v>344</v>
      </c>
      <c r="X302" s="80"/>
    </row>
    <row r="303" spans="1:24" ht="41.25" customHeight="1" x14ac:dyDescent="0.25">
      <c r="A303" s="84"/>
      <c r="B303" s="82" t="s">
        <v>19</v>
      </c>
      <c r="C303" s="54" t="s">
        <v>18</v>
      </c>
      <c r="D303" s="10">
        <f>D302</f>
        <v>135</v>
      </c>
      <c r="E303" s="10">
        <f t="shared" ref="E303:G303" si="78">E304</f>
        <v>135</v>
      </c>
      <c r="F303" s="10">
        <f t="shared" si="78"/>
        <v>127.7</v>
      </c>
      <c r="G303" s="10">
        <f t="shared" si="78"/>
        <v>127.7</v>
      </c>
      <c r="H303" s="58"/>
      <c r="I303" s="58"/>
      <c r="J303" s="58"/>
      <c r="K303" s="58"/>
      <c r="L303" s="58"/>
      <c r="M303" s="58"/>
      <c r="N303" s="58"/>
      <c r="O303" s="58"/>
      <c r="P303" s="58"/>
      <c r="Q303" s="58"/>
      <c r="R303" s="58"/>
      <c r="S303" s="58"/>
      <c r="T303" s="58"/>
      <c r="U303" s="58"/>
      <c r="V303" s="58"/>
      <c r="W303" s="107" t="s">
        <v>345</v>
      </c>
      <c r="X303" s="78"/>
    </row>
    <row r="304" spans="1:24" ht="57.75" customHeight="1" x14ac:dyDescent="0.25">
      <c r="A304" s="84"/>
      <c r="B304" s="87"/>
      <c r="C304" s="57" t="s">
        <v>15</v>
      </c>
      <c r="D304" s="7">
        <f>D302</f>
        <v>135</v>
      </c>
      <c r="E304" s="7">
        <f>E302</f>
        <v>135</v>
      </c>
      <c r="F304" s="7">
        <f>F302</f>
        <v>127.7</v>
      </c>
      <c r="G304" s="7">
        <f>G302</f>
        <v>127.7</v>
      </c>
      <c r="H304" s="58"/>
      <c r="I304" s="58"/>
      <c r="J304" s="58"/>
      <c r="K304" s="58"/>
      <c r="L304" s="58"/>
      <c r="M304" s="58"/>
      <c r="N304" s="58"/>
      <c r="O304" s="58"/>
      <c r="P304" s="58"/>
      <c r="Q304" s="58"/>
      <c r="R304" s="58"/>
      <c r="S304" s="58"/>
      <c r="T304" s="58"/>
      <c r="U304" s="58"/>
      <c r="V304" s="58"/>
      <c r="W304" s="78" t="s">
        <v>345</v>
      </c>
      <c r="X304" s="78"/>
    </row>
    <row r="305" spans="1:24" s="13" customFormat="1" ht="43.5" customHeight="1" x14ac:dyDescent="0.25">
      <c r="A305" s="84"/>
      <c r="B305" s="82" t="s">
        <v>16</v>
      </c>
      <c r="C305" s="17" t="s">
        <v>18</v>
      </c>
      <c r="D305" s="18">
        <f>D306+D307+D308</f>
        <v>240687.49999999997</v>
      </c>
      <c r="E305" s="18">
        <f t="shared" ref="E305:G305" si="79">E306+E307+E308</f>
        <v>240687.49999999997</v>
      </c>
      <c r="F305" s="18">
        <f>F306+F307+F308</f>
        <v>230901.5</v>
      </c>
      <c r="G305" s="18">
        <f t="shared" si="79"/>
        <v>230901.5</v>
      </c>
      <c r="H305" s="14"/>
      <c r="I305" s="14"/>
      <c r="J305" s="14"/>
      <c r="K305" s="14"/>
      <c r="L305" s="14"/>
      <c r="M305" s="14"/>
      <c r="N305" s="14"/>
      <c r="O305" s="14"/>
      <c r="P305" s="14"/>
      <c r="Q305" s="14"/>
      <c r="R305" s="14"/>
      <c r="S305" s="14"/>
      <c r="T305" s="14"/>
      <c r="U305" s="14"/>
      <c r="V305" s="14"/>
      <c r="W305" s="107" t="s">
        <v>371</v>
      </c>
      <c r="X305" s="107"/>
    </row>
    <row r="306" spans="1:24" s="13" customFormat="1" ht="31.5" x14ac:dyDescent="0.25">
      <c r="A306" s="87"/>
      <c r="B306" s="87"/>
      <c r="C306" s="57" t="s">
        <v>15</v>
      </c>
      <c r="D306" s="7">
        <f>D275+D298+D302</f>
        <v>219955.9</v>
      </c>
      <c r="E306" s="7">
        <f>E275+E298+E302</f>
        <v>219955.9</v>
      </c>
      <c r="F306" s="7">
        <f t="shared" ref="F306:G306" si="80">F275+F298+F302-0.1</f>
        <v>210755.30000000002</v>
      </c>
      <c r="G306" s="7">
        <f t="shared" si="80"/>
        <v>210755.30000000002</v>
      </c>
      <c r="H306" s="14"/>
      <c r="I306" s="14"/>
      <c r="J306" s="14"/>
      <c r="K306" s="14"/>
      <c r="L306" s="14"/>
      <c r="M306" s="14"/>
      <c r="N306" s="14"/>
      <c r="O306" s="14"/>
      <c r="P306" s="14"/>
      <c r="Q306" s="14"/>
      <c r="R306" s="14"/>
      <c r="S306" s="14"/>
      <c r="T306" s="14"/>
      <c r="U306" s="14"/>
      <c r="V306" s="14"/>
      <c r="W306" s="96" t="s">
        <v>417</v>
      </c>
      <c r="X306" s="96"/>
    </row>
    <row r="307" spans="1:24" s="13" customFormat="1" ht="47.25" x14ac:dyDescent="0.25">
      <c r="A307" s="87"/>
      <c r="B307" s="87"/>
      <c r="C307" s="57" t="s">
        <v>17</v>
      </c>
      <c r="D307" s="7">
        <f>D277+D300</f>
        <v>13128.8</v>
      </c>
      <c r="E307" s="7">
        <f t="shared" ref="E307:G307" si="81">E277+E300</f>
        <v>13128.8</v>
      </c>
      <c r="F307" s="7">
        <f t="shared" si="81"/>
        <v>12543.4</v>
      </c>
      <c r="G307" s="7">
        <f t="shared" si="81"/>
        <v>12543.4</v>
      </c>
      <c r="H307" s="14"/>
      <c r="I307" s="14"/>
      <c r="J307" s="14"/>
      <c r="K307" s="14"/>
      <c r="L307" s="14"/>
      <c r="M307" s="14"/>
      <c r="N307" s="14"/>
      <c r="O307" s="14"/>
      <c r="P307" s="14"/>
      <c r="Q307" s="14"/>
      <c r="R307" s="14"/>
      <c r="S307" s="14"/>
      <c r="T307" s="14"/>
      <c r="U307" s="14"/>
      <c r="V307" s="14"/>
      <c r="W307" s="96" t="s">
        <v>372</v>
      </c>
      <c r="X307" s="96"/>
    </row>
    <row r="308" spans="1:24" s="13" customFormat="1" ht="47.25" x14ac:dyDescent="0.25">
      <c r="A308" s="118"/>
      <c r="B308" s="118"/>
      <c r="C308" s="57" t="s">
        <v>82</v>
      </c>
      <c r="D308" s="15">
        <f>D299+D276</f>
        <v>7602.7999999999993</v>
      </c>
      <c r="E308" s="15">
        <f t="shared" ref="E308:G308" si="82">E299+E276</f>
        <v>7602.7999999999993</v>
      </c>
      <c r="F308" s="15">
        <f t="shared" si="82"/>
        <v>7602.7999999999993</v>
      </c>
      <c r="G308" s="15">
        <f t="shared" si="82"/>
        <v>7602.7999999999993</v>
      </c>
      <c r="H308" s="14"/>
      <c r="I308" s="14"/>
      <c r="J308" s="14"/>
      <c r="K308" s="14"/>
      <c r="L308" s="14"/>
      <c r="M308" s="14"/>
      <c r="N308" s="14"/>
      <c r="O308" s="14"/>
      <c r="P308" s="14"/>
      <c r="Q308" s="14"/>
      <c r="R308" s="14"/>
      <c r="S308" s="14"/>
      <c r="T308" s="14"/>
      <c r="U308" s="14"/>
      <c r="V308" s="14"/>
      <c r="W308" s="96" t="s">
        <v>210</v>
      </c>
      <c r="X308" s="96"/>
    </row>
    <row r="309" spans="1:24" ht="33" customHeight="1" x14ac:dyDescent="0.25">
      <c r="A309" s="54">
        <v>14</v>
      </c>
      <c r="B309" s="82" t="s">
        <v>187</v>
      </c>
      <c r="C309" s="82"/>
      <c r="D309" s="82"/>
      <c r="E309" s="82"/>
      <c r="F309" s="82"/>
      <c r="G309" s="82"/>
      <c r="H309" s="83"/>
      <c r="I309" s="83"/>
      <c r="J309" s="83"/>
      <c r="K309" s="83"/>
      <c r="L309" s="83"/>
      <c r="M309" s="83"/>
      <c r="N309" s="83"/>
      <c r="O309" s="83"/>
      <c r="P309" s="83"/>
      <c r="Q309" s="83"/>
      <c r="R309" s="83"/>
      <c r="S309" s="83"/>
      <c r="T309" s="83"/>
      <c r="U309" s="83"/>
      <c r="V309" s="83"/>
      <c r="W309" s="83"/>
      <c r="X309" s="83"/>
    </row>
    <row r="310" spans="1:24" ht="63" x14ac:dyDescent="0.25">
      <c r="A310" s="37"/>
      <c r="B310" s="38" t="s">
        <v>30</v>
      </c>
      <c r="C310" s="57" t="s">
        <v>15</v>
      </c>
      <c r="D310" s="7">
        <f>192.2+351.3</f>
        <v>543.5</v>
      </c>
      <c r="E310" s="7">
        <f>192.2+351.3</f>
        <v>543.5</v>
      </c>
      <c r="F310" s="7">
        <f>173.3+351.3</f>
        <v>524.6</v>
      </c>
      <c r="G310" s="7">
        <f>173.3+351.3</f>
        <v>524.6</v>
      </c>
      <c r="H310" s="58"/>
      <c r="I310" s="58"/>
      <c r="J310" s="58"/>
      <c r="K310" s="58"/>
      <c r="L310" s="58"/>
      <c r="M310" s="58"/>
      <c r="N310" s="58"/>
      <c r="O310" s="58"/>
      <c r="P310" s="58"/>
      <c r="Q310" s="58"/>
      <c r="R310" s="58"/>
      <c r="S310" s="58"/>
      <c r="T310" s="58"/>
      <c r="U310" s="58"/>
      <c r="V310" s="58"/>
      <c r="W310" s="79" t="s">
        <v>333</v>
      </c>
      <c r="X310" s="80"/>
    </row>
    <row r="311" spans="1:24" ht="47.25" x14ac:dyDescent="0.25">
      <c r="A311" s="37"/>
      <c r="B311" s="38" t="s">
        <v>31</v>
      </c>
      <c r="C311" s="57" t="s">
        <v>15</v>
      </c>
      <c r="D311" s="7">
        <f>13.5+1222.6+42.4</f>
        <v>1278.5</v>
      </c>
      <c r="E311" s="7">
        <f>13.5+1222.6+42.4</f>
        <v>1278.5</v>
      </c>
      <c r="F311" s="7">
        <f>13.5+1221.3+42.4</f>
        <v>1277.2</v>
      </c>
      <c r="G311" s="7">
        <f>13.5+1221.3+42.4</f>
        <v>1277.2</v>
      </c>
      <c r="H311" s="58"/>
      <c r="I311" s="58"/>
      <c r="J311" s="58"/>
      <c r="K311" s="58"/>
      <c r="L311" s="58"/>
      <c r="M311" s="58"/>
      <c r="N311" s="58"/>
      <c r="O311" s="58"/>
      <c r="P311" s="58"/>
      <c r="Q311" s="58"/>
      <c r="R311" s="58"/>
      <c r="S311" s="58"/>
      <c r="T311" s="58"/>
      <c r="U311" s="58"/>
      <c r="V311" s="58"/>
      <c r="W311" s="79" t="s">
        <v>256</v>
      </c>
      <c r="X311" s="80"/>
    </row>
    <row r="312" spans="1:24" ht="50.25" customHeight="1" x14ac:dyDescent="0.25">
      <c r="A312" s="37"/>
      <c r="B312" s="38" t="s">
        <v>112</v>
      </c>
      <c r="C312" s="57" t="s">
        <v>15</v>
      </c>
      <c r="D312" s="7">
        <v>60</v>
      </c>
      <c r="E312" s="7">
        <v>60</v>
      </c>
      <c r="F312" s="7">
        <v>60</v>
      </c>
      <c r="G312" s="7">
        <v>60</v>
      </c>
      <c r="H312" s="58"/>
      <c r="I312" s="58"/>
      <c r="J312" s="58"/>
      <c r="K312" s="58"/>
      <c r="L312" s="58"/>
      <c r="M312" s="58"/>
      <c r="N312" s="58"/>
      <c r="O312" s="58"/>
      <c r="P312" s="58"/>
      <c r="Q312" s="58"/>
      <c r="R312" s="58"/>
      <c r="S312" s="58"/>
      <c r="T312" s="58"/>
      <c r="U312" s="58"/>
      <c r="V312" s="58"/>
      <c r="W312" s="79" t="s">
        <v>216</v>
      </c>
      <c r="X312" s="80"/>
    </row>
    <row r="313" spans="1:24" ht="69" customHeight="1" x14ac:dyDescent="0.25">
      <c r="A313" s="68"/>
      <c r="B313" s="43" t="s">
        <v>154</v>
      </c>
      <c r="C313" s="57" t="s">
        <v>15</v>
      </c>
      <c r="D313" s="7">
        <f>88.2+266+177.7</f>
        <v>531.9</v>
      </c>
      <c r="E313" s="7">
        <f>88.2+266+177.7</f>
        <v>531.9</v>
      </c>
      <c r="F313" s="7">
        <f>88.2+258.1+177.7</f>
        <v>524</v>
      </c>
      <c r="G313" s="7">
        <f>88.2+258.1+177.7</f>
        <v>524</v>
      </c>
      <c r="H313" s="58"/>
      <c r="I313" s="58"/>
      <c r="J313" s="58"/>
      <c r="K313" s="58"/>
      <c r="L313" s="58"/>
      <c r="M313" s="58"/>
      <c r="N313" s="58"/>
      <c r="O313" s="58"/>
      <c r="P313" s="58"/>
      <c r="Q313" s="58"/>
      <c r="R313" s="58"/>
      <c r="S313" s="58"/>
      <c r="T313" s="58"/>
      <c r="U313" s="58"/>
      <c r="V313" s="58"/>
      <c r="W313" s="79" t="s">
        <v>334</v>
      </c>
      <c r="X313" s="80"/>
    </row>
    <row r="314" spans="1:24" ht="79.5" customHeight="1" x14ac:dyDescent="0.25">
      <c r="A314" s="68"/>
      <c r="B314" s="43" t="s">
        <v>155</v>
      </c>
      <c r="C314" s="57" t="s">
        <v>15</v>
      </c>
      <c r="D314" s="7">
        <f>13.5+12</f>
        <v>25.5</v>
      </c>
      <c r="E314" s="7">
        <f>13.5+12</f>
        <v>25.5</v>
      </c>
      <c r="F314" s="7">
        <f>13.5+12</f>
        <v>25.5</v>
      </c>
      <c r="G314" s="7">
        <f>13.5+12</f>
        <v>25.5</v>
      </c>
      <c r="H314" s="58"/>
      <c r="I314" s="58"/>
      <c r="J314" s="58"/>
      <c r="K314" s="58"/>
      <c r="L314" s="58"/>
      <c r="M314" s="58"/>
      <c r="N314" s="58"/>
      <c r="O314" s="58"/>
      <c r="P314" s="58"/>
      <c r="Q314" s="58"/>
      <c r="R314" s="58"/>
      <c r="S314" s="58"/>
      <c r="T314" s="58"/>
      <c r="U314" s="58"/>
      <c r="V314" s="58"/>
      <c r="W314" s="79" t="s">
        <v>216</v>
      </c>
      <c r="X314" s="80"/>
    </row>
    <row r="315" spans="1:24" ht="104.25" customHeight="1" x14ac:dyDescent="0.25">
      <c r="A315" s="68"/>
      <c r="B315" s="43" t="s">
        <v>299</v>
      </c>
      <c r="C315" s="57" t="s">
        <v>15</v>
      </c>
      <c r="D315" s="7">
        <f>150+100</f>
        <v>250</v>
      </c>
      <c r="E315" s="7">
        <f>150+100</f>
        <v>250</v>
      </c>
      <c r="F315" s="7">
        <f>150+100</f>
        <v>250</v>
      </c>
      <c r="G315" s="7">
        <f>150+100</f>
        <v>250</v>
      </c>
      <c r="H315" s="58"/>
      <c r="I315" s="58"/>
      <c r="J315" s="58"/>
      <c r="K315" s="58"/>
      <c r="L315" s="58"/>
      <c r="M315" s="58"/>
      <c r="N315" s="58"/>
      <c r="O315" s="58"/>
      <c r="P315" s="58"/>
      <c r="Q315" s="58"/>
      <c r="R315" s="58"/>
      <c r="S315" s="58"/>
      <c r="T315" s="58"/>
      <c r="U315" s="58"/>
      <c r="V315" s="58"/>
      <c r="W315" s="79" t="s">
        <v>216</v>
      </c>
      <c r="X315" s="80"/>
    </row>
    <row r="316" spans="1:24" ht="94.5" customHeight="1" x14ac:dyDescent="0.25">
      <c r="A316" s="121"/>
      <c r="B316" s="76" t="s">
        <v>16</v>
      </c>
      <c r="C316" s="54" t="s">
        <v>18</v>
      </c>
      <c r="D316" s="10">
        <f>D317</f>
        <v>2689.4</v>
      </c>
      <c r="E316" s="10">
        <f t="shared" ref="E316:G316" si="83">E317</f>
        <v>2689.4</v>
      </c>
      <c r="F316" s="10">
        <f t="shared" si="83"/>
        <v>2661.3</v>
      </c>
      <c r="G316" s="10">
        <f t="shared" si="83"/>
        <v>2661.3</v>
      </c>
      <c r="H316" s="17"/>
      <c r="I316" s="17"/>
      <c r="J316" s="17"/>
      <c r="K316" s="17"/>
      <c r="L316" s="17"/>
      <c r="M316" s="17"/>
      <c r="N316" s="17"/>
      <c r="O316" s="17"/>
      <c r="P316" s="17"/>
      <c r="Q316" s="17"/>
      <c r="R316" s="17"/>
      <c r="S316" s="17"/>
      <c r="T316" s="17"/>
      <c r="U316" s="17"/>
      <c r="V316" s="17"/>
      <c r="W316" s="89" t="s">
        <v>335</v>
      </c>
      <c r="X316" s="90"/>
    </row>
    <row r="317" spans="1:24" ht="51.75" customHeight="1" x14ac:dyDescent="0.25">
      <c r="A317" s="122"/>
      <c r="B317" s="99"/>
      <c r="C317" s="57" t="s">
        <v>15</v>
      </c>
      <c r="D317" s="7">
        <f>D310+D311+D312+D313+D314+D315</f>
        <v>2689.4</v>
      </c>
      <c r="E317" s="7">
        <f t="shared" ref="E317:G317" si="84">E310+E311+E312+E313+E314+E315</f>
        <v>2689.4</v>
      </c>
      <c r="F317" s="7">
        <f t="shared" si="84"/>
        <v>2661.3</v>
      </c>
      <c r="G317" s="7">
        <f t="shared" si="84"/>
        <v>2661.3</v>
      </c>
      <c r="H317" s="55"/>
      <c r="I317" s="55"/>
      <c r="J317" s="55"/>
      <c r="K317" s="55"/>
      <c r="L317" s="55"/>
      <c r="M317" s="55"/>
      <c r="N317" s="55"/>
      <c r="O317" s="55"/>
      <c r="P317" s="55"/>
      <c r="Q317" s="55"/>
      <c r="R317" s="55"/>
      <c r="S317" s="55"/>
      <c r="T317" s="55"/>
      <c r="U317" s="55"/>
      <c r="V317" s="55"/>
      <c r="W317" s="96" t="s">
        <v>336</v>
      </c>
      <c r="X317" s="96"/>
    </row>
    <row r="318" spans="1:24" ht="33" customHeight="1" x14ac:dyDescent="0.25">
      <c r="A318" s="54">
        <v>15</v>
      </c>
      <c r="B318" s="134" t="s">
        <v>156</v>
      </c>
      <c r="C318" s="135"/>
      <c r="D318" s="135"/>
      <c r="E318" s="135"/>
      <c r="F318" s="135"/>
      <c r="G318" s="135"/>
      <c r="H318" s="135"/>
      <c r="I318" s="135"/>
      <c r="J318" s="135"/>
      <c r="K318" s="135"/>
      <c r="L318" s="135"/>
      <c r="M318" s="135"/>
      <c r="N318" s="135"/>
      <c r="O318" s="135"/>
      <c r="P318" s="135"/>
      <c r="Q318" s="135"/>
      <c r="R318" s="135"/>
      <c r="S318" s="135"/>
      <c r="T318" s="135"/>
      <c r="U318" s="135"/>
      <c r="V318" s="135"/>
      <c r="W318" s="135"/>
      <c r="X318" s="136"/>
    </row>
    <row r="319" spans="1:24" ht="165" customHeight="1" x14ac:dyDescent="0.25">
      <c r="A319" s="68"/>
      <c r="B319" s="43" t="s">
        <v>377</v>
      </c>
      <c r="C319" s="57" t="s">
        <v>82</v>
      </c>
      <c r="D319" s="7">
        <v>100</v>
      </c>
      <c r="E319" s="7">
        <v>100</v>
      </c>
      <c r="F319" s="7">
        <v>100</v>
      </c>
      <c r="G319" s="7">
        <v>100</v>
      </c>
      <c r="H319" s="58"/>
      <c r="I319" s="58"/>
      <c r="J319" s="58"/>
      <c r="K319" s="58"/>
      <c r="L319" s="58"/>
      <c r="M319" s="58"/>
      <c r="N319" s="58"/>
      <c r="O319" s="58"/>
      <c r="P319" s="58"/>
      <c r="Q319" s="58"/>
      <c r="R319" s="58"/>
      <c r="S319" s="58"/>
      <c r="T319" s="58"/>
      <c r="U319" s="58"/>
      <c r="V319" s="58"/>
      <c r="W319" s="79" t="s">
        <v>373</v>
      </c>
      <c r="X319" s="80"/>
    </row>
    <row r="320" spans="1:24" ht="54.75" customHeight="1" x14ac:dyDescent="0.25">
      <c r="A320" s="68"/>
      <c r="B320" s="43" t="s">
        <v>197</v>
      </c>
      <c r="C320" s="57" t="s">
        <v>82</v>
      </c>
      <c r="D320" s="7">
        <v>1500</v>
      </c>
      <c r="E320" s="7">
        <v>1500</v>
      </c>
      <c r="F320" s="7">
        <v>793</v>
      </c>
      <c r="G320" s="7">
        <v>793</v>
      </c>
      <c r="H320" s="46" t="s">
        <v>303</v>
      </c>
      <c r="I320" s="47"/>
      <c r="J320" s="58"/>
      <c r="K320" s="58"/>
      <c r="L320" s="58"/>
      <c r="M320" s="58"/>
      <c r="N320" s="58"/>
      <c r="O320" s="58"/>
      <c r="P320" s="58"/>
      <c r="Q320" s="58"/>
      <c r="R320" s="58"/>
      <c r="S320" s="58"/>
      <c r="T320" s="58"/>
      <c r="U320" s="58"/>
      <c r="V320" s="58"/>
      <c r="W320" s="79" t="s">
        <v>374</v>
      </c>
      <c r="X320" s="80"/>
    </row>
    <row r="321" spans="1:24" ht="65.25" customHeight="1" x14ac:dyDescent="0.25">
      <c r="A321" s="68"/>
      <c r="B321" s="43" t="s">
        <v>198</v>
      </c>
      <c r="C321" s="57" t="s">
        <v>82</v>
      </c>
      <c r="D321" s="7">
        <v>945.4</v>
      </c>
      <c r="E321" s="7">
        <v>945.4</v>
      </c>
      <c r="F321" s="7">
        <v>735.7</v>
      </c>
      <c r="G321" s="7">
        <v>735.7</v>
      </c>
      <c r="H321" s="46" t="s">
        <v>304</v>
      </c>
      <c r="I321" s="47"/>
      <c r="J321" s="58"/>
      <c r="K321" s="58"/>
      <c r="L321" s="58"/>
      <c r="M321" s="58"/>
      <c r="N321" s="58"/>
      <c r="O321" s="58"/>
      <c r="P321" s="58"/>
      <c r="Q321" s="58"/>
      <c r="R321" s="58"/>
      <c r="S321" s="58"/>
      <c r="T321" s="58"/>
      <c r="U321" s="58"/>
      <c r="V321" s="58"/>
      <c r="W321" s="79" t="s">
        <v>375</v>
      </c>
      <c r="X321" s="80"/>
    </row>
    <row r="322" spans="1:24" ht="45" customHeight="1" x14ac:dyDescent="0.25">
      <c r="A322" s="68"/>
      <c r="B322" s="61" t="s">
        <v>16</v>
      </c>
      <c r="C322" s="54" t="s">
        <v>18</v>
      </c>
      <c r="D322" s="10">
        <f>D319+D320+D321</f>
        <v>2545.4</v>
      </c>
      <c r="E322" s="10">
        <f t="shared" ref="E322:G322" si="85">E319+E320+E321</f>
        <v>2545.4</v>
      </c>
      <c r="F322" s="10">
        <f t="shared" si="85"/>
        <v>1628.7</v>
      </c>
      <c r="G322" s="10">
        <f t="shared" si="85"/>
        <v>1628.7</v>
      </c>
      <c r="H322" s="17"/>
      <c r="I322" s="17"/>
      <c r="J322" s="17"/>
      <c r="K322" s="17"/>
      <c r="L322" s="17"/>
      <c r="M322" s="17"/>
      <c r="N322" s="17"/>
      <c r="O322" s="17"/>
      <c r="P322" s="17"/>
      <c r="Q322" s="17"/>
      <c r="R322" s="17"/>
      <c r="S322" s="17"/>
      <c r="T322" s="17"/>
      <c r="U322" s="17"/>
      <c r="V322" s="17"/>
      <c r="W322" s="79" t="s">
        <v>376</v>
      </c>
      <c r="X322" s="80"/>
    </row>
    <row r="323" spans="1:24" ht="33" customHeight="1" x14ac:dyDescent="0.25">
      <c r="A323" s="54">
        <v>16</v>
      </c>
      <c r="B323" s="82" t="s">
        <v>157</v>
      </c>
      <c r="C323" s="82"/>
      <c r="D323" s="82"/>
      <c r="E323" s="82"/>
      <c r="F323" s="82"/>
      <c r="G323" s="82"/>
      <c r="H323" s="83"/>
      <c r="I323" s="83"/>
      <c r="J323" s="83"/>
      <c r="K323" s="83"/>
      <c r="L323" s="83"/>
      <c r="M323" s="83"/>
      <c r="N323" s="83"/>
      <c r="O323" s="83"/>
      <c r="P323" s="83"/>
      <c r="Q323" s="83"/>
      <c r="R323" s="83"/>
      <c r="S323" s="83"/>
      <c r="T323" s="83"/>
      <c r="U323" s="83"/>
      <c r="V323" s="83"/>
      <c r="W323" s="83"/>
      <c r="X323" s="83"/>
    </row>
    <row r="324" spans="1:24" ht="30" customHeight="1" x14ac:dyDescent="0.25">
      <c r="A324" s="65"/>
      <c r="B324" s="91" t="s">
        <v>158</v>
      </c>
      <c r="C324" s="92"/>
      <c r="D324" s="92"/>
      <c r="E324" s="92"/>
      <c r="F324" s="92"/>
      <c r="G324" s="92"/>
      <c r="H324" s="92"/>
      <c r="I324" s="92"/>
      <c r="J324" s="92"/>
      <c r="K324" s="92"/>
      <c r="L324" s="92"/>
      <c r="M324" s="92"/>
      <c r="N324" s="92"/>
      <c r="O324" s="92"/>
      <c r="P324" s="92"/>
      <c r="Q324" s="92"/>
      <c r="R324" s="92"/>
      <c r="S324" s="92"/>
      <c r="T324" s="92"/>
      <c r="U324" s="92"/>
      <c r="V324" s="92"/>
      <c r="W324" s="92"/>
      <c r="X324" s="93"/>
    </row>
    <row r="325" spans="1:24" ht="87" customHeight="1" x14ac:dyDescent="0.25">
      <c r="A325" s="40"/>
      <c r="B325" s="41" t="s">
        <v>159</v>
      </c>
      <c r="C325" s="57" t="s">
        <v>15</v>
      </c>
      <c r="D325" s="39">
        <v>1357.9</v>
      </c>
      <c r="E325" s="42">
        <v>1357.9</v>
      </c>
      <c r="F325" s="39">
        <v>1289.2</v>
      </c>
      <c r="G325" s="39">
        <v>1289.2</v>
      </c>
      <c r="H325" s="20"/>
      <c r="I325" s="20"/>
      <c r="J325" s="20"/>
      <c r="K325" s="20"/>
      <c r="L325" s="20"/>
      <c r="M325" s="20"/>
      <c r="N325" s="20"/>
      <c r="O325" s="20"/>
      <c r="P325" s="20"/>
      <c r="Q325" s="20"/>
      <c r="R325" s="20"/>
      <c r="S325" s="20"/>
      <c r="T325" s="20"/>
      <c r="U325" s="20"/>
      <c r="V325" s="20"/>
      <c r="W325" s="78" t="s">
        <v>307</v>
      </c>
      <c r="X325" s="78"/>
    </row>
    <row r="326" spans="1:24" ht="86.25" customHeight="1" x14ac:dyDescent="0.25">
      <c r="A326" s="40"/>
      <c r="B326" s="41" t="s">
        <v>160</v>
      </c>
      <c r="C326" s="57" t="s">
        <v>15</v>
      </c>
      <c r="D326" s="39">
        <v>3853.6</v>
      </c>
      <c r="E326" s="42">
        <v>3853.6</v>
      </c>
      <c r="F326" s="39">
        <v>3676.6</v>
      </c>
      <c r="G326" s="39">
        <v>3676.6</v>
      </c>
      <c r="H326" s="20"/>
      <c r="I326" s="20"/>
      <c r="J326" s="20"/>
      <c r="K326" s="20"/>
      <c r="L326" s="20"/>
      <c r="M326" s="20"/>
      <c r="N326" s="20"/>
      <c r="O326" s="20"/>
      <c r="P326" s="20"/>
      <c r="Q326" s="20"/>
      <c r="R326" s="20"/>
      <c r="S326" s="20"/>
      <c r="T326" s="20"/>
      <c r="U326" s="20"/>
      <c r="V326" s="20"/>
      <c r="W326" s="78" t="s">
        <v>308</v>
      </c>
      <c r="X326" s="78"/>
    </row>
    <row r="327" spans="1:24" ht="72" customHeight="1" x14ac:dyDescent="0.25">
      <c r="A327" s="40"/>
      <c r="B327" s="41" t="s">
        <v>177</v>
      </c>
      <c r="C327" s="57" t="s">
        <v>15</v>
      </c>
      <c r="D327" s="39">
        <v>272.3</v>
      </c>
      <c r="E327" s="42">
        <v>272.3</v>
      </c>
      <c r="F327" s="39">
        <v>272.2</v>
      </c>
      <c r="G327" s="39">
        <v>272.2</v>
      </c>
      <c r="H327" s="20"/>
      <c r="I327" s="20"/>
      <c r="J327" s="20"/>
      <c r="K327" s="20"/>
      <c r="L327" s="20"/>
      <c r="M327" s="20"/>
      <c r="N327" s="20"/>
      <c r="O327" s="20"/>
      <c r="P327" s="20"/>
      <c r="Q327" s="20"/>
      <c r="R327" s="20"/>
      <c r="S327" s="20"/>
      <c r="T327" s="20"/>
      <c r="U327" s="20"/>
      <c r="V327" s="20"/>
      <c r="W327" s="78" t="s">
        <v>309</v>
      </c>
      <c r="X327" s="78"/>
    </row>
    <row r="328" spans="1:24" ht="72" customHeight="1" x14ac:dyDescent="0.25">
      <c r="A328" s="40"/>
      <c r="B328" s="41" t="s">
        <v>176</v>
      </c>
      <c r="C328" s="57" t="s">
        <v>15</v>
      </c>
      <c r="D328" s="39">
        <v>18.3</v>
      </c>
      <c r="E328" s="42">
        <v>18.3</v>
      </c>
      <c r="F328" s="39">
        <v>18.3</v>
      </c>
      <c r="G328" s="39">
        <v>18.3</v>
      </c>
      <c r="H328" s="20"/>
      <c r="I328" s="20"/>
      <c r="J328" s="20"/>
      <c r="K328" s="20"/>
      <c r="L328" s="20"/>
      <c r="M328" s="20"/>
      <c r="N328" s="20"/>
      <c r="O328" s="20"/>
      <c r="P328" s="20"/>
      <c r="Q328" s="20"/>
      <c r="R328" s="20"/>
      <c r="S328" s="20"/>
      <c r="T328" s="20"/>
      <c r="U328" s="20"/>
      <c r="V328" s="20"/>
      <c r="W328" s="78" t="s">
        <v>216</v>
      </c>
      <c r="X328" s="78"/>
    </row>
    <row r="329" spans="1:24" ht="72" customHeight="1" x14ac:dyDescent="0.25">
      <c r="A329" s="40"/>
      <c r="B329" s="41" t="s">
        <v>185</v>
      </c>
      <c r="C329" s="57" t="s">
        <v>15</v>
      </c>
      <c r="D329" s="39">
        <v>4371</v>
      </c>
      <c r="E329" s="42">
        <v>4371</v>
      </c>
      <c r="F329" s="39">
        <v>4093.1</v>
      </c>
      <c r="G329" s="39">
        <v>4093.1</v>
      </c>
      <c r="H329" s="20"/>
      <c r="I329" s="20"/>
      <c r="J329" s="20"/>
      <c r="K329" s="20"/>
      <c r="L329" s="20"/>
      <c r="M329" s="20"/>
      <c r="N329" s="20"/>
      <c r="O329" s="20"/>
      <c r="P329" s="20"/>
      <c r="Q329" s="20"/>
      <c r="R329" s="20"/>
      <c r="S329" s="20"/>
      <c r="T329" s="20"/>
      <c r="U329" s="20"/>
      <c r="V329" s="20"/>
      <c r="W329" s="78" t="s">
        <v>310</v>
      </c>
      <c r="X329" s="78"/>
    </row>
    <row r="330" spans="1:24" ht="72" customHeight="1" x14ac:dyDescent="0.25">
      <c r="A330" s="40"/>
      <c r="B330" s="41" t="s">
        <v>173</v>
      </c>
      <c r="C330" s="57" t="s">
        <v>17</v>
      </c>
      <c r="D330" s="39">
        <v>1095.5</v>
      </c>
      <c r="E330" s="42">
        <v>1095.5</v>
      </c>
      <c r="F330" s="39">
        <v>1065.8</v>
      </c>
      <c r="G330" s="39">
        <v>1065.8</v>
      </c>
      <c r="H330" s="20"/>
      <c r="I330" s="20"/>
      <c r="J330" s="20"/>
      <c r="K330" s="20"/>
      <c r="L330" s="20"/>
      <c r="M330" s="20"/>
      <c r="N330" s="20"/>
      <c r="O330" s="20"/>
      <c r="P330" s="20"/>
      <c r="Q330" s="20"/>
      <c r="R330" s="20"/>
      <c r="S330" s="20"/>
      <c r="T330" s="20"/>
      <c r="U330" s="20"/>
      <c r="V330" s="20"/>
      <c r="W330" s="78" t="s">
        <v>311</v>
      </c>
      <c r="X330" s="78"/>
    </row>
    <row r="331" spans="1:24" ht="72" customHeight="1" x14ac:dyDescent="0.25">
      <c r="A331" s="40"/>
      <c r="B331" s="41" t="s">
        <v>161</v>
      </c>
      <c r="C331" s="57" t="s">
        <v>15</v>
      </c>
      <c r="D331" s="39">
        <v>1513.6</v>
      </c>
      <c r="E331" s="42">
        <v>1513.6</v>
      </c>
      <c r="F331" s="39">
        <v>1472.4</v>
      </c>
      <c r="G331" s="39">
        <v>1472.4</v>
      </c>
      <c r="H331" s="20"/>
      <c r="I331" s="20"/>
      <c r="J331" s="20"/>
      <c r="K331" s="20"/>
      <c r="L331" s="20"/>
      <c r="M331" s="20"/>
      <c r="N331" s="20"/>
      <c r="O331" s="20"/>
      <c r="P331" s="20"/>
      <c r="Q331" s="20"/>
      <c r="R331" s="20"/>
      <c r="S331" s="20"/>
      <c r="T331" s="20"/>
      <c r="U331" s="20"/>
      <c r="V331" s="20"/>
      <c r="W331" s="78" t="s">
        <v>312</v>
      </c>
      <c r="X331" s="78"/>
    </row>
    <row r="332" spans="1:24" ht="72" customHeight="1" x14ac:dyDescent="0.25">
      <c r="A332" s="65"/>
      <c r="B332" s="48" t="s">
        <v>227</v>
      </c>
      <c r="C332" s="57" t="s">
        <v>15</v>
      </c>
      <c r="D332" s="39">
        <v>110.4</v>
      </c>
      <c r="E332" s="42">
        <v>110.4</v>
      </c>
      <c r="F332" s="39">
        <v>110.3</v>
      </c>
      <c r="G332" s="39">
        <v>110.3</v>
      </c>
      <c r="H332" s="20"/>
      <c r="I332" s="20"/>
      <c r="J332" s="20"/>
      <c r="K332" s="20"/>
      <c r="L332" s="20"/>
      <c r="M332" s="20"/>
      <c r="N332" s="20"/>
      <c r="O332" s="20"/>
      <c r="P332" s="20"/>
      <c r="Q332" s="20"/>
      <c r="R332" s="20"/>
      <c r="S332" s="20"/>
      <c r="T332" s="20"/>
      <c r="U332" s="20"/>
      <c r="V332" s="20"/>
      <c r="W332" s="78" t="s">
        <v>313</v>
      </c>
      <c r="X332" s="78"/>
    </row>
    <row r="333" spans="1:24" ht="72" customHeight="1" x14ac:dyDescent="0.25">
      <c r="A333" s="65"/>
      <c r="B333" s="19" t="s">
        <v>228</v>
      </c>
      <c r="C333" s="57" t="s">
        <v>15</v>
      </c>
      <c r="D333" s="39">
        <v>5.7</v>
      </c>
      <c r="E333" s="42">
        <v>5.7</v>
      </c>
      <c r="F333" s="39">
        <v>5.7</v>
      </c>
      <c r="G333" s="39">
        <v>5.7</v>
      </c>
      <c r="H333" s="20"/>
      <c r="I333" s="20"/>
      <c r="J333" s="20"/>
      <c r="K333" s="20"/>
      <c r="L333" s="20"/>
      <c r="M333" s="20"/>
      <c r="N333" s="20"/>
      <c r="O333" s="20"/>
      <c r="P333" s="20"/>
      <c r="Q333" s="20"/>
      <c r="R333" s="20"/>
      <c r="S333" s="20"/>
      <c r="T333" s="20"/>
      <c r="U333" s="20"/>
      <c r="V333" s="20"/>
      <c r="W333" s="78" t="s">
        <v>216</v>
      </c>
      <c r="X333" s="78"/>
    </row>
    <row r="334" spans="1:24" ht="98.25" customHeight="1" x14ac:dyDescent="0.25">
      <c r="A334" s="63"/>
      <c r="B334" s="49" t="s">
        <v>305</v>
      </c>
      <c r="C334" s="57" t="s">
        <v>15</v>
      </c>
      <c r="D334" s="39">
        <v>50</v>
      </c>
      <c r="E334" s="42">
        <v>50</v>
      </c>
      <c r="F334" s="39">
        <v>0</v>
      </c>
      <c r="G334" s="39">
        <v>0</v>
      </c>
      <c r="H334" s="20"/>
      <c r="I334" s="20"/>
      <c r="J334" s="20"/>
      <c r="K334" s="20"/>
      <c r="L334" s="20"/>
      <c r="M334" s="20"/>
      <c r="N334" s="20"/>
      <c r="O334" s="20"/>
      <c r="P334" s="20"/>
      <c r="Q334" s="20"/>
      <c r="R334" s="20"/>
      <c r="S334" s="20"/>
      <c r="T334" s="20"/>
      <c r="U334" s="20"/>
      <c r="V334" s="20"/>
      <c r="W334" s="78" t="s">
        <v>99</v>
      </c>
      <c r="X334" s="78"/>
    </row>
    <row r="335" spans="1:24" ht="98.25" customHeight="1" x14ac:dyDescent="0.25">
      <c r="A335" s="63"/>
      <c r="B335" s="49" t="s">
        <v>306</v>
      </c>
      <c r="C335" s="57" t="s">
        <v>15</v>
      </c>
      <c r="D335" s="39">
        <v>50</v>
      </c>
      <c r="E335" s="42">
        <v>50</v>
      </c>
      <c r="F335" s="39">
        <v>2.9</v>
      </c>
      <c r="G335" s="39">
        <v>2.9</v>
      </c>
      <c r="H335" s="20"/>
      <c r="I335" s="20"/>
      <c r="J335" s="20"/>
      <c r="K335" s="20"/>
      <c r="L335" s="20"/>
      <c r="M335" s="20"/>
      <c r="N335" s="20"/>
      <c r="O335" s="20"/>
      <c r="P335" s="20"/>
      <c r="Q335" s="20"/>
      <c r="R335" s="20"/>
      <c r="S335" s="20"/>
      <c r="T335" s="20"/>
      <c r="U335" s="20"/>
      <c r="V335" s="20"/>
      <c r="W335" s="78" t="s">
        <v>314</v>
      </c>
      <c r="X335" s="78"/>
    </row>
    <row r="336" spans="1:24" ht="98.25" customHeight="1" x14ac:dyDescent="0.25">
      <c r="A336" s="63"/>
      <c r="B336" s="49" t="s">
        <v>299</v>
      </c>
      <c r="C336" s="57" t="s">
        <v>15</v>
      </c>
      <c r="D336" s="39">
        <v>1500</v>
      </c>
      <c r="E336" s="42">
        <v>1500</v>
      </c>
      <c r="F336" s="39">
        <v>0</v>
      </c>
      <c r="G336" s="39">
        <v>0</v>
      </c>
      <c r="H336" s="20"/>
      <c r="I336" s="20"/>
      <c r="J336" s="20"/>
      <c r="K336" s="20"/>
      <c r="L336" s="20"/>
      <c r="M336" s="20"/>
      <c r="N336" s="20"/>
      <c r="O336" s="20"/>
      <c r="P336" s="20"/>
      <c r="Q336" s="20"/>
      <c r="R336" s="20"/>
      <c r="S336" s="20"/>
      <c r="T336" s="20"/>
      <c r="U336" s="20"/>
      <c r="V336" s="20"/>
      <c r="W336" s="78" t="s">
        <v>99</v>
      </c>
      <c r="X336" s="78"/>
    </row>
    <row r="337" spans="1:24" ht="49.5" customHeight="1" x14ac:dyDescent="0.25">
      <c r="A337" s="73"/>
      <c r="B337" s="112" t="s">
        <v>19</v>
      </c>
      <c r="C337" s="59" t="s">
        <v>18</v>
      </c>
      <c r="D337" s="50">
        <f>D338+D339</f>
        <v>14198.300000000001</v>
      </c>
      <c r="E337" s="50">
        <f t="shared" ref="E337:G337" si="86">E338+E339</f>
        <v>14198.300000000001</v>
      </c>
      <c r="F337" s="50">
        <f t="shared" si="86"/>
        <v>12006.699999999999</v>
      </c>
      <c r="G337" s="50">
        <f t="shared" si="86"/>
        <v>12006.699999999999</v>
      </c>
      <c r="H337" s="50">
        <f t="shared" ref="H337:V337" si="87">H327+H326+H325+H329+H330+H331</f>
        <v>0</v>
      </c>
      <c r="I337" s="50">
        <f t="shared" si="87"/>
        <v>0</v>
      </c>
      <c r="J337" s="50">
        <f t="shared" si="87"/>
        <v>0</v>
      </c>
      <c r="K337" s="50">
        <f t="shared" si="87"/>
        <v>0</v>
      </c>
      <c r="L337" s="50">
        <f t="shared" si="87"/>
        <v>0</v>
      </c>
      <c r="M337" s="50">
        <f t="shared" si="87"/>
        <v>0</v>
      </c>
      <c r="N337" s="50">
        <f t="shared" si="87"/>
        <v>0</v>
      </c>
      <c r="O337" s="50">
        <f t="shared" si="87"/>
        <v>0</v>
      </c>
      <c r="P337" s="50">
        <f t="shared" si="87"/>
        <v>0</v>
      </c>
      <c r="Q337" s="50">
        <f t="shared" si="87"/>
        <v>0</v>
      </c>
      <c r="R337" s="50">
        <f t="shared" si="87"/>
        <v>0</v>
      </c>
      <c r="S337" s="50">
        <f t="shared" si="87"/>
        <v>0</v>
      </c>
      <c r="T337" s="50">
        <f t="shared" si="87"/>
        <v>0</v>
      </c>
      <c r="U337" s="50">
        <f t="shared" si="87"/>
        <v>0</v>
      </c>
      <c r="V337" s="50">
        <f t="shared" si="87"/>
        <v>0</v>
      </c>
      <c r="W337" s="116" t="s">
        <v>315</v>
      </c>
      <c r="X337" s="117"/>
    </row>
    <row r="338" spans="1:24" ht="81.75" customHeight="1" x14ac:dyDescent="0.25">
      <c r="A338" s="74"/>
      <c r="B338" s="138"/>
      <c r="C338" s="57" t="s">
        <v>15</v>
      </c>
      <c r="D338" s="7">
        <f>D325+D326+D327+D328+D329+D331+D332+D333+D334+D335+D336</f>
        <v>13102.800000000001</v>
      </c>
      <c r="E338" s="7">
        <f t="shared" ref="E338" si="88">E325+E326+E327+E328+E329+E331+E332+E333+E334+E335+E336</f>
        <v>13102.800000000001</v>
      </c>
      <c r="F338" s="7">
        <f>F325+F326+F327+F328+F329+F331+F332+F333+F334+F335+F336+0.2</f>
        <v>10940.9</v>
      </c>
      <c r="G338" s="7">
        <f>G325+G326+G327+G328+G329+G331+G332+G333+G334+G335+G336+0.2</f>
        <v>10940.9</v>
      </c>
      <c r="H338" s="58"/>
      <c r="I338" s="58"/>
      <c r="J338" s="58"/>
      <c r="K338" s="58"/>
      <c r="L338" s="58"/>
      <c r="M338" s="58"/>
      <c r="N338" s="58"/>
      <c r="O338" s="58"/>
      <c r="P338" s="58"/>
      <c r="Q338" s="58"/>
      <c r="R338" s="58"/>
      <c r="S338" s="58"/>
      <c r="T338" s="58"/>
      <c r="U338" s="58"/>
      <c r="V338" s="58"/>
      <c r="W338" s="78" t="s">
        <v>316</v>
      </c>
      <c r="X338" s="78"/>
    </row>
    <row r="339" spans="1:24" ht="57.75" customHeight="1" x14ac:dyDescent="0.25">
      <c r="A339" s="75"/>
      <c r="B339" s="114"/>
      <c r="C339" s="57" t="s">
        <v>17</v>
      </c>
      <c r="D339" s="7">
        <f>D330</f>
        <v>1095.5</v>
      </c>
      <c r="E339" s="7">
        <f>E330</f>
        <v>1095.5</v>
      </c>
      <c r="F339" s="7">
        <f>F330</f>
        <v>1065.8</v>
      </c>
      <c r="G339" s="7">
        <f>G330</f>
        <v>1065.8</v>
      </c>
      <c r="H339" s="58"/>
      <c r="I339" s="58"/>
      <c r="J339" s="58"/>
      <c r="K339" s="58"/>
      <c r="L339" s="58"/>
      <c r="M339" s="58"/>
      <c r="N339" s="58"/>
      <c r="O339" s="58"/>
      <c r="P339" s="58"/>
      <c r="Q339" s="58"/>
      <c r="R339" s="58"/>
      <c r="S339" s="58"/>
      <c r="T339" s="58"/>
      <c r="U339" s="58"/>
      <c r="V339" s="58"/>
      <c r="W339" s="78" t="s">
        <v>317</v>
      </c>
      <c r="X339" s="78"/>
    </row>
    <row r="340" spans="1:24" ht="30" customHeight="1" x14ac:dyDescent="0.25">
      <c r="A340" s="65"/>
      <c r="B340" s="91" t="s">
        <v>162</v>
      </c>
      <c r="C340" s="92"/>
      <c r="D340" s="92"/>
      <c r="E340" s="92"/>
      <c r="F340" s="92"/>
      <c r="G340" s="92"/>
      <c r="H340" s="92"/>
      <c r="I340" s="92"/>
      <c r="J340" s="92"/>
      <c r="K340" s="92"/>
      <c r="L340" s="92"/>
      <c r="M340" s="92"/>
      <c r="N340" s="92"/>
      <c r="O340" s="92"/>
      <c r="P340" s="92"/>
      <c r="Q340" s="92"/>
      <c r="R340" s="92"/>
      <c r="S340" s="92"/>
      <c r="T340" s="92"/>
      <c r="U340" s="92"/>
      <c r="V340" s="92"/>
      <c r="W340" s="92"/>
      <c r="X340" s="93"/>
    </row>
    <row r="341" spans="1:24" ht="96.75" customHeight="1" x14ac:dyDescent="0.25">
      <c r="A341" s="40"/>
      <c r="B341" s="41" t="s">
        <v>193</v>
      </c>
      <c r="C341" s="57" t="s">
        <v>15</v>
      </c>
      <c r="D341" s="39">
        <v>1000</v>
      </c>
      <c r="E341" s="42">
        <v>1000</v>
      </c>
      <c r="F341" s="39">
        <v>0</v>
      </c>
      <c r="G341" s="39">
        <v>0</v>
      </c>
      <c r="H341" s="20"/>
      <c r="I341" s="20"/>
      <c r="J341" s="20"/>
      <c r="K341" s="20"/>
      <c r="L341" s="20"/>
      <c r="M341" s="20"/>
      <c r="N341" s="20"/>
      <c r="O341" s="20"/>
      <c r="P341" s="20"/>
      <c r="Q341" s="20"/>
      <c r="R341" s="20"/>
      <c r="S341" s="20"/>
      <c r="T341" s="20"/>
      <c r="U341" s="20"/>
      <c r="V341" s="20"/>
      <c r="W341" s="78" t="s">
        <v>99</v>
      </c>
      <c r="X341" s="78"/>
    </row>
    <row r="342" spans="1:24" ht="132" customHeight="1" x14ac:dyDescent="0.25">
      <c r="A342" s="40"/>
      <c r="B342" s="41" t="s">
        <v>229</v>
      </c>
      <c r="C342" s="57" t="s">
        <v>15</v>
      </c>
      <c r="D342" s="39">
        <v>32400</v>
      </c>
      <c r="E342" s="42">
        <v>32400</v>
      </c>
      <c r="F342" s="39">
        <v>32400</v>
      </c>
      <c r="G342" s="39">
        <v>32400</v>
      </c>
      <c r="H342" s="20"/>
      <c r="I342" s="20"/>
      <c r="J342" s="20"/>
      <c r="K342" s="20"/>
      <c r="L342" s="20"/>
      <c r="M342" s="20"/>
      <c r="N342" s="20"/>
      <c r="O342" s="20"/>
      <c r="P342" s="20"/>
      <c r="Q342" s="20"/>
      <c r="R342" s="20"/>
      <c r="S342" s="20"/>
      <c r="T342" s="20"/>
      <c r="U342" s="20"/>
      <c r="V342" s="20"/>
      <c r="W342" s="78" t="s">
        <v>216</v>
      </c>
      <c r="X342" s="78"/>
    </row>
    <row r="343" spans="1:24" ht="41.25" customHeight="1" x14ac:dyDescent="0.25">
      <c r="A343" s="84"/>
      <c r="B343" s="82" t="s">
        <v>19</v>
      </c>
      <c r="C343" s="54" t="s">
        <v>18</v>
      </c>
      <c r="D343" s="10">
        <f>D344</f>
        <v>33400</v>
      </c>
      <c r="E343" s="10">
        <f t="shared" ref="E343:G343" si="89">E344</f>
        <v>33400</v>
      </c>
      <c r="F343" s="10">
        <f t="shared" si="89"/>
        <v>32400</v>
      </c>
      <c r="G343" s="10">
        <f t="shared" si="89"/>
        <v>32400</v>
      </c>
      <c r="H343" s="58"/>
      <c r="I343" s="58"/>
      <c r="J343" s="58"/>
      <c r="K343" s="58"/>
      <c r="L343" s="58"/>
      <c r="M343" s="58"/>
      <c r="N343" s="58"/>
      <c r="O343" s="58"/>
      <c r="P343" s="58"/>
      <c r="Q343" s="58"/>
      <c r="R343" s="58"/>
      <c r="S343" s="58"/>
      <c r="T343" s="58"/>
      <c r="U343" s="58"/>
      <c r="V343" s="58"/>
      <c r="W343" s="107" t="s">
        <v>318</v>
      </c>
      <c r="X343" s="78"/>
    </row>
    <row r="344" spans="1:24" ht="49.5" customHeight="1" x14ac:dyDescent="0.25">
      <c r="A344" s="84"/>
      <c r="B344" s="87"/>
      <c r="C344" s="57" t="s">
        <v>15</v>
      </c>
      <c r="D344" s="7">
        <f>D341+D342</f>
        <v>33400</v>
      </c>
      <c r="E344" s="7">
        <f t="shared" ref="E344:G344" si="90">E341+E342</f>
        <v>33400</v>
      </c>
      <c r="F344" s="7">
        <f t="shared" si="90"/>
        <v>32400</v>
      </c>
      <c r="G344" s="7">
        <f t="shared" si="90"/>
        <v>32400</v>
      </c>
      <c r="H344" s="58"/>
      <c r="I344" s="58"/>
      <c r="J344" s="58"/>
      <c r="K344" s="58"/>
      <c r="L344" s="58"/>
      <c r="M344" s="58"/>
      <c r="N344" s="58"/>
      <c r="O344" s="58"/>
      <c r="P344" s="58"/>
      <c r="Q344" s="58"/>
      <c r="R344" s="58"/>
      <c r="S344" s="58"/>
      <c r="T344" s="58"/>
      <c r="U344" s="58"/>
      <c r="V344" s="58"/>
      <c r="W344" s="78" t="s">
        <v>318</v>
      </c>
      <c r="X344" s="78"/>
    </row>
    <row r="345" spans="1:24" ht="30" customHeight="1" x14ac:dyDescent="0.25">
      <c r="A345" s="65"/>
      <c r="B345" s="91" t="s">
        <v>163</v>
      </c>
      <c r="C345" s="92"/>
      <c r="D345" s="92"/>
      <c r="E345" s="92"/>
      <c r="F345" s="92"/>
      <c r="G345" s="92"/>
      <c r="H345" s="92"/>
      <c r="I345" s="92"/>
      <c r="J345" s="92"/>
      <c r="K345" s="92"/>
      <c r="L345" s="92"/>
      <c r="M345" s="92"/>
      <c r="N345" s="92"/>
      <c r="O345" s="92"/>
      <c r="P345" s="92"/>
      <c r="Q345" s="92"/>
      <c r="R345" s="92"/>
      <c r="S345" s="92"/>
      <c r="T345" s="92"/>
      <c r="U345" s="92"/>
      <c r="V345" s="92"/>
      <c r="W345" s="92"/>
      <c r="X345" s="93"/>
    </row>
    <row r="346" spans="1:24" ht="93" customHeight="1" x14ac:dyDescent="0.25">
      <c r="A346" s="37"/>
      <c r="B346" s="62" t="s">
        <v>230</v>
      </c>
      <c r="C346" s="57" t="s">
        <v>15</v>
      </c>
      <c r="D346" s="7">
        <v>1800</v>
      </c>
      <c r="E346" s="7">
        <v>1800</v>
      </c>
      <c r="F346" s="7">
        <v>1240.9000000000001</v>
      </c>
      <c r="G346" s="7">
        <v>1240.9000000000001</v>
      </c>
      <c r="H346" s="55"/>
      <c r="I346" s="55"/>
      <c r="J346" s="55"/>
      <c r="K346" s="55"/>
      <c r="L346" s="55"/>
      <c r="M346" s="55"/>
      <c r="N346" s="55"/>
      <c r="O346" s="55"/>
      <c r="P346" s="55"/>
      <c r="Q346" s="55"/>
      <c r="R346" s="55"/>
      <c r="S346" s="55"/>
      <c r="T346" s="55"/>
      <c r="U346" s="55"/>
      <c r="V346" s="55"/>
      <c r="W346" s="79" t="s">
        <v>319</v>
      </c>
      <c r="X346" s="80"/>
    </row>
    <row r="347" spans="1:24" ht="93" customHeight="1" x14ac:dyDescent="0.25">
      <c r="A347" s="37"/>
      <c r="B347" s="57" t="s">
        <v>231</v>
      </c>
      <c r="C347" s="57" t="s">
        <v>15</v>
      </c>
      <c r="D347" s="7">
        <v>275</v>
      </c>
      <c r="E347" s="7">
        <v>275</v>
      </c>
      <c r="F347" s="7">
        <v>0</v>
      </c>
      <c r="G347" s="7">
        <v>0</v>
      </c>
      <c r="H347" s="55"/>
      <c r="I347" s="55"/>
      <c r="J347" s="55"/>
      <c r="K347" s="55"/>
      <c r="L347" s="55"/>
      <c r="M347" s="55"/>
      <c r="N347" s="55"/>
      <c r="O347" s="55"/>
      <c r="P347" s="55"/>
      <c r="Q347" s="55"/>
      <c r="R347" s="55"/>
      <c r="S347" s="55"/>
      <c r="T347" s="55"/>
      <c r="U347" s="55"/>
      <c r="V347" s="55"/>
      <c r="W347" s="79" t="s">
        <v>99</v>
      </c>
      <c r="X347" s="80"/>
    </row>
    <row r="348" spans="1:24" ht="28.5" customHeight="1" x14ac:dyDescent="0.25">
      <c r="A348" s="103"/>
      <c r="B348" s="112" t="s">
        <v>19</v>
      </c>
      <c r="C348" s="54" t="s">
        <v>18</v>
      </c>
      <c r="D348" s="10">
        <f>D349</f>
        <v>2075</v>
      </c>
      <c r="E348" s="10">
        <f t="shared" ref="E348:G348" si="91">E349</f>
        <v>2075</v>
      </c>
      <c r="F348" s="10">
        <f t="shared" si="91"/>
        <v>1240.9000000000001</v>
      </c>
      <c r="G348" s="10">
        <f t="shared" si="91"/>
        <v>1240.9000000000001</v>
      </c>
      <c r="H348" s="58"/>
      <c r="I348" s="58"/>
      <c r="J348" s="58"/>
      <c r="K348" s="58"/>
      <c r="L348" s="58"/>
      <c r="M348" s="58"/>
      <c r="N348" s="58"/>
      <c r="O348" s="58"/>
      <c r="P348" s="58"/>
      <c r="Q348" s="58"/>
      <c r="R348" s="58"/>
      <c r="S348" s="58"/>
      <c r="T348" s="58"/>
      <c r="U348" s="58"/>
      <c r="V348" s="58"/>
      <c r="W348" s="107" t="s">
        <v>320</v>
      </c>
      <c r="X348" s="78"/>
    </row>
    <row r="349" spans="1:24" ht="57.75" customHeight="1" x14ac:dyDescent="0.25">
      <c r="A349" s="111"/>
      <c r="B349" s="113"/>
      <c r="C349" s="57" t="s">
        <v>15</v>
      </c>
      <c r="D349" s="7">
        <f>D346+D347</f>
        <v>2075</v>
      </c>
      <c r="E349" s="7">
        <f t="shared" ref="E349:G349" si="92">E346+E347</f>
        <v>2075</v>
      </c>
      <c r="F349" s="7">
        <f t="shared" si="92"/>
        <v>1240.9000000000001</v>
      </c>
      <c r="G349" s="7">
        <f t="shared" si="92"/>
        <v>1240.9000000000001</v>
      </c>
      <c r="H349" s="58"/>
      <c r="I349" s="58"/>
      <c r="J349" s="58"/>
      <c r="K349" s="58"/>
      <c r="L349" s="58"/>
      <c r="M349" s="58"/>
      <c r="N349" s="58"/>
      <c r="O349" s="58"/>
      <c r="P349" s="58"/>
      <c r="Q349" s="58"/>
      <c r="R349" s="58"/>
      <c r="S349" s="58"/>
      <c r="T349" s="58"/>
      <c r="U349" s="58"/>
      <c r="V349" s="58"/>
      <c r="W349" s="78" t="s">
        <v>320</v>
      </c>
      <c r="X349" s="78"/>
    </row>
    <row r="350" spans="1:24" ht="30" customHeight="1" x14ac:dyDescent="0.25">
      <c r="A350" s="65"/>
      <c r="B350" s="91" t="s">
        <v>164</v>
      </c>
      <c r="C350" s="92"/>
      <c r="D350" s="92"/>
      <c r="E350" s="92"/>
      <c r="F350" s="92"/>
      <c r="G350" s="92"/>
      <c r="H350" s="92"/>
      <c r="I350" s="92"/>
      <c r="J350" s="92"/>
      <c r="K350" s="92"/>
      <c r="L350" s="92"/>
      <c r="M350" s="92"/>
      <c r="N350" s="92"/>
      <c r="O350" s="92"/>
      <c r="P350" s="92"/>
      <c r="Q350" s="92"/>
      <c r="R350" s="92"/>
      <c r="S350" s="92"/>
      <c r="T350" s="92"/>
      <c r="U350" s="92"/>
      <c r="V350" s="92"/>
      <c r="W350" s="92"/>
      <c r="X350" s="93"/>
    </row>
    <row r="351" spans="1:24" ht="85.5" customHeight="1" x14ac:dyDescent="0.25">
      <c r="A351" s="51"/>
      <c r="B351" s="69" t="s">
        <v>165</v>
      </c>
      <c r="C351" s="57" t="s">
        <v>15</v>
      </c>
      <c r="D351" s="7">
        <v>13309.8</v>
      </c>
      <c r="E351" s="7">
        <v>13309.8</v>
      </c>
      <c r="F351" s="7">
        <v>10967.6</v>
      </c>
      <c r="G351" s="7">
        <v>10967.6</v>
      </c>
      <c r="H351" s="55"/>
      <c r="I351" s="55"/>
      <c r="J351" s="55"/>
      <c r="K351" s="55"/>
      <c r="L351" s="55"/>
      <c r="M351" s="55"/>
      <c r="N351" s="55"/>
      <c r="O351" s="55"/>
      <c r="P351" s="55"/>
      <c r="Q351" s="55"/>
      <c r="R351" s="55"/>
      <c r="S351" s="55"/>
      <c r="T351" s="55"/>
      <c r="U351" s="55"/>
      <c r="V351" s="55"/>
      <c r="W351" s="79" t="s">
        <v>370</v>
      </c>
      <c r="X351" s="80"/>
    </row>
    <row r="352" spans="1:24" ht="51.75" customHeight="1" x14ac:dyDescent="0.25">
      <c r="A352" s="51"/>
      <c r="B352" s="69" t="s">
        <v>166</v>
      </c>
      <c r="C352" s="57" t="s">
        <v>15</v>
      </c>
      <c r="D352" s="7">
        <v>1567</v>
      </c>
      <c r="E352" s="7">
        <v>1567</v>
      </c>
      <c r="F352" s="7">
        <v>1567</v>
      </c>
      <c r="G352" s="7">
        <v>1567</v>
      </c>
      <c r="H352" s="55"/>
      <c r="I352" s="55"/>
      <c r="J352" s="55"/>
      <c r="K352" s="55"/>
      <c r="L352" s="55"/>
      <c r="M352" s="55"/>
      <c r="N352" s="55"/>
      <c r="O352" s="55"/>
      <c r="P352" s="55"/>
      <c r="Q352" s="55"/>
      <c r="R352" s="55"/>
      <c r="S352" s="55"/>
      <c r="T352" s="55"/>
      <c r="U352" s="55"/>
      <c r="V352" s="55"/>
      <c r="W352" s="79" t="s">
        <v>99</v>
      </c>
      <c r="X352" s="80"/>
    </row>
    <row r="353" spans="1:24" ht="93" customHeight="1" x14ac:dyDescent="0.25">
      <c r="A353" s="51"/>
      <c r="B353" s="69" t="s">
        <v>167</v>
      </c>
      <c r="C353" s="57" t="s">
        <v>15</v>
      </c>
      <c r="D353" s="7">
        <v>2763.3</v>
      </c>
      <c r="E353" s="7">
        <v>2763.3</v>
      </c>
      <c r="F353" s="7">
        <v>2335.3000000000002</v>
      </c>
      <c r="G353" s="7">
        <v>2335.3000000000002</v>
      </c>
      <c r="H353" s="55"/>
      <c r="I353" s="55"/>
      <c r="J353" s="55"/>
      <c r="K353" s="55"/>
      <c r="L353" s="55"/>
      <c r="M353" s="55"/>
      <c r="N353" s="55"/>
      <c r="O353" s="55"/>
      <c r="P353" s="55"/>
      <c r="Q353" s="55"/>
      <c r="R353" s="55"/>
      <c r="S353" s="55"/>
      <c r="T353" s="55"/>
      <c r="U353" s="55"/>
      <c r="V353" s="55"/>
      <c r="W353" s="79" t="s">
        <v>321</v>
      </c>
      <c r="X353" s="80"/>
    </row>
    <row r="354" spans="1:24" ht="93" customHeight="1" x14ac:dyDescent="0.25">
      <c r="A354" s="52"/>
      <c r="B354" s="62" t="s">
        <v>172</v>
      </c>
      <c r="C354" s="57" t="s">
        <v>17</v>
      </c>
      <c r="D354" s="7">
        <v>9821.1</v>
      </c>
      <c r="E354" s="7">
        <v>9821.1</v>
      </c>
      <c r="F354" s="7">
        <v>9156.9</v>
      </c>
      <c r="G354" s="7">
        <v>9156.9</v>
      </c>
      <c r="H354" s="55"/>
      <c r="I354" s="55"/>
      <c r="J354" s="55"/>
      <c r="K354" s="55"/>
      <c r="L354" s="55"/>
      <c r="M354" s="55"/>
      <c r="N354" s="55"/>
      <c r="O354" s="55"/>
      <c r="P354" s="55"/>
      <c r="Q354" s="55"/>
      <c r="R354" s="55"/>
      <c r="S354" s="55"/>
      <c r="T354" s="55"/>
      <c r="U354" s="55"/>
      <c r="V354" s="55"/>
      <c r="W354" s="79" t="s">
        <v>322</v>
      </c>
      <c r="X354" s="80"/>
    </row>
    <row r="355" spans="1:24" ht="93" customHeight="1" x14ac:dyDescent="0.25">
      <c r="A355" s="52"/>
      <c r="B355" s="57" t="s">
        <v>178</v>
      </c>
      <c r="C355" s="57" t="s">
        <v>15</v>
      </c>
      <c r="D355" s="7">
        <v>1110</v>
      </c>
      <c r="E355" s="7">
        <v>1110</v>
      </c>
      <c r="F355" s="7">
        <v>1015</v>
      </c>
      <c r="G355" s="7">
        <v>1015</v>
      </c>
      <c r="H355" s="55"/>
      <c r="I355" s="55"/>
      <c r="J355" s="55"/>
      <c r="K355" s="55"/>
      <c r="L355" s="55"/>
      <c r="M355" s="55"/>
      <c r="N355" s="55"/>
      <c r="O355" s="55"/>
      <c r="P355" s="55"/>
      <c r="Q355" s="55"/>
      <c r="R355" s="55"/>
      <c r="S355" s="55"/>
      <c r="T355" s="55"/>
      <c r="U355" s="55"/>
      <c r="V355" s="55"/>
      <c r="W355" s="79" t="s">
        <v>323</v>
      </c>
      <c r="X355" s="80"/>
    </row>
    <row r="356" spans="1:24" ht="33.75" customHeight="1" x14ac:dyDescent="0.25">
      <c r="A356" s="103"/>
      <c r="B356" s="112" t="s">
        <v>19</v>
      </c>
      <c r="C356" s="54" t="s">
        <v>18</v>
      </c>
      <c r="D356" s="10">
        <f>D357+D358</f>
        <v>28571.199999999997</v>
      </c>
      <c r="E356" s="10">
        <f t="shared" ref="E356:G356" si="93">E357+E358</f>
        <v>28571.199999999997</v>
      </c>
      <c r="F356" s="10">
        <f t="shared" si="93"/>
        <v>25041.800000000003</v>
      </c>
      <c r="G356" s="10">
        <f t="shared" si="93"/>
        <v>25041.800000000003</v>
      </c>
      <c r="H356" s="58"/>
      <c r="I356" s="58"/>
      <c r="J356" s="58"/>
      <c r="K356" s="58"/>
      <c r="L356" s="58"/>
      <c r="M356" s="58"/>
      <c r="N356" s="58"/>
      <c r="O356" s="58"/>
      <c r="P356" s="58"/>
      <c r="Q356" s="58"/>
      <c r="R356" s="58"/>
      <c r="S356" s="58"/>
      <c r="T356" s="58"/>
      <c r="U356" s="58"/>
      <c r="V356" s="58"/>
      <c r="W356" s="107" t="s">
        <v>324</v>
      </c>
      <c r="X356" s="78"/>
    </row>
    <row r="357" spans="1:24" ht="57.75" customHeight="1" x14ac:dyDescent="0.25">
      <c r="A357" s="111"/>
      <c r="B357" s="113"/>
      <c r="C357" s="57" t="s">
        <v>15</v>
      </c>
      <c r="D357" s="7">
        <f>D351+D352+D353+D355</f>
        <v>18750.099999999999</v>
      </c>
      <c r="E357" s="7">
        <f t="shared" ref="E357:G357" si="94">E351+E352+E353+E355</f>
        <v>18750.099999999999</v>
      </c>
      <c r="F357" s="7">
        <f>F351+F352+F353+F355</f>
        <v>15884.900000000001</v>
      </c>
      <c r="G357" s="7">
        <f t="shared" si="94"/>
        <v>15884.900000000001</v>
      </c>
      <c r="H357" s="58"/>
      <c r="I357" s="58"/>
      <c r="J357" s="58"/>
      <c r="K357" s="58"/>
      <c r="L357" s="58"/>
      <c r="M357" s="58"/>
      <c r="N357" s="58"/>
      <c r="O357" s="58"/>
      <c r="P357" s="58"/>
      <c r="Q357" s="58"/>
      <c r="R357" s="58"/>
      <c r="S357" s="58"/>
      <c r="T357" s="58"/>
      <c r="U357" s="58"/>
      <c r="V357" s="58"/>
      <c r="W357" s="78" t="s">
        <v>325</v>
      </c>
      <c r="X357" s="78"/>
    </row>
    <row r="358" spans="1:24" ht="57.75" customHeight="1" x14ac:dyDescent="0.25">
      <c r="A358" s="109"/>
      <c r="B358" s="114"/>
      <c r="C358" s="57" t="s">
        <v>17</v>
      </c>
      <c r="D358" s="7">
        <f>D354</f>
        <v>9821.1</v>
      </c>
      <c r="E358" s="7">
        <f t="shared" ref="E358:G358" si="95">E354</f>
        <v>9821.1</v>
      </c>
      <c r="F358" s="7">
        <f t="shared" si="95"/>
        <v>9156.9</v>
      </c>
      <c r="G358" s="7">
        <f t="shared" si="95"/>
        <v>9156.9</v>
      </c>
      <c r="H358" s="58"/>
      <c r="I358" s="58"/>
      <c r="J358" s="58"/>
      <c r="K358" s="58"/>
      <c r="L358" s="58"/>
      <c r="M358" s="58"/>
      <c r="N358" s="58"/>
      <c r="O358" s="58"/>
      <c r="P358" s="58"/>
      <c r="Q358" s="58"/>
      <c r="R358" s="58"/>
      <c r="S358" s="58"/>
      <c r="T358" s="58"/>
      <c r="U358" s="58"/>
      <c r="V358" s="58"/>
      <c r="W358" s="79" t="s">
        <v>322</v>
      </c>
      <c r="X358" s="80"/>
    </row>
    <row r="359" spans="1:24" ht="30" customHeight="1" x14ac:dyDescent="0.25">
      <c r="A359" s="65"/>
      <c r="B359" s="91" t="s">
        <v>168</v>
      </c>
      <c r="C359" s="92"/>
      <c r="D359" s="92"/>
      <c r="E359" s="92"/>
      <c r="F359" s="92"/>
      <c r="G359" s="92"/>
      <c r="H359" s="92"/>
      <c r="I359" s="92"/>
      <c r="J359" s="92"/>
      <c r="K359" s="92"/>
      <c r="L359" s="92"/>
      <c r="M359" s="92"/>
      <c r="N359" s="92"/>
      <c r="O359" s="92"/>
      <c r="P359" s="92"/>
      <c r="Q359" s="92"/>
      <c r="R359" s="92"/>
      <c r="S359" s="92"/>
      <c r="T359" s="92"/>
      <c r="U359" s="92"/>
      <c r="V359" s="92"/>
      <c r="W359" s="92"/>
      <c r="X359" s="93"/>
    </row>
    <row r="360" spans="1:24" ht="77.25" customHeight="1" x14ac:dyDescent="0.25">
      <c r="A360" s="53"/>
      <c r="B360" s="57" t="s">
        <v>194</v>
      </c>
      <c r="C360" s="57" t="s">
        <v>15</v>
      </c>
      <c r="D360" s="7">
        <v>3009.6</v>
      </c>
      <c r="E360" s="7">
        <v>3009.6</v>
      </c>
      <c r="F360" s="7">
        <v>3009.6</v>
      </c>
      <c r="G360" s="7">
        <v>3009.6</v>
      </c>
      <c r="H360" s="58"/>
      <c r="I360" s="58"/>
      <c r="J360" s="58"/>
      <c r="K360" s="58"/>
      <c r="L360" s="58"/>
      <c r="M360" s="58"/>
      <c r="N360" s="58"/>
      <c r="O360" s="58"/>
      <c r="P360" s="58"/>
      <c r="Q360" s="58"/>
      <c r="R360" s="58"/>
      <c r="S360" s="58"/>
      <c r="T360" s="58"/>
      <c r="U360" s="58"/>
      <c r="V360" s="58"/>
      <c r="W360" s="79" t="s">
        <v>216</v>
      </c>
      <c r="X360" s="80"/>
    </row>
    <row r="361" spans="1:24" ht="81.75" customHeight="1" x14ac:dyDescent="0.25">
      <c r="A361" s="67"/>
      <c r="B361" s="9" t="s">
        <v>179</v>
      </c>
      <c r="C361" s="57" t="s">
        <v>15</v>
      </c>
      <c r="D361" s="7">
        <v>3297</v>
      </c>
      <c r="E361" s="7">
        <v>3297</v>
      </c>
      <c r="F361" s="7">
        <v>3297</v>
      </c>
      <c r="G361" s="7">
        <v>3297</v>
      </c>
      <c r="H361" s="58"/>
      <c r="I361" s="58"/>
      <c r="J361" s="58"/>
      <c r="K361" s="58"/>
      <c r="L361" s="58"/>
      <c r="M361" s="58"/>
      <c r="N361" s="58"/>
      <c r="O361" s="58"/>
      <c r="P361" s="58"/>
      <c r="Q361" s="58"/>
      <c r="R361" s="58"/>
      <c r="S361" s="58"/>
      <c r="T361" s="58"/>
      <c r="U361" s="58"/>
      <c r="V361" s="58"/>
      <c r="W361" s="79" t="s">
        <v>210</v>
      </c>
      <c r="X361" s="115"/>
    </row>
    <row r="362" spans="1:24" ht="15" customHeight="1" x14ac:dyDescent="0.25">
      <c r="A362" s="103"/>
      <c r="B362" s="76" t="s">
        <v>19</v>
      </c>
      <c r="C362" s="54" t="s">
        <v>18</v>
      </c>
      <c r="D362" s="10">
        <f>D363</f>
        <v>6306.6</v>
      </c>
      <c r="E362" s="10">
        <f t="shared" ref="E362:G362" si="96">E363</f>
        <v>6306.6</v>
      </c>
      <c r="F362" s="10">
        <f t="shared" si="96"/>
        <v>6306.6</v>
      </c>
      <c r="G362" s="10">
        <f t="shared" si="96"/>
        <v>6306.6</v>
      </c>
      <c r="H362" s="58"/>
      <c r="I362" s="58"/>
      <c r="J362" s="58"/>
      <c r="K362" s="58"/>
      <c r="L362" s="58"/>
      <c r="M362" s="58"/>
      <c r="N362" s="58"/>
      <c r="O362" s="58"/>
      <c r="P362" s="58"/>
      <c r="Q362" s="58"/>
      <c r="R362" s="58"/>
      <c r="S362" s="58"/>
      <c r="T362" s="58"/>
      <c r="U362" s="58"/>
      <c r="V362" s="58"/>
      <c r="W362" s="107" t="s">
        <v>210</v>
      </c>
      <c r="X362" s="78"/>
    </row>
    <row r="363" spans="1:24" ht="57.75" customHeight="1" x14ac:dyDescent="0.25">
      <c r="A363" s="109"/>
      <c r="B363" s="75"/>
      <c r="C363" s="57" t="s">
        <v>15</v>
      </c>
      <c r="D363" s="7">
        <f>D360+D361</f>
        <v>6306.6</v>
      </c>
      <c r="E363" s="7">
        <f t="shared" ref="E363:V363" si="97">E360+E361</f>
        <v>6306.6</v>
      </c>
      <c r="F363" s="7">
        <f>F360+F361</f>
        <v>6306.6</v>
      </c>
      <c r="G363" s="7">
        <f t="shared" si="97"/>
        <v>6306.6</v>
      </c>
      <c r="H363" s="7">
        <f t="shared" si="97"/>
        <v>0</v>
      </c>
      <c r="I363" s="7">
        <f t="shared" si="97"/>
        <v>0</v>
      </c>
      <c r="J363" s="7">
        <f t="shared" si="97"/>
        <v>0</v>
      </c>
      <c r="K363" s="7">
        <f t="shared" si="97"/>
        <v>0</v>
      </c>
      <c r="L363" s="7">
        <f t="shared" si="97"/>
        <v>0</v>
      </c>
      <c r="M363" s="7">
        <f t="shared" si="97"/>
        <v>0</v>
      </c>
      <c r="N363" s="7">
        <f t="shared" si="97"/>
        <v>0</v>
      </c>
      <c r="O363" s="7">
        <f t="shared" si="97"/>
        <v>0</v>
      </c>
      <c r="P363" s="7">
        <f t="shared" si="97"/>
        <v>0</v>
      </c>
      <c r="Q363" s="7">
        <f t="shared" si="97"/>
        <v>0</v>
      </c>
      <c r="R363" s="7">
        <f t="shared" si="97"/>
        <v>0</v>
      </c>
      <c r="S363" s="7">
        <f t="shared" si="97"/>
        <v>0</v>
      </c>
      <c r="T363" s="7">
        <f t="shared" si="97"/>
        <v>0</v>
      </c>
      <c r="U363" s="7">
        <f t="shared" si="97"/>
        <v>0</v>
      </c>
      <c r="V363" s="7">
        <f t="shared" si="97"/>
        <v>0</v>
      </c>
      <c r="W363" s="78" t="s">
        <v>210</v>
      </c>
      <c r="X363" s="78"/>
    </row>
    <row r="364" spans="1:24" ht="30" customHeight="1" x14ac:dyDescent="0.25">
      <c r="A364" s="65"/>
      <c r="B364" s="91" t="s">
        <v>192</v>
      </c>
      <c r="C364" s="92"/>
      <c r="D364" s="92"/>
      <c r="E364" s="92"/>
      <c r="F364" s="92"/>
      <c r="G364" s="92"/>
      <c r="H364" s="92"/>
      <c r="I364" s="92"/>
      <c r="J364" s="92"/>
      <c r="K364" s="92"/>
      <c r="L364" s="92"/>
      <c r="M364" s="92"/>
      <c r="N364" s="92"/>
      <c r="O364" s="92"/>
      <c r="P364" s="92"/>
      <c r="Q364" s="92"/>
      <c r="R364" s="92"/>
      <c r="S364" s="92"/>
      <c r="T364" s="92"/>
      <c r="U364" s="92"/>
      <c r="V364" s="92"/>
      <c r="W364" s="92"/>
      <c r="X364" s="93"/>
    </row>
    <row r="365" spans="1:24" ht="57.75" customHeight="1" x14ac:dyDescent="0.25">
      <c r="A365" s="53"/>
      <c r="B365" s="57" t="s">
        <v>195</v>
      </c>
      <c r="C365" s="57" t="s">
        <v>17</v>
      </c>
      <c r="D365" s="7">
        <v>3258.1</v>
      </c>
      <c r="E365" s="7">
        <v>3258.1</v>
      </c>
      <c r="F365" s="7">
        <v>3258.1</v>
      </c>
      <c r="G365" s="7">
        <v>3258.1</v>
      </c>
      <c r="H365" s="58"/>
      <c r="I365" s="58"/>
      <c r="J365" s="58"/>
      <c r="K365" s="58"/>
      <c r="L365" s="58"/>
      <c r="M365" s="58"/>
      <c r="N365" s="58"/>
      <c r="O365" s="58"/>
      <c r="P365" s="58"/>
      <c r="Q365" s="58"/>
      <c r="R365" s="58"/>
      <c r="S365" s="58"/>
      <c r="T365" s="58"/>
      <c r="U365" s="58"/>
      <c r="V365" s="58"/>
      <c r="W365" s="79" t="s">
        <v>216</v>
      </c>
      <c r="X365" s="80"/>
    </row>
    <row r="366" spans="1:24" ht="81.75" customHeight="1" x14ac:dyDescent="0.25">
      <c r="A366" s="67"/>
      <c r="B366" s="9" t="s">
        <v>196</v>
      </c>
      <c r="C366" s="57" t="s">
        <v>15</v>
      </c>
      <c r="D366" s="7">
        <v>3581.7</v>
      </c>
      <c r="E366" s="7">
        <v>3581.7</v>
      </c>
      <c r="F366" s="7">
        <v>3581.7</v>
      </c>
      <c r="G366" s="7">
        <v>3581.7</v>
      </c>
      <c r="H366" s="58"/>
      <c r="I366" s="58"/>
      <c r="J366" s="58"/>
      <c r="K366" s="58"/>
      <c r="L366" s="58"/>
      <c r="M366" s="58"/>
      <c r="N366" s="58"/>
      <c r="O366" s="58"/>
      <c r="P366" s="58"/>
      <c r="Q366" s="58"/>
      <c r="R366" s="58"/>
      <c r="S366" s="58"/>
      <c r="T366" s="58"/>
      <c r="U366" s="58"/>
      <c r="V366" s="58"/>
      <c r="W366" s="79" t="s">
        <v>210</v>
      </c>
      <c r="X366" s="115"/>
    </row>
    <row r="367" spans="1:24" ht="15" customHeight="1" x14ac:dyDescent="0.25">
      <c r="A367" s="103"/>
      <c r="B367" s="76" t="s">
        <v>19</v>
      </c>
      <c r="C367" s="54" t="s">
        <v>18</v>
      </c>
      <c r="D367" s="10">
        <f>D369+D368</f>
        <v>6839.7999999999993</v>
      </c>
      <c r="E367" s="10">
        <f t="shared" ref="E367:G367" si="98">E369+E368</f>
        <v>6839.7999999999993</v>
      </c>
      <c r="F367" s="10">
        <f t="shared" si="98"/>
        <v>6839.7999999999993</v>
      </c>
      <c r="G367" s="10">
        <f t="shared" si="98"/>
        <v>6839.7999999999993</v>
      </c>
      <c r="H367" s="58"/>
      <c r="I367" s="58"/>
      <c r="J367" s="58"/>
      <c r="K367" s="58"/>
      <c r="L367" s="58"/>
      <c r="M367" s="58"/>
      <c r="N367" s="58"/>
      <c r="O367" s="58"/>
      <c r="P367" s="58"/>
      <c r="Q367" s="58"/>
      <c r="R367" s="58"/>
      <c r="S367" s="58"/>
      <c r="T367" s="58"/>
      <c r="U367" s="58"/>
      <c r="V367" s="58"/>
      <c r="W367" s="107" t="s">
        <v>210</v>
      </c>
      <c r="X367" s="78"/>
    </row>
    <row r="368" spans="1:24" ht="60.75" customHeight="1" x14ac:dyDescent="0.25">
      <c r="A368" s="104"/>
      <c r="B368" s="110"/>
      <c r="C368" s="57" t="s">
        <v>17</v>
      </c>
      <c r="D368" s="7">
        <f>D365</f>
        <v>3258.1</v>
      </c>
      <c r="E368" s="7">
        <f t="shared" ref="E368:G368" si="99">E365</f>
        <v>3258.1</v>
      </c>
      <c r="F368" s="7">
        <f t="shared" si="99"/>
        <v>3258.1</v>
      </c>
      <c r="G368" s="7">
        <f t="shared" si="99"/>
        <v>3258.1</v>
      </c>
      <c r="H368" s="58"/>
      <c r="I368" s="58"/>
      <c r="J368" s="58"/>
      <c r="K368" s="58"/>
      <c r="L368" s="58"/>
      <c r="M368" s="58"/>
      <c r="N368" s="58"/>
      <c r="O368" s="58"/>
      <c r="P368" s="58"/>
      <c r="Q368" s="58"/>
      <c r="R368" s="58"/>
      <c r="S368" s="58"/>
      <c r="T368" s="58"/>
      <c r="U368" s="58"/>
      <c r="V368" s="58"/>
      <c r="W368" s="79" t="s">
        <v>210</v>
      </c>
      <c r="X368" s="115"/>
    </row>
    <row r="369" spans="1:28" ht="57.75" customHeight="1" x14ac:dyDescent="0.25">
      <c r="A369" s="109"/>
      <c r="B369" s="75"/>
      <c r="C369" s="57" t="s">
        <v>15</v>
      </c>
      <c r="D369" s="7">
        <f>D366</f>
        <v>3581.7</v>
      </c>
      <c r="E369" s="7">
        <f t="shared" ref="E369:G369" si="100">E366</f>
        <v>3581.7</v>
      </c>
      <c r="F369" s="7">
        <f t="shared" si="100"/>
        <v>3581.7</v>
      </c>
      <c r="G369" s="7">
        <f t="shared" si="100"/>
        <v>3581.7</v>
      </c>
      <c r="H369" s="7">
        <f t="shared" ref="H369:V369" si="101">H365+H366</f>
        <v>0</v>
      </c>
      <c r="I369" s="7">
        <f t="shared" si="101"/>
        <v>0</v>
      </c>
      <c r="J369" s="7">
        <f t="shared" si="101"/>
        <v>0</v>
      </c>
      <c r="K369" s="7">
        <f t="shared" si="101"/>
        <v>0</v>
      </c>
      <c r="L369" s="7">
        <f t="shared" si="101"/>
        <v>0</v>
      </c>
      <c r="M369" s="7">
        <f t="shared" si="101"/>
        <v>0</v>
      </c>
      <c r="N369" s="7">
        <f t="shared" si="101"/>
        <v>0</v>
      </c>
      <c r="O369" s="7">
        <f t="shared" si="101"/>
        <v>0</v>
      </c>
      <c r="P369" s="7">
        <f t="shared" si="101"/>
        <v>0</v>
      </c>
      <c r="Q369" s="7">
        <f t="shared" si="101"/>
        <v>0</v>
      </c>
      <c r="R369" s="7">
        <f t="shared" si="101"/>
        <v>0</v>
      </c>
      <c r="S369" s="7">
        <f t="shared" si="101"/>
        <v>0</v>
      </c>
      <c r="T369" s="7">
        <f t="shared" si="101"/>
        <v>0</v>
      </c>
      <c r="U369" s="7">
        <f t="shared" si="101"/>
        <v>0</v>
      </c>
      <c r="V369" s="7">
        <f t="shared" si="101"/>
        <v>0</v>
      </c>
      <c r="W369" s="78" t="s">
        <v>210</v>
      </c>
      <c r="X369" s="78"/>
    </row>
    <row r="370" spans="1:28" ht="30" customHeight="1" x14ac:dyDescent="0.25">
      <c r="A370" s="65"/>
      <c r="B370" s="91" t="s">
        <v>326</v>
      </c>
      <c r="C370" s="92"/>
      <c r="D370" s="92"/>
      <c r="E370" s="92"/>
      <c r="F370" s="92"/>
      <c r="G370" s="92"/>
      <c r="H370" s="92"/>
      <c r="I370" s="92"/>
      <c r="J370" s="92"/>
      <c r="K370" s="92"/>
      <c r="L370" s="92"/>
      <c r="M370" s="92"/>
      <c r="N370" s="92"/>
      <c r="O370" s="92"/>
      <c r="P370" s="92"/>
      <c r="Q370" s="92"/>
      <c r="R370" s="92"/>
      <c r="S370" s="92"/>
      <c r="T370" s="92"/>
      <c r="U370" s="92"/>
      <c r="V370" s="92"/>
      <c r="W370" s="92"/>
      <c r="X370" s="93"/>
    </row>
    <row r="371" spans="1:28" ht="137.25" customHeight="1" x14ac:dyDescent="0.25">
      <c r="A371" s="53"/>
      <c r="B371" s="57" t="s">
        <v>327</v>
      </c>
      <c r="C371" s="57" t="s">
        <v>15</v>
      </c>
      <c r="D371" s="7">
        <v>6502</v>
      </c>
      <c r="E371" s="7">
        <v>6502</v>
      </c>
      <c r="F371" s="7">
        <v>5560.8</v>
      </c>
      <c r="G371" s="7">
        <v>5560.8</v>
      </c>
      <c r="H371" s="58"/>
      <c r="I371" s="58"/>
      <c r="J371" s="58"/>
      <c r="K371" s="58"/>
      <c r="L371" s="58"/>
      <c r="M371" s="58"/>
      <c r="N371" s="58"/>
      <c r="O371" s="58"/>
      <c r="P371" s="58"/>
      <c r="Q371" s="58"/>
      <c r="R371" s="58"/>
      <c r="S371" s="58"/>
      <c r="T371" s="58"/>
      <c r="U371" s="58"/>
      <c r="V371" s="58"/>
      <c r="W371" s="79" t="s">
        <v>328</v>
      </c>
      <c r="X371" s="80"/>
    </row>
    <row r="372" spans="1:28" ht="60.75" customHeight="1" x14ac:dyDescent="0.25">
      <c r="A372" s="53"/>
      <c r="B372" s="54" t="s">
        <v>19</v>
      </c>
      <c r="C372" s="57" t="s">
        <v>15</v>
      </c>
      <c r="D372" s="7">
        <v>6502</v>
      </c>
      <c r="E372" s="7">
        <v>6502</v>
      </c>
      <c r="F372" s="7">
        <v>5560.8</v>
      </c>
      <c r="G372" s="7">
        <v>5560.8</v>
      </c>
      <c r="H372" s="58"/>
      <c r="I372" s="58"/>
      <c r="J372" s="58"/>
      <c r="K372" s="58"/>
      <c r="L372" s="58"/>
      <c r="M372" s="58"/>
      <c r="N372" s="58"/>
      <c r="O372" s="58"/>
      <c r="P372" s="58"/>
      <c r="Q372" s="58"/>
      <c r="R372" s="58"/>
      <c r="S372" s="58"/>
      <c r="T372" s="58"/>
      <c r="U372" s="58"/>
      <c r="V372" s="58"/>
      <c r="W372" s="79" t="s">
        <v>329</v>
      </c>
      <c r="X372" s="115"/>
    </row>
    <row r="373" spans="1:28" ht="33.75" customHeight="1" x14ac:dyDescent="0.25">
      <c r="A373" s="65"/>
      <c r="B373" s="91" t="s">
        <v>378</v>
      </c>
      <c r="C373" s="92"/>
      <c r="D373" s="92"/>
      <c r="E373" s="92"/>
      <c r="F373" s="92"/>
      <c r="G373" s="92"/>
      <c r="H373" s="92"/>
      <c r="I373" s="92"/>
      <c r="J373" s="92"/>
      <c r="K373" s="92"/>
      <c r="L373" s="92"/>
      <c r="M373" s="92"/>
      <c r="N373" s="92"/>
      <c r="O373" s="92"/>
      <c r="P373" s="92"/>
      <c r="Q373" s="92"/>
      <c r="R373" s="92"/>
      <c r="S373" s="92"/>
      <c r="T373" s="92"/>
      <c r="U373" s="92"/>
      <c r="V373" s="92"/>
      <c r="W373" s="92"/>
      <c r="X373" s="93"/>
    </row>
    <row r="374" spans="1:28" ht="137.25" customHeight="1" x14ac:dyDescent="0.25">
      <c r="A374" s="53"/>
      <c r="B374" s="57" t="s">
        <v>330</v>
      </c>
      <c r="C374" s="57" t="s">
        <v>15</v>
      </c>
      <c r="D374" s="7">
        <v>107.4</v>
      </c>
      <c r="E374" s="7">
        <v>107.4</v>
      </c>
      <c r="F374" s="7">
        <v>0</v>
      </c>
      <c r="G374" s="7">
        <v>0</v>
      </c>
      <c r="H374" s="58"/>
      <c r="I374" s="58"/>
      <c r="J374" s="58"/>
      <c r="K374" s="58"/>
      <c r="L374" s="58"/>
      <c r="M374" s="58"/>
      <c r="N374" s="58"/>
      <c r="O374" s="58"/>
      <c r="P374" s="58"/>
      <c r="Q374" s="58"/>
      <c r="R374" s="58"/>
      <c r="S374" s="58"/>
      <c r="T374" s="58"/>
      <c r="U374" s="58"/>
      <c r="V374" s="58"/>
      <c r="W374" s="79" t="s">
        <v>99</v>
      </c>
      <c r="X374" s="80"/>
    </row>
    <row r="375" spans="1:28" ht="60.75" customHeight="1" x14ac:dyDescent="0.25">
      <c r="A375" s="53"/>
      <c r="B375" s="54" t="s">
        <v>19</v>
      </c>
      <c r="C375" s="57" t="s">
        <v>15</v>
      </c>
      <c r="D375" s="7">
        <v>107.4</v>
      </c>
      <c r="E375" s="7">
        <v>107.4</v>
      </c>
      <c r="F375" s="7">
        <v>0</v>
      </c>
      <c r="G375" s="7">
        <v>0</v>
      </c>
      <c r="H375" s="58"/>
      <c r="I375" s="58"/>
      <c r="J375" s="58"/>
      <c r="K375" s="58"/>
      <c r="L375" s="58"/>
      <c r="M375" s="58"/>
      <c r="N375" s="58"/>
      <c r="O375" s="58"/>
      <c r="P375" s="58"/>
      <c r="Q375" s="58"/>
      <c r="R375" s="58"/>
      <c r="S375" s="58"/>
      <c r="T375" s="58"/>
      <c r="U375" s="58"/>
      <c r="V375" s="58"/>
      <c r="W375" s="79" t="s">
        <v>102</v>
      </c>
      <c r="X375" s="115"/>
    </row>
    <row r="376" spans="1:28" ht="29.25" customHeight="1" x14ac:dyDescent="0.25">
      <c r="A376" s="84"/>
      <c r="B376" s="82" t="s">
        <v>16</v>
      </c>
      <c r="C376" s="54" t="s">
        <v>18</v>
      </c>
      <c r="D376" s="10">
        <f>D377+D378</f>
        <v>98000.299999999988</v>
      </c>
      <c r="E376" s="10">
        <f t="shared" ref="E376:G376" si="102">E377+E378</f>
        <v>98000.299999999988</v>
      </c>
      <c r="F376" s="10">
        <f t="shared" si="102"/>
        <v>89396.6</v>
      </c>
      <c r="G376" s="10">
        <f t="shared" si="102"/>
        <v>89396.6</v>
      </c>
      <c r="H376" s="58"/>
      <c r="I376" s="58"/>
      <c r="J376" s="58"/>
      <c r="K376" s="58"/>
      <c r="L376" s="58"/>
      <c r="M376" s="58"/>
      <c r="N376" s="58"/>
      <c r="O376" s="58"/>
      <c r="P376" s="58"/>
      <c r="Q376" s="58"/>
      <c r="R376" s="58"/>
      <c r="S376" s="58"/>
      <c r="T376" s="58"/>
      <c r="U376" s="58"/>
      <c r="V376" s="58"/>
      <c r="W376" s="107" t="s">
        <v>418</v>
      </c>
      <c r="X376" s="78"/>
    </row>
    <row r="377" spans="1:28" ht="60" customHeight="1" x14ac:dyDescent="0.25">
      <c r="A377" s="84"/>
      <c r="B377" s="82"/>
      <c r="C377" s="57" t="s">
        <v>17</v>
      </c>
      <c r="D377" s="7">
        <f>D339+D358+D365</f>
        <v>14174.7</v>
      </c>
      <c r="E377" s="7">
        <f t="shared" ref="E377:G377" si="103">E339+E358+E365</f>
        <v>14174.7</v>
      </c>
      <c r="F377" s="7">
        <f t="shared" si="103"/>
        <v>13480.8</v>
      </c>
      <c r="G377" s="7">
        <f t="shared" si="103"/>
        <v>13480.8</v>
      </c>
      <c r="H377" s="7" t="e">
        <f>H339+#REF!+H358</f>
        <v>#REF!</v>
      </c>
      <c r="I377" s="7" t="e">
        <f>I339+#REF!+I358</f>
        <v>#REF!</v>
      </c>
      <c r="J377" s="7" t="e">
        <f>J339+#REF!+J358</f>
        <v>#REF!</v>
      </c>
      <c r="K377" s="7" t="e">
        <f>K339+#REF!+K358</f>
        <v>#REF!</v>
      </c>
      <c r="L377" s="7" t="e">
        <f>L339+#REF!+L358</f>
        <v>#REF!</v>
      </c>
      <c r="M377" s="7" t="e">
        <f>M339+#REF!+M358</f>
        <v>#REF!</v>
      </c>
      <c r="N377" s="7" t="e">
        <f>N339+#REF!+N358</f>
        <v>#REF!</v>
      </c>
      <c r="O377" s="7" t="e">
        <f>O339+#REF!+O358</f>
        <v>#REF!</v>
      </c>
      <c r="P377" s="7" t="e">
        <f>P339+#REF!+P358</f>
        <v>#REF!</v>
      </c>
      <c r="Q377" s="7" t="e">
        <f>Q339+#REF!+Q358</f>
        <v>#REF!</v>
      </c>
      <c r="R377" s="7" t="e">
        <f>R339+#REF!+R358</f>
        <v>#REF!</v>
      </c>
      <c r="S377" s="7" t="e">
        <f>S339+#REF!+S358</f>
        <v>#REF!</v>
      </c>
      <c r="T377" s="7" t="e">
        <f>T339+#REF!+T358</f>
        <v>#REF!</v>
      </c>
      <c r="U377" s="7" t="e">
        <f>U339+#REF!+U358</f>
        <v>#REF!</v>
      </c>
      <c r="V377" s="7" t="e">
        <f>V339+#REF!+V358</f>
        <v>#REF!</v>
      </c>
      <c r="W377" s="78" t="s">
        <v>331</v>
      </c>
      <c r="X377" s="78"/>
    </row>
    <row r="378" spans="1:28" ht="57.75" customHeight="1" x14ac:dyDescent="0.25">
      <c r="A378" s="84"/>
      <c r="B378" s="87"/>
      <c r="C378" s="57" t="s">
        <v>15</v>
      </c>
      <c r="D378" s="7">
        <f>D338+D344+D349+D357+D363+D369+D372+D375</f>
        <v>83825.599999999991</v>
      </c>
      <c r="E378" s="7">
        <f t="shared" ref="E378:G378" si="104">E338+E344+E349+E357+E363+E369+E372+E375</f>
        <v>83825.599999999991</v>
      </c>
      <c r="F378" s="7">
        <f t="shared" si="104"/>
        <v>75915.8</v>
      </c>
      <c r="G378" s="7">
        <f t="shared" si="104"/>
        <v>75915.8</v>
      </c>
      <c r="H378" s="7" t="e">
        <f>H338+H344+#REF!+H357+H363</f>
        <v>#REF!</v>
      </c>
      <c r="I378" s="7" t="e">
        <f>I338+I344+#REF!+I357+I363</f>
        <v>#REF!</v>
      </c>
      <c r="J378" s="7" t="e">
        <f>J338+J344+#REF!+J357+J363</f>
        <v>#REF!</v>
      </c>
      <c r="K378" s="7" t="e">
        <f>K338+K344+#REF!+K357+K363</f>
        <v>#REF!</v>
      </c>
      <c r="L378" s="7" t="e">
        <f>L338+L344+#REF!+L357+L363</f>
        <v>#REF!</v>
      </c>
      <c r="M378" s="7" t="e">
        <f>M338+M344+#REF!+M357+M363</f>
        <v>#REF!</v>
      </c>
      <c r="N378" s="7" t="e">
        <f>N338+N344+#REF!+N357+N363</f>
        <v>#REF!</v>
      </c>
      <c r="O378" s="7" t="e">
        <f>O338+O344+#REF!+O357+O363</f>
        <v>#REF!</v>
      </c>
      <c r="P378" s="7" t="e">
        <f>P338+P344+#REF!+P357+P363</f>
        <v>#REF!</v>
      </c>
      <c r="Q378" s="7" t="e">
        <f>Q338+Q344+#REF!+Q357+Q363</f>
        <v>#REF!</v>
      </c>
      <c r="R378" s="7" t="e">
        <f>R338+R344+#REF!+R357+R363</f>
        <v>#REF!</v>
      </c>
      <c r="S378" s="7" t="e">
        <f>S338+S344+#REF!+S357+S363</f>
        <v>#REF!</v>
      </c>
      <c r="T378" s="7" t="e">
        <f>T338+T344+#REF!+T357+T363</f>
        <v>#REF!</v>
      </c>
      <c r="U378" s="7" t="e">
        <f>U338+U344+#REF!+U357+U363</f>
        <v>#REF!</v>
      </c>
      <c r="V378" s="7" t="e">
        <f>V338+V344+#REF!+V357+V363</f>
        <v>#REF!</v>
      </c>
      <c r="W378" s="79" t="s">
        <v>332</v>
      </c>
      <c r="X378" s="80"/>
    </row>
    <row r="379" spans="1:28" s="13" customFormat="1" ht="43.5" customHeight="1" x14ac:dyDescent="0.25">
      <c r="A379" s="73"/>
      <c r="B379" s="76" t="s">
        <v>80</v>
      </c>
      <c r="C379" s="17" t="s">
        <v>18</v>
      </c>
      <c r="D379" s="18">
        <f>D380+D381+D382+D383</f>
        <v>2243223.5999999996</v>
      </c>
      <c r="E379" s="18">
        <f>E380+E381+E383+E382</f>
        <v>2242081.5999999996</v>
      </c>
      <c r="F379" s="18">
        <f>F380+F381+F383+F382</f>
        <v>2182352</v>
      </c>
      <c r="G379" s="18">
        <f>G380+G381+G383+G382</f>
        <v>2182352</v>
      </c>
      <c r="H379" s="18">
        <f t="shared" ref="H379:V379" si="105">H380+H381+H383</f>
        <v>0</v>
      </c>
      <c r="I379" s="18">
        <f t="shared" si="105"/>
        <v>0</v>
      </c>
      <c r="J379" s="18">
        <f t="shared" si="105"/>
        <v>0</v>
      </c>
      <c r="K379" s="18">
        <f t="shared" si="105"/>
        <v>0</v>
      </c>
      <c r="L379" s="18">
        <f t="shared" si="105"/>
        <v>0</v>
      </c>
      <c r="M379" s="18">
        <f t="shared" si="105"/>
        <v>0</v>
      </c>
      <c r="N379" s="18">
        <f t="shared" si="105"/>
        <v>0</v>
      </c>
      <c r="O379" s="18">
        <f t="shared" si="105"/>
        <v>0</v>
      </c>
      <c r="P379" s="18">
        <f t="shared" si="105"/>
        <v>0</v>
      </c>
      <c r="Q379" s="18">
        <f t="shared" si="105"/>
        <v>0</v>
      </c>
      <c r="R379" s="18">
        <f t="shared" si="105"/>
        <v>0</v>
      </c>
      <c r="S379" s="18">
        <f t="shared" si="105"/>
        <v>0</v>
      </c>
      <c r="T379" s="18">
        <f t="shared" si="105"/>
        <v>0</v>
      </c>
      <c r="U379" s="18">
        <f t="shared" si="105"/>
        <v>0</v>
      </c>
      <c r="V379" s="18">
        <f t="shared" si="105"/>
        <v>0</v>
      </c>
      <c r="W379" s="79" t="s">
        <v>317</v>
      </c>
      <c r="X379" s="80"/>
      <c r="Y379" s="23"/>
      <c r="Z379" s="23"/>
      <c r="AA379" s="23"/>
      <c r="AB379" s="23"/>
    </row>
    <row r="380" spans="1:28" s="13" customFormat="1" ht="46.5" customHeight="1" x14ac:dyDescent="0.25">
      <c r="A380" s="74"/>
      <c r="B380" s="110"/>
      <c r="C380" s="57" t="s">
        <v>15</v>
      </c>
      <c r="D380" s="7">
        <f>D72+D81+D92+D101+D138+D144+D165+D180+D216+D223+D231+D244+D306+D317+D378</f>
        <v>1031699.6999999998</v>
      </c>
      <c r="E380" s="7">
        <f t="shared" ref="E380:G380" si="106">E72+E81+E92+E101+E138+E144+E165+E180+E216+E223+E231+E244+E306+E317+E378</f>
        <v>1031699.6999999998</v>
      </c>
      <c r="F380" s="7">
        <f t="shared" si="106"/>
        <v>992719.3</v>
      </c>
      <c r="G380" s="7">
        <f t="shared" si="106"/>
        <v>992719.3</v>
      </c>
      <c r="H380" s="14"/>
      <c r="I380" s="14"/>
      <c r="J380" s="14"/>
      <c r="K380" s="14"/>
      <c r="L380" s="14"/>
      <c r="M380" s="14"/>
      <c r="N380" s="14"/>
      <c r="O380" s="14"/>
      <c r="P380" s="14"/>
      <c r="Q380" s="14"/>
      <c r="R380" s="14"/>
      <c r="S380" s="14"/>
      <c r="T380" s="14"/>
      <c r="U380" s="14"/>
      <c r="V380" s="14"/>
      <c r="W380" s="79" t="s">
        <v>414</v>
      </c>
      <c r="X380" s="80"/>
    </row>
    <row r="381" spans="1:28" s="13" customFormat="1" ht="66.75" customHeight="1" x14ac:dyDescent="0.25">
      <c r="A381" s="74"/>
      <c r="B381" s="110"/>
      <c r="C381" s="57" t="s">
        <v>82</v>
      </c>
      <c r="D381" s="7">
        <f>D308+D322</f>
        <v>10148.199999999999</v>
      </c>
      <c r="E381" s="7">
        <f t="shared" ref="E381:G381" si="107">E308+E322</f>
        <v>10148.199999999999</v>
      </c>
      <c r="F381" s="7">
        <f t="shared" si="107"/>
        <v>9231.5</v>
      </c>
      <c r="G381" s="7">
        <f t="shared" si="107"/>
        <v>9231.5</v>
      </c>
      <c r="H381" s="14"/>
      <c r="I381" s="14"/>
      <c r="J381" s="14"/>
      <c r="K381" s="14"/>
      <c r="L381" s="14"/>
      <c r="M381" s="14"/>
      <c r="N381" s="14"/>
      <c r="O381" s="14"/>
      <c r="P381" s="14"/>
      <c r="Q381" s="14"/>
      <c r="R381" s="14"/>
      <c r="S381" s="14"/>
      <c r="T381" s="14"/>
      <c r="U381" s="14"/>
      <c r="V381" s="14"/>
      <c r="W381" s="79" t="s">
        <v>415</v>
      </c>
      <c r="X381" s="80"/>
    </row>
    <row r="382" spans="1:28" s="13" customFormat="1" ht="66.75" customHeight="1" x14ac:dyDescent="0.25">
      <c r="A382" s="74"/>
      <c r="B382" s="110"/>
      <c r="C382" s="57" t="s">
        <v>384</v>
      </c>
      <c r="D382" s="7">
        <f>D140</f>
        <v>46</v>
      </c>
      <c r="E382" s="7">
        <f t="shared" ref="E382:G382" si="108">E140</f>
        <v>46</v>
      </c>
      <c r="F382" s="7">
        <f t="shared" si="108"/>
        <v>46</v>
      </c>
      <c r="G382" s="7">
        <f t="shared" si="108"/>
        <v>46</v>
      </c>
      <c r="H382" s="14"/>
      <c r="I382" s="14"/>
      <c r="J382" s="14"/>
      <c r="K382" s="14"/>
      <c r="L382" s="14"/>
      <c r="M382" s="14"/>
      <c r="N382" s="14"/>
      <c r="O382" s="14"/>
      <c r="P382" s="14"/>
      <c r="Q382" s="14"/>
      <c r="R382" s="14"/>
      <c r="S382" s="14"/>
      <c r="T382" s="14"/>
      <c r="U382" s="14"/>
      <c r="V382" s="14"/>
      <c r="W382" s="79" t="s">
        <v>210</v>
      </c>
      <c r="X382" s="80"/>
    </row>
    <row r="383" spans="1:28" s="13" customFormat="1" ht="47.25" x14ac:dyDescent="0.25">
      <c r="A383" s="119"/>
      <c r="B383" s="120"/>
      <c r="C383" s="57" t="s">
        <v>17</v>
      </c>
      <c r="D383" s="7">
        <f>D73+D82+D93+D100+D139+D166+D217+D232+D307+D377</f>
        <v>1201329.7</v>
      </c>
      <c r="E383" s="7">
        <f t="shared" ref="E383:G383" si="109">E73+E82+E93+E100+E139+E166+E217+E232+E307+E377</f>
        <v>1200187.7</v>
      </c>
      <c r="F383" s="7">
        <f t="shared" si="109"/>
        <v>1180355.2</v>
      </c>
      <c r="G383" s="7">
        <f t="shared" si="109"/>
        <v>1180355.2</v>
      </c>
      <c r="H383" s="14"/>
      <c r="I383" s="14"/>
      <c r="J383" s="14"/>
      <c r="K383" s="14"/>
      <c r="L383" s="14"/>
      <c r="M383" s="14"/>
      <c r="N383" s="14"/>
      <c r="O383" s="14"/>
      <c r="P383" s="14"/>
      <c r="Q383" s="14"/>
      <c r="R383" s="14"/>
      <c r="S383" s="14"/>
      <c r="T383" s="14"/>
      <c r="U383" s="14"/>
      <c r="V383" s="14"/>
      <c r="W383" s="79" t="s">
        <v>416</v>
      </c>
      <c r="X383" s="80"/>
    </row>
    <row r="384" spans="1:28" s="13" customFormat="1" x14ac:dyDescent="0.25">
      <c r="A384" s="24"/>
      <c r="B384" s="25"/>
      <c r="C384" s="26"/>
      <c r="D384" s="27"/>
      <c r="E384" s="27"/>
      <c r="F384" s="27"/>
      <c r="G384" s="27"/>
      <c r="H384" s="28"/>
      <c r="I384" s="28"/>
      <c r="J384" s="28"/>
      <c r="K384" s="28"/>
      <c r="L384" s="28"/>
      <c r="M384" s="28"/>
      <c r="N384" s="28"/>
      <c r="O384" s="28"/>
      <c r="P384" s="28"/>
      <c r="Q384" s="28"/>
      <c r="R384" s="28"/>
      <c r="S384" s="28"/>
      <c r="T384" s="28"/>
      <c r="U384" s="28"/>
      <c r="V384" s="28"/>
      <c r="W384" s="29"/>
      <c r="X384" s="29"/>
    </row>
    <row r="385" spans="1:24" s="13" customFormat="1" x14ac:dyDescent="0.25">
      <c r="A385" s="24"/>
      <c r="B385" s="25"/>
      <c r="C385" s="26"/>
      <c r="D385" s="27"/>
      <c r="E385" s="27"/>
      <c r="F385" s="27"/>
      <c r="G385" s="27"/>
      <c r="H385" s="28"/>
      <c r="I385" s="28"/>
      <c r="J385" s="28"/>
      <c r="K385" s="28"/>
      <c r="L385" s="28"/>
      <c r="M385" s="28"/>
      <c r="N385" s="28"/>
      <c r="O385" s="28"/>
      <c r="P385" s="28"/>
      <c r="Q385" s="28"/>
      <c r="R385" s="28"/>
      <c r="S385" s="28"/>
      <c r="T385" s="28"/>
      <c r="U385" s="28"/>
      <c r="V385" s="28"/>
      <c r="W385" s="29"/>
      <c r="X385" s="29"/>
    </row>
    <row r="386" spans="1:24" s="13" customFormat="1" x14ac:dyDescent="0.25">
      <c r="A386" s="24"/>
      <c r="B386" s="25"/>
      <c r="C386" s="26"/>
      <c r="D386" s="27"/>
      <c r="E386" s="27"/>
      <c r="F386" s="27"/>
      <c r="G386" s="27"/>
      <c r="H386" s="28"/>
      <c r="I386" s="28"/>
      <c r="J386" s="28"/>
      <c r="K386" s="28"/>
      <c r="L386" s="28"/>
      <c r="M386" s="28"/>
      <c r="N386" s="28"/>
      <c r="O386" s="28"/>
      <c r="P386" s="28"/>
      <c r="Q386" s="28"/>
      <c r="R386" s="28"/>
      <c r="S386" s="28"/>
      <c r="T386" s="28"/>
      <c r="U386" s="28"/>
      <c r="V386" s="28"/>
      <c r="W386" s="29"/>
      <c r="X386" s="29"/>
    </row>
    <row r="387" spans="1:24" s="13" customFormat="1" x14ac:dyDescent="0.25">
      <c r="A387" s="24"/>
      <c r="B387" s="25"/>
      <c r="C387" s="26"/>
      <c r="D387" s="27"/>
      <c r="E387" s="27"/>
      <c r="F387" s="27"/>
      <c r="G387" s="27"/>
      <c r="H387" s="28"/>
      <c r="I387" s="28"/>
      <c r="J387" s="28"/>
      <c r="K387" s="28"/>
      <c r="L387" s="28"/>
      <c r="M387" s="28"/>
      <c r="N387" s="28"/>
      <c r="O387" s="28"/>
      <c r="P387" s="28"/>
      <c r="Q387" s="28"/>
      <c r="R387" s="28"/>
      <c r="S387" s="28"/>
      <c r="T387" s="28"/>
      <c r="U387" s="28"/>
      <c r="V387" s="28"/>
      <c r="W387" s="29"/>
      <c r="X387" s="29"/>
    </row>
    <row r="388" spans="1:24" s="13" customFormat="1" x14ac:dyDescent="0.25">
      <c r="A388" s="24"/>
      <c r="B388" s="25"/>
      <c r="C388" s="26"/>
      <c r="D388" s="27"/>
      <c r="E388" s="27"/>
      <c r="F388" s="27"/>
      <c r="G388" s="27"/>
      <c r="H388" s="28"/>
      <c r="I388" s="28"/>
      <c r="J388" s="28"/>
      <c r="K388" s="28"/>
      <c r="L388" s="28"/>
      <c r="M388" s="28"/>
      <c r="N388" s="28"/>
      <c r="O388" s="28"/>
      <c r="P388" s="28"/>
      <c r="Q388" s="28"/>
      <c r="R388" s="28"/>
      <c r="S388" s="28"/>
      <c r="T388" s="28"/>
      <c r="U388" s="28"/>
      <c r="V388" s="28"/>
      <c r="W388" s="29"/>
      <c r="X388" s="29"/>
    </row>
    <row r="389" spans="1:24" x14ac:dyDescent="0.25">
      <c r="D389" s="13"/>
      <c r="E389" s="13"/>
      <c r="F389" s="13"/>
      <c r="G389" s="13"/>
    </row>
  </sheetData>
  <mergeCells count="467">
    <mergeCell ref="W150:X150"/>
    <mergeCell ref="W374:X374"/>
    <mergeCell ref="W375:X375"/>
    <mergeCell ref="W315:X315"/>
    <mergeCell ref="W292:X292"/>
    <mergeCell ref="W293:X293"/>
    <mergeCell ref="W294:X294"/>
    <mergeCell ref="W295:X295"/>
    <mergeCell ref="W296:X296"/>
    <mergeCell ref="W322:X322"/>
    <mergeCell ref="W320:X320"/>
    <mergeCell ref="W319:X319"/>
    <mergeCell ref="W334:X334"/>
    <mergeCell ref="W335:X335"/>
    <mergeCell ref="W336:X336"/>
    <mergeCell ref="B370:X370"/>
    <mergeCell ref="W371:X371"/>
    <mergeCell ref="W303:X303"/>
    <mergeCell ref="W304:X304"/>
    <mergeCell ref="W344:X344"/>
    <mergeCell ref="B340:X340"/>
    <mergeCell ref="W338:X338"/>
    <mergeCell ref="B337:B339"/>
    <mergeCell ref="B345:X345"/>
    <mergeCell ref="W347:X347"/>
    <mergeCell ref="A348:A349"/>
    <mergeCell ref="B348:B349"/>
    <mergeCell ref="W348:X348"/>
    <mergeCell ref="W349:X349"/>
    <mergeCell ref="W262:X262"/>
    <mergeCell ref="W264:X264"/>
    <mergeCell ref="W273:X273"/>
    <mergeCell ref="W291:X291"/>
    <mergeCell ref="W332:X332"/>
    <mergeCell ref="W333:X333"/>
    <mergeCell ref="W342:X342"/>
    <mergeCell ref="B318:X318"/>
    <mergeCell ref="W321:X321"/>
    <mergeCell ref="B343:B344"/>
    <mergeCell ref="W159:X159"/>
    <mergeCell ref="W162:X162"/>
    <mergeCell ref="W183:X183"/>
    <mergeCell ref="A103:X103"/>
    <mergeCell ref="W136:X136"/>
    <mergeCell ref="B141:X141"/>
    <mergeCell ref="B143:B144"/>
    <mergeCell ref="W143:X143"/>
    <mergeCell ref="W123:X123"/>
    <mergeCell ref="W144:X144"/>
    <mergeCell ref="W142:X142"/>
    <mergeCell ref="W133:X133"/>
    <mergeCell ref="W126:X126"/>
    <mergeCell ref="W110:X110"/>
    <mergeCell ref="W120:X120"/>
    <mergeCell ref="W111:X111"/>
    <mergeCell ref="W112:X112"/>
    <mergeCell ref="W177:X177"/>
    <mergeCell ref="A177:A178"/>
    <mergeCell ref="W171:X171"/>
    <mergeCell ref="W147:X147"/>
    <mergeCell ref="A129:X129"/>
    <mergeCell ref="A135:A136"/>
    <mergeCell ref="B135:B136"/>
    <mergeCell ref="W17:X17"/>
    <mergeCell ref="B22:B24"/>
    <mergeCell ref="W55:X55"/>
    <mergeCell ref="W56:X56"/>
    <mergeCell ref="A22:A24"/>
    <mergeCell ref="W105:X105"/>
    <mergeCell ref="B145:X145"/>
    <mergeCell ref="A157:X157"/>
    <mergeCell ref="B179:B180"/>
    <mergeCell ref="B177:B178"/>
    <mergeCell ref="W170:X170"/>
    <mergeCell ref="W173:X173"/>
    <mergeCell ref="W174:X174"/>
    <mergeCell ref="W178:X178"/>
    <mergeCell ref="W179:X179"/>
    <mergeCell ref="B151:B153"/>
    <mergeCell ref="W151:X151"/>
    <mergeCell ref="W149:X149"/>
    <mergeCell ref="A173:A174"/>
    <mergeCell ref="W152:X152"/>
    <mergeCell ref="W153:X153"/>
    <mergeCell ref="W169:X169"/>
    <mergeCell ref="B164:B166"/>
    <mergeCell ref="W165:X165"/>
    <mergeCell ref="W49:X49"/>
    <mergeCell ref="W20:X20"/>
    <mergeCell ref="W21:X21"/>
    <mergeCell ref="W51:X51"/>
    <mergeCell ref="W52:X52"/>
    <mergeCell ref="W68:X68"/>
    <mergeCell ref="W125:X125"/>
    <mergeCell ref="A114:X114"/>
    <mergeCell ref="B161:B163"/>
    <mergeCell ref="W106:X106"/>
    <mergeCell ref="W122:X122"/>
    <mergeCell ref="A29:A31"/>
    <mergeCell ref="W22:X22"/>
    <mergeCell ref="W23:X23"/>
    <mergeCell ref="W59:X59"/>
    <mergeCell ref="B57:X57"/>
    <mergeCell ref="W24:X24"/>
    <mergeCell ref="A161:A163"/>
    <mergeCell ref="W148:X148"/>
    <mergeCell ref="W137:X137"/>
    <mergeCell ref="W138:X138"/>
    <mergeCell ref="W139:X139"/>
    <mergeCell ref="W108:X108"/>
    <mergeCell ref="W117:X117"/>
    <mergeCell ref="W6:X7"/>
    <mergeCell ref="B39:B41"/>
    <mergeCell ref="B42:X42"/>
    <mergeCell ref="W44:X44"/>
    <mergeCell ref="W28:X28"/>
    <mergeCell ref="W37:X37"/>
    <mergeCell ref="W27:X27"/>
    <mergeCell ref="B32:X32"/>
    <mergeCell ref="W33:X33"/>
    <mergeCell ref="W34:X34"/>
    <mergeCell ref="W18:X18"/>
    <mergeCell ref="B29:B31"/>
    <mergeCell ref="W29:X29"/>
    <mergeCell ref="W30:X30"/>
    <mergeCell ref="W31:X31"/>
    <mergeCell ref="W35:X35"/>
    <mergeCell ref="B8:X8"/>
    <mergeCell ref="B9:X9"/>
    <mergeCell ref="W10:X10"/>
    <mergeCell ref="W12:X12"/>
    <mergeCell ref="W13:X13"/>
    <mergeCell ref="W14:X14"/>
    <mergeCell ref="W15:X15"/>
    <mergeCell ref="W16:X16"/>
    <mergeCell ref="A1:G1"/>
    <mergeCell ref="A2:G2"/>
    <mergeCell ref="A3:G3"/>
    <mergeCell ref="A4:G4"/>
    <mergeCell ref="A6:A7"/>
    <mergeCell ref="B6:B7"/>
    <mergeCell ref="C6:C7"/>
    <mergeCell ref="D6:D7"/>
    <mergeCell ref="E6:E7"/>
    <mergeCell ref="F6:G6"/>
    <mergeCell ref="A71:A73"/>
    <mergeCell ref="B25:X25"/>
    <mergeCell ref="W26:X26"/>
    <mergeCell ref="A39:A41"/>
    <mergeCell ref="A54:A56"/>
    <mergeCell ref="A63:A65"/>
    <mergeCell ref="W70:X70"/>
    <mergeCell ref="W71:X71"/>
    <mergeCell ref="B71:B73"/>
    <mergeCell ref="W39:X39"/>
    <mergeCell ref="W40:X40"/>
    <mergeCell ref="W47:X47"/>
    <mergeCell ref="W41:X41"/>
    <mergeCell ref="B63:B65"/>
    <mergeCell ref="W63:X63"/>
    <mergeCell ref="W64:X64"/>
    <mergeCell ref="W60:X60"/>
    <mergeCell ref="W61:X61"/>
    <mergeCell ref="W62:X62"/>
    <mergeCell ref="A69:A70"/>
    <mergeCell ref="W36:X36"/>
    <mergeCell ref="W72:X72"/>
    <mergeCell ref="W73:X73"/>
    <mergeCell ref="W67:X67"/>
    <mergeCell ref="W82:X82"/>
    <mergeCell ref="W91:X91"/>
    <mergeCell ref="W92:X92"/>
    <mergeCell ref="W93:X93"/>
    <mergeCell ref="W85:X85"/>
    <mergeCell ref="B91:B93"/>
    <mergeCell ref="A80:A82"/>
    <mergeCell ref="B99:B101"/>
    <mergeCell ref="W101:X101"/>
    <mergeCell ref="W97:X97"/>
    <mergeCell ref="W98:X98"/>
    <mergeCell ref="W86:X86"/>
    <mergeCell ref="B69:B70"/>
    <mergeCell ref="W69:X69"/>
    <mergeCell ref="W87:X87"/>
    <mergeCell ref="W90:X90"/>
    <mergeCell ref="W99:X99"/>
    <mergeCell ref="W48:X48"/>
    <mergeCell ref="B54:B56"/>
    <mergeCell ref="W54:X54"/>
    <mergeCell ref="W43:X43"/>
    <mergeCell ref="W45:X45"/>
    <mergeCell ref="W46:X46"/>
    <mergeCell ref="W50:X50"/>
    <mergeCell ref="B66:X66"/>
    <mergeCell ref="W65:X65"/>
    <mergeCell ref="W58:X58"/>
    <mergeCell ref="W84:X84"/>
    <mergeCell ref="W77:X77"/>
    <mergeCell ref="W78:X78"/>
    <mergeCell ref="W79:X79"/>
    <mergeCell ref="W96:X96"/>
    <mergeCell ref="B83:X83"/>
    <mergeCell ref="B80:B82"/>
    <mergeCell ref="W80:X80"/>
    <mergeCell ref="W81:X81"/>
    <mergeCell ref="A230:A232"/>
    <mergeCell ref="W200:X200"/>
    <mergeCell ref="W201:X201"/>
    <mergeCell ref="W202:X202"/>
    <mergeCell ref="W203:X203"/>
    <mergeCell ref="A303:A304"/>
    <mergeCell ref="B303:B304"/>
    <mergeCell ref="A207:A209"/>
    <mergeCell ref="W197:X197"/>
    <mergeCell ref="W283:X283"/>
    <mergeCell ref="W284:X284"/>
    <mergeCell ref="W289:X289"/>
    <mergeCell ref="W281:X281"/>
    <mergeCell ref="W282:X282"/>
    <mergeCell ref="W270:X270"/>
    <mergeCell ref="W271:X271"/>
    <mergeCell ref="W272:X272"/>
    <mergeCell ref="B278:X278"/>
    <mergeCell ref="W286:X286"/>
    <mergeCell ref="W285:X285"/>
    <mergeCell ref="W287:X287"/>
    <mergeCell ref="W288:X288"/>
    <mergeCell ref="W280:X280"/>
    <mergeCell ref="B218:X218"/>
    <mergeCell ref="A222:A223"/>
    <mergeCell ref="B222:B223"/>
    <mergeCell ref="W209:X209"/>
    <mergeCell ref="W207:X207"/>
    <mergeCell ref="W208:X208"/>
    <mergeCell ref="B215:B217"/>
    <mergeCell ref="A179:A180"/>
    <mergeCell ref="W215:X215"/>
    <mergeCell ref="W216:X216"/>
    <mergeCell ref="B182:X182"/>
    <mergeCell ref="W188:X188"/>
    <mergeCell ref="W191:X191"/>
    <mergeCell ref="W219:X219"/>
    <mergeCell ref="W221:X221"/>
    <mergeCell ref="W222:X222"/>
    <mergeCell ref="W205:X205"/>
    <mergeCell ref="W206:X206"/>
    <mergeCell ref="W189:X189"/>
    <mergeCell ref="A379:A383"/>
    <mergeCell ref="B379:B383"/>
    <mergeCell ref="W379:X379"/>
    <mergeCell ref="W380:X380"/>
    <mergeCell ref="W383:X383"/>
    <mergeCell ref="W381:X381"/>
    <mergeCell ref="W312:X312"/>
    <mergeCell ref="W313:X313"/>
    <mergeCell ref="A316:A317"/>
    <mergeCell ref="B316:B317"/>
    <mergeCell ref="W316:X316"/>
    <mergeCell ref="W317:X317"/>
    <mergeCell ref="W314:X314"/>
    <mergeCell ref="B359:X359"/>
    <mergeCell ref="W351:X351"/>
    <mergeCell ref="W352:X352"/>
    <mergeCell ref="W353:X353"/>
    <mergeCell ref="W356:X356"/>
    <mergeCell ref="W325:X325"/>
    <mergeCell ref="A337:A339"/>
    <mergeCell ref="A376:A378"/>
    <mergeCell ref="B376:B378"/>
    <mergeCell ref="A343:A344"/>
    <mergeCell ref="B324:X324"/>
    <mergeCell ref="A297:A300"/>
    <mergeCell ref="B297:B300"/>
    <mergeCell ref="W297:X297"/>
    <mergeCell ref="W298:X298"/>
    <mergeCell ref="W300:X300"/>
    <mergeCell ref="W302:X302"/>
    <mergeCell ref="B301:X301"/>
    <mergeCell ref="W308:X308"/>
    <mergeCell ref="B323:X323"/>
    <mergeCell ref="B309:X309"/>
    <mergeCell ref="W310:X310"/>
    <mergeCell ref="W311:X311"/>
    <mergeCell ref="A305:A308"/>
    <mergeCell ref="B305:B308"/>
    <mergeCell ref="W305:X305"/>
    <mergeCell ref="W306:X306"/>
    <mergeCell ref="W299:X299"/>
    <mergeCell ref="W307:X307"/>
    <mergeCell ref="W290:X290"/>
    <mergeCell ref="W376:X376"/>
    <mergeCell ref="W378:X378"/>
    <mergeCell ref="W377:X377"/>
    <mergeCell ref="W361:X361"/>
    <mergeCell ref="W358:X358"/>
    <mergeCell ref="W354:X354"/>
    <mergeCell ref="W355:X355"/>
    <mergeCell ref="W366:X366"/>
    <mergeCell ref="W372:X372"/>
    <mergeCell ref="B373:X373"/>
    <mergeCell ref="W337:X337"/>
    <mergeCell ref="W341:X341"/>
    <mergeCell ref="W343:X343"/>
    <mergeCell ref="W326:X326"/>
    <mergeCell ref="W327:X327"/>
    <mergeCell ref="W329:X329"/>
    <mergeCell ref="W330:X330"/>
    <mergeCell ref="W331:X331"/>
    <mergeCell ref="W339:X339"/>
    <mergeCell ref="W328:X328"/>
    <mergeCell ref="W357:X357"/>
    <mergeCell ref="B350:X350"/>
    <mergeCell ref="W346:X346"/>
    <mergeCell ref="A367:A369"/>
    <mergeCell ref="B367:B369"/>
    <mergeCell ref="W367:X367"/>
    <mergeCell ref="W369:X369"/>
    <mergeCell ref="B364:X364"/>
    <mergeCell ref="W365:X365"/>
    <mergeCell ref="A356:A358"/>
    <mergeCell ref="B356:B358"/>
    <mergeCell ref="A362:A363"/>
    <mergeCell ref="B362:B363"/>
    <mergeCell ref="W362:X362"/>
    <mergeCell ref="W363:X363"/>
    <mergeCell ref="W360:X360"/>
    <mergeCell ref="W368:X368"/>
    <mergeCell ref="W135:X135"/>
    <mergeCell ref="W88:X88"/>
    <mergeCell ref="W95:X95"/>
    <mergeCell ref="W89:X89"/>
    <mergeCell ref="B94:X94"/>
    <mergeCell ref="A143:A144"/>
    <mergeCell ref="W107:X107"/>
    <mergeCell ref="W127:X127"/>
    <mergeCell ref="W119:X119"/>
    <mergeCell ref="W115:X115"/>
    <mergeCell ref="W116:X116"/>
    <mergeCell ref="W118:X118"/>
    <mergeCell ref="W130:X130"/>
    <mergeCell ref="W131:X131"/>
    <mergeCell ref="W132:X132"/>
    <mergeCell ref="W100:X100"/>
    <mergeCell ref="A99:A101"/>
    <mergeCell ref="A91:A93"/>
    <mergeCell ref="B102:X102"/>
    <mergeCell ref="A108:A109"/>
    <mergeCell ref="B108:B109"/>
    <mergeCell ref="W109:X109"/>
    <mergeCell ref="W277:X277"/>
    <mergeCell ref="B274:B277"/>
    <mergeCell ref="W274:X274"/>
    <mergeCell ref="W265:X265"/>
    <mergeCell ref="W266:X266"/>
    <mergeCell ref="W240:X240"/>
    <mergeCell ref="W241:X241"/>
    <mergeCell ref="W244:X244"/>
    <mergeCell ref="B234:X234"/>
    <mergeCell ref="W259:X259"/>
    <mergeCell ref="W269:X269"/>
    <mergeCell ref="W252:X252"/>
    <mergeCell ref="W260:X260"/>
    <mergeCell ref="W261:X261"/>
    <mergeCell ref="W263:X263"/>
    <mergeCell ref="W276:X276"/>
    <mergeCell ref="W243:X243"/>
    <mergeCell ref="B239:X239"/>
    <mergeCell ref="W238:X238"/>
    <mergeCell ref="B246:X246"/>
    <mergeCell ref="W248:X248"/>
    <mergeCell ref="W257:X257"/>
    <mergeCell ref="A274:A277"/>
    <mergeCell ref="W279:X279"/>
    <mergeCell ref="B207:B209"/>
    <mergeCell ref="W236:X236"/>
    <mergeCell ref="W228:X228"/>
    <mergeCell ref="W232:X232"/>
    <mergeCell ref="W211:X211"/>
    <mergeCell ref="W212:X212"/>
    <mergeCell ref="A215:A217"/>
    <mergeCell ref="W237:X237"/>
    <mergeCell ref="B233:X233"/>
    <mergeCell ref="A211:A212"/>
    <mergeCell ref="W242:X242"/>
    <mergeCell ref="W258:X258"/>
    <mergeCell ref="W267:X267"/>
    <mergeCell ref="W220:X220"/>
    <mergeCell ref="W229:X229"/>
    <mergeCell ref="W251:X251"/>
    <mergeCell ref="W254:X254"/>
    <mergeCell ref="W268:X268"/>
    <mergeCell ref="W247:X247"/>
    <mergeCell ref="W214:X214"/>
    <mergeCell ref="W213:X213"/>
    <mergeCell ref="W275:X275"/>
    <mergeCell ref="W256:X256"/>
    <mergeCell ref="B175:X175"/>
    <mergeCell ref="B167:X167"/>
    <mergeCell ref="A168:X168"/>
    <mergeCell ref="W166:X166"/>
    <mergeCell ref="W194:X194"/>
    <mergeCell ref="W199:X199"/>
    <mergeCell ref="W196:X196"/>
    <mergeCell ref="B245:X245"/>
    <mergeCell ref="B210:X210"/>
    <mergeCell ref="B230:B232"/>
    <mergeCell ref="W230:X230"/>
    <mergeCell ref="B224:X224"/>
    <mergeCell ref="W225:X225"/>
    <mergeCell ref="W231:X231"/>
    <mergeCell ref="W226:X226"/>
    <mergeCell ref="W250:X250"/>
    <mergeCell ref="W253:X253"/>
    <mergeCell ref="W255:X255"/>
    <mergeCell ref="W235:X235"/>
    <mergeCell ref="W217:X217"/>
    <mergeCell ref="W223:X223"/>
    <mergeCell ref="W227:X227"/>
    <mergeCell ref="W180:X180"/>
    <mergeCell ref="W11:X11"/>
    <mergeCell ref="W104:X104"/>
    <mergeCell ref="W249:X249"/>
    <mergeCell ref="W161:X161"/>
    <mergeCell ref="A146:X146"/>
    <mergeCell ref="A151:A153"/>
    <mergeCell ref="A154:X154"/>
    <mergeCell ref="W155:X156"/>
    <mergeCell ref="W38:X38"/>
    <mergeCell ref="W53:X53"/>
    <mergeCell ref="W193:X193"/>
    <mergeCell ref="W195:X195"/>
    <mergeCell ref="W190:X190"/>
    <mergeCell ref="W204:X204"/>
    <mergeCell ref="B173:B174"/>
    <mergeCell ref="B74:X74"/>
    <mergeCell ref="W75:X75"/>
    <mergeCell ref="W76:X76"/>
    <mergeCell ref="W198:X198"/>
    <mergeCell ref="W158:X158"/>
    <mergeCell ref="W160:X160"/>
    <mergeCell ref="W163:X163"/>
    <mergeCell ref="W172:X172"/>
    <mergeCell ref="A164:A166"/>
    <mergeCell ref="A137:A140"/>
    <mergeCell ref="B137:B140"/>
    <mergeCell ref="W140:X140"/>
    <mergeCell ref="W134:X134"/>
    <mergeCell ref="W19:X19"/>
    <mergeCell ref="W382:X382"/>
    <mergeCell ref="B110:B113"/>
    <mergeCell ref="A110:A113"/>
    <mergeCell ref="W113:X113"/>
    <mergeCell ref="A120:A121"/>
    <mergeCell ref="B120:B121"/>
    <mergeCell ref="W121:X121"/>
    <mergeCell ref="A125:A128"/>
    <mergeCell ref="B125:B128"/>
    <mergeCell ref="W128:X128"/>
    <mergeCell ref="W124:X124"/>
    <mergeCell ref="W164:X164"/>
    <mergeCell ref="W192:X192"/>
    <mergeCell ref="W176:X176"/>
    <mergeCell ref="W185:X185"/>
    <mergeCell ref="W186:X186"/>
    <mergeCell ref="W187:X187"/>
    <mergeCell ref="B184:X184"/>
    <mergeCell ref="B181:X181"/>
  </mergeCells>
  <pageMargins left="0.78740157480314965" right="0.39370078740157483" top="0.59055118110236227" bottom="0.59055118110236227" header="0.31496062992125984" footer="0.31496062992125984"/>
  <pageSetup paperSize="9" scale="52" fitToHeight="10" orientation="portrait" r:id="rId1"/>
  <ignoredErrors>
    <ignoredError sqref="D178:G178" formula="1"/>
    <ignoredError sqref="D305:E305 D274"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отчёт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2019-03-25T07:36:45Z</dcterms:modified>
</cp:coreProperties>
</file>