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o\УФ\Федорова НА\БЮДЖЕТ 2025\"/>
    </mc:Choice>
  </mc:AlternateContent>
  <xr:revisionPtr revIDLastSave="0" documentId="13_ncr:1_{B211C32F-1773-4CBC-88FD-8DF24E8A8B11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Кольский район" sheetId="1" r:id="rId1"/>
  </sheets>
  <definedNames>
    <definedName name="_xlnm.Print_Titles" localSheetId="0">'Кольский район'!#REF!</definedName>
    <definedName name="_xlnm.Print_Area" localSheetId="0">'Кольский район'!$A$1:$V$143</definedName>
  </definedNames>
  <calcPr calcId="191029"/>
</workbook>
</file>

<file path=xl/calcChain.xml><?xml version="1.0" encoding="utf-8"?>
<calcChain xmlns="http://schemas.openxmlformats.org/spreadsheetml/2006/main">
  <c r="K83" i="1" l="1"/>
  <c r="Q94" i="1"/>
  <c r="S94" i="1"/>
  <c r="K51" i="1" l="1"/>
  <c r="K52" i="1"/>
  <c r="O91" i="1"/>
  <c r="W92" i="1"/>
  <c r="W91" i="1"/>
  <c r="W90" i="1"/>
  <c r="W89" i="1"/>
  <c r="K43" i="1"/>
  <c r="S57" i="1"/>
  <c r="R57" i="1"/>
  <c r="Q57" i="1"/>
  <c r="P57" i="1"/>
  <c r="V56" i="1"/>
  <c r="T56" i="1"/>
  <c r="O56" i="1"/>
  <c r="K56" i="1"/>
  <c r="K57" i="1"/>
  <c r="K38" i="1"/>
  <c r="V35" i="1"/>
  <c r="T35" i="1"/>
  <c r="O35" i="1"/>
  <c r="K35" i="1"/>
  <c r="C89" i="1"/>
  <c r="C52" i="1"/>
  <c r="D85" i="1" l="1"/>
  <c r="E85" i="1"/>
  <c r="F85" i="1"/>
  <c r="G85" i="1"/>
  <c r="H85" i="1"/>
  <c r="I85" i="1"/>
  <c r="J85" i="1"/>
  <c r="C60" i="1"/>
  <c r="D32" i="1"/>
  <c r="E32" i="1"/>
  <c r="F32" i="1"/>
  <c r="G32" i="1"/>
  <c r="J32" i="1"/>
  <c r="K32" i="1"/>
  <c r="W14" i="1" l="1"/>
  <c r="W13" i="1"/>
  <c r="U14" i="1"/>
  <c r="U13" i="1"/>
  <c r="R11" i="1"/>
  <c r="R12" i="1"/>
  <c r="P14" i="1"/>
  <c r="Q14" i="1"/>
  <c r="S14" i="1"/>
  <c r="P13" i="1"/>
  <c r="Q13" i="1"/>
  <c r="S13" i="1"/>
  <c r="V7" i="1"/>
  <c r="T7" i="1"/>
  <c r="D7" i="1"/>
  <c r="E7" i="1"/>
  <c r="F7" i="1"/>
  <c r="G7" i="1"/>
  <c r="H7" i="1"/>
  <c r="I7" i="1"/>
  <c r="J7" i="1"/>
  <c r="K7" i="1"/>
  <c r="L7" i="1"/>
  <c r="M7" i="1"/>
  <c r="N7" i="1"/>
  <c r="O7" i="1"/>
  <c r="C7" i="1"/>
  <c r="K60" i="1" l="1"/>
  <c r="P71" i="1"/>
  <c r="Q71" i="1"/>
  <c r="M71" i="1"/>
  <c r="V60" i="1" l="1"/>
  <c r="S60" i="1"/>
  <c r="O60" i="1"/>
  <c r="D60" i="1"/>
  <c r="E60" i="1"/>
  <c r="F60" i="1"/>
  <c r="G60" i="1"/>
  <c r="J60" i="1"/>
  <c r="C43" i="1" l="1"/>
  <c r="C42" i="1" s="1"/>
  <c r="D43" i="1"/>
  <c r="D42" i="1" s="1"/>
  <c r="E43" i="1"/>
  <c r="E42" i="1" s="1"/>
  <c r="F43" i="1"/>
  <c r="F42" i="1" s="1"/>
  <c r="G43" i="1"/>
  <c r="G42" i="1" s="1"/>
  <c r="J43" i="1"/>
  <c r="J42" i="1" s="1"/>
  <c r="C32" i="1"/>
  <c r="R38" i="1"/>
  <c r="Q38" i="1"/>
  <c r="P38" i="1"/>
  <c r="W44" i="1" l="1"/>
  <c r="W45" i="1"/>
  <c r="W46" i="1"/>
  <c r="W47" i="1"/>
  <c r="V43" i="1"/>
  <c r="V42" i="1" s="1"/>
  <c r="U44" i="1"/>
  <c r="U45" i="1"/>
  <c r="U46" i="1"/>
  <c r="U47" i="1"/>
  <c r="T43" i="1"/>
  <c r="P44" i="1"/>
  <c r="P45" i="1"/>
  <c r="P46" i="1"/>
  <c r="R44" i="1"/>
  <c r="R45" i="1"/>
  <c r="R46" i="1"/>
  <c r="Q44" i="1"/>
  <c r="Q45" i="1"/>
  <c r="Q46" i="1"/>
  <c r="S44" i="1"/>
  <c r="S45" i="1"/>
  <c r="S46" i="1"/>
  <c r="L43" i="1"/>
  <c r="L42" i="1" s="1"/>
  <c r="M43" i="1"/>
  <c r="M42" i="1" s="1"/>
  <c r="O43" i="1"/>
  <c r="O42" i="1" s="1"/>
  <c r="K42" i="1"/>
  <c r="W12" i="1"/>
  <c r="Q8" i="1"/>
  <c r="Q9" i="1"/>
  <c r="Q10" i="1"/>
  <c r="Q11" i="1"/>
  <c r="Q12" i="1"/>
  <c r="P8" i="1"/>
  <c r="P9" i="1"/>
  <c r="P10" i="1"/>
  <c r="P11" i="1"/>
  <c r="P12" i="1"/>
  <c r="S12" i="1"/>
  <c r="U12" i="1"/>
  <c r="W43" i="1" l="1"/>
  <c r="T42" i="1"/>
  <c r="U43" i="1"/>
  <c r="R43" i="1"/>
  <c r="S43" i="1"/>
  <c r="P43" i="1"/>
  <c r="Q43" i="1"/>
  <c r="W8" i="1" l="1"/>
  <c r="W9" i="1"/>
  <c r="W10" i="1"/>
  <c r="W11" i="1"/>
  <c r="U8" i="1"/>
  <c r="U9" i="1"/>
  <c r="U10" i="1"/>
  <c r="U11" i="1"/>
  <c r="S8" i="1"/>
  <c r="S9" i="1"/>
  <c r="S10" i="1"/>
  <c r="S11" i="1"/>
  <c r="R8" i="1"/>
  <c r="R9" i="1"/>
  <c r="R10" i="1"/>
  <c r="S7" i="1" l="1"/>
  <c r="S17" i="1"/>
  <c r="S18" i="1"/>
  <c r="S19" i="1"/>
  <c r="S21" i="1"/>
  <c r="S22" i="1"/>
  <c r="S23" i="1"/>
  <c r="S24" i="1"/>
  <c r="S25" i="1"/>
  <c r="S26" i="1"/>
  <c r="S28" i="1"/>
  <c r="S29" i="1"/>
  <c r="S33" i="1"/>
  <c r="S34" i="1"/>
  <c r="S36" i="1"/>
  <c r="S37" i="1"/>
  <c r="S39" i="1"/>
  <c r="S41" i="1"/>
  <c r="S42" i="1"/>
  <c r="S47" i="1"/>
  <c r="S49" i="1"/>
  <c r="S50" i="1"/>
  <c r="S51" i="1"/>
  <c r="S53" i="1"/>
  <c r="S54" i="1"/>
  <c r="S55" i="1"/>
  <c r="S89" i="1"/>
  <c r="S90" i="1"/>
  <c r="S91" i="1"/>
  <c r="S92" i="1"/>
  <c r="S93" i="1"/>
  <c r="S95" i="1"/>
  <c r="S96" i="1"/>
  <c r="S98" i="1"/>
  <c r="R7" i="1"/>
  <c r="R16" i="1"/>
  <c r="R17" i="1"/>
  <c r="R18" i="1"/>
  <c r="R19" i="1"/>
  <c r="R21" i="1"/>
  <c r="R22" i="1"/>
  <c r="R23" i="1"/>
  <c r="R24" i="1"/>
  <c r="R25" i="1"/>
  <c r="R26" i="1"/>
  <c r="R28" i="1"/>
  <c r="R30" i="1"/>
  <c r="R33" i="1"/>
  <c r="R34" i="1"/>
  <c r="R36" i="1"/>
  <c r="R37" i="1"/>
  <c r="R39" i="1"/>
  <c r="R41" i="1"/>
  <c r="R42" i="1"/>
  <c r="R47" i="1"/>
  <c r="R49" i="1"/>
  <c r="R50" i="1"/>
  <c r="R51" i="1"/>
  <c r="R53" i="1"/>
  <c r="R54" i="1"/>
  <c r="R55" i="1"/>
  <c r="R58" i="1"/>
  <c r="R61" i="1"/>
  <c r="R62" i="1"/>
  <c r="R63" i="1"/>
  <c r="R64" i="1"/>
  <c r="R65" i="1"/>
  <c r="R68" i="1"/>
  <c r="R69" i="1"/>
  <c r="R72" i="1"/>
  <c r="R73" i="1"/>
  <c r="R74" i="1"/>
  <c r="R75" i="1"/>
  <c r="R76" i="1"/>
  <c r="R77" i="1"/>
  <c r="R78" i="1"/>
  <c r="R79" i="1"/>
  <c r="R80" i="1"/>
  <c r="R81" i="1"/>
  <c r="R87" i="1"/>
  <c r="R88" i="1"/>
  <c r="R89" i="1"/>
  <c r="R90" i="1"/>
  <c r="R91" i="1"/>
  <c r="R92" i="1"/>
  <c r="R93" i="1"/>
  <c r="R95" i="1"/>
  <c r="Q7" i="1"/>
  <c r="Q17" i="1"/>
  <c r="Q18" i="1"/>
  <c r="Q19" i="1"/>
  <c r="Q21" i="1"/>
  <c r="Q22" i="1"/>
  <c r="Q23" i="1"/>
  <c r="Q24" i="1"/>
  <c r="Q25" i="1"/>
  <c r="Q26" i="1"/>
  <c r="Q28" i="1"/>
  <c r="Q29" i="1"/>
  <c r="Q30" i="1"/>
  <c r="Q33" i="1"/>
  <c r="Q34" i="1"/>
  <c r="Q36" i="1"/>
  <c r="Q37" i="1"/>
  <c r="Q39" i="1"/>
  <c r="Q40" i="1"/>
  <c r="Q41" i="1"/>
  <c r="Q42" i="1"/>
  <c r="Q47" i="1"/>
  <c r="Q49" i="1"/>
  <c r="Q50" i="1"/>
  <c r="Q51" i="1"/>
  <c r="Q53" i="1"/>
  <c r="Q54" i="1"/>
  <c r="Q55" i="1"/>
  <c r="Q58" i="1"/>
  <c r="Q59" i="1"/>
  <c r="Q61" i="1"/>
  <c r="Q62" i="1"/>
  <c r="Q63" i="1"/>
  <c r="Q64" i="1"/>
  <c r="Q65" i="1"/>
  <c r="Q66" i="1"/>
  <c r="Q67" i="1"/>
  <c r="Q68" i="1"/>
  <c r="Q69" i="1"/>
  <c r="Q70" i="1"/>
  <c r="Q72" i="1"/>
  <c r="Q73" i="1"/>
  <c r="Q74" i="1"/>
  <c r="Q75" i="1"/>
  <c r="Q76" i="1"/>
  <c r="Q77" i="1"/>
  <c r="Q78" i="1"/>
  <c r="Q79" i="1"/>
  <c r="Q80" i="1"/>
  <c r="Q81" i="1"/>
  <c r="Q86" i="1"/>
  <c r="Q87" i="1"/>
  <c r="Q88" i="1"/>
  <c r="Q89" i="1"/>
  <c r="Q90" i="1"/>
  <c r="Q91" i="1"/>
  <c r="Q92" i="1"/>
  <c r="Q93" i="1"/>
  <c r="Q95" i="1"/>
  <c r="Q96" i="1"/>
  <c r="P7" i="1"/>
  <c r="P16" i="1"/>
  <c r="P17" i="1"/>
  <c r="P18" i="1"/>
  <c r="P19" i="1"/>
  <c r="P21" i="1"/>
  <c r="P22" i="1"/>
  <c r="P23" i="1"/>
  <c r="P25" i="1"/>
  <c r="P26" i="1"/>
  <c r="P28" i="1"/>
  <c r="P29" i="1"/>
  <c r="P30" i="1"/>
  <c r="P33" i="1"/>
  <c r="P34" i="1"/>
  <c r="P36" i="1"/>
  <c r="P37" i="1"/>
  <c r="P39" i="1"/>
  <c r="P40" i="1"/>
  <c r="P41" i="1"/>
  <c r="P42" i="1"/>
  <c r="P47" i="1"/>
  <c r="P49" i="1"/>
  <c r="P50" i="1"/>
  <c r="P51" i="1"/>
  <c r="P53" i="1"/>
  <c r="P54" i="1"/>
  <c r="P55" i="1"/>
  <c r="P58" i="1"/>
  <c r="P59" i="1"/>
  <c r="P61" i="1"/>
  <c r="P62" i="1"/>
  <c r="P63" i="1"/>
  <c r="P64" i="1"/>
  <c r="P65" i="1"/>
  <c r="P66" i="1"/>
  <c r="P67" i="1"/>
  <c r="P68" i="1"/>
  <c r="P69" i="1"/>
  <c r="P70" i="1"/>
  <c r="P72" i="1"/>
  <c r="P73" i="1"/>
  <c r="P74" i="1"/>
  <c r="P75" i="1"/>
  <c r="P76" i="1"/>
  <c r="P77" i="1"/>
  <c r="P78" i="1"/>
  <c r="P79" i="1"/>
  <c r="P80" i="1"/>
  <c r="P81" i="1"/>
  <c r="P86" i="1"/>
  <c r="P87" i="1"/>
  <c r="P88" i="1"/>
  <c r="P89" i="1"/>
  <c r="P90" i="1"/>
  <c r="P91" i="1"/>
  <c r="P92" i="1"/>
  <c r="P93" i="1"/>
  <c r="P95" i="1"/>
  <c r="P96" i="1"/>
  <c r="C85" i="1" l="1"/>
  <c r="C84" i="1" s="1"/>
  <c r="C83" i="1" s="1"/>
  <c r="T85" i="1" l="1"/>
  <c r="T84" i="1" s="1"/>
  <c r="V85" i="1"/>
  <c r="V84" i="1" s="1"/>
  <c r="V83" i="1" s="1"/>
  <c r="T83" i="1" l="1"/>
  <c r="W84" i="1"/>
  <c r="J97" i="1"/>
  <c r="U74" i="1"/>
  <c r="U75" i="1"/>
  <c r="U76" i="1"/>
  <c r="U77" i="1"/>
  <c r="U78" i="1"/>
  <c r="U79" i="1"/>
  <c r="U80" i="1"/>
  <c r="U89" i="1"/>
  <c r="U90" i="1"/>
  <c r="U91" i="1"/>
  <c r="U92" i="1"/>
  <c r="W16" i="1"/>
  <c r="W17" i="1"/>
  <c r="W18" i="1"/>
  <c r="W21" i="1"/>
  <c r="W23" i="1"/>
  <c r="W24" i="1"/>
  <c r="W28" i="1"/>
  <c r="W29" i="1"/>
  <c r="W33" i="1"/>
  <c r="W34" i="1"/>
  <c r="W36" i="1"/>
  <c r="W37" i="1"/>
  <c r="W39" i="1"/>
  <c r="W41" i="1"/>
  <c r="W42" i="1"/>
  <c r="W49" i="1"/>
  <c r="W50" i="1"/>
  <c r="W53" i="1"/>
  <c r="W54" i="1"/>
  <c r="W55" i="1"/>
  <c r="W56" i="1"/>
  <c r="W74" i="1"/>
  <c r="W75" i="1"/>
  <c r="W76" i="1"/>
  <c r="W77" i="1"/>
  <c r="W78" i="1"/>
  <c r="W79" i="1"/>
  <c r="W80" i="1"/>
  <c r="U16" i="1" l="1"/>
  <c r="U17" i="1"/>
  <c r="U18" i="1"/>
  <c r="U21" i="1"/>
  <c r="U23" i="1"/>
  <c r="U24" i="1"/>
  <c r="U28" i="1"/>
  <c r="U29" i="1"/>
  <c r="U34" i="1"/>
  <c r="U36" i="1"/>
  <c r="U37" i="1"/>
  <c r="U39" i="1"/>
  <c r="U41" i="1"/>
  <c r="U42" i="1"/>
  <c r="U50" i="1"/>
  <c r="U55" i="1"/>
  <c r="O85" i="1" l="1"/>
  <c r="K84" i="1"/>
  <c r="N81" i="1"/>
  <c r="M81" i="1"/>
  <c r="H81" i="1"/>
  <c r="I81" i="1" s="1"/>
  <c r="N80" i="1"/>
  <c r="M80" i="1"/>
  <c r="H80" i="1"/>
  <c r="I80" i="1" s="1"/>
  <c r="N79" i="1"/>
  <c r="M79" i="1"/>
  <c r="H79" i="1"/>
  <c r="I79" i="1" s="1"/>
  <c r="N78" i="1"/>
  <c r="M78" i="1"/>
  <c r="H78" i="1"/>
  <c r="I78" i="1" s="1"/>
  <c r="N77" i="1"/>
  <c r="M77" i="1"/>
  <c r="H77" i="1"/>
  <c r="I77" i="1" s="1"/>
  <c r="N76" i="1"/>
  <c r="M76" i="1"/>
  <c r="H76" i="1"/>
  <c r="I76" i="1" s="1"/>
  <c r="N75" i="1"/>
  <c r="M75" i="1"/>
  <c r="H75" i="1"/>
  <c r="I75" i="1" s="1"/>
  <c r="N74" i="1"/>
  <c r="M74" i="1"/>
  <c r="H74" i="1"/>
  <c r="I74" i="1" s="1"/>
  <c r="N73" i="1"/>
  <c r="M73" i="1"/>
  <c r="H73" i="1"/>
  <c r="I73" i="1" s="1"/>
  <c r="M72" i="1"/>
  <c r="H72" i="1"/>
  <c r="I72" i="1" s="1"/>
  <c r="M70" i="1"/>
  <c r="H70" i="1"/>
  <c r="M69" i="1"/>
  <c r="I69" i="1"/>
  <c r="N68" i="1"/>
  <c r="M68" i="1"/>
  <c r="H68" i="1"/>
  <c r="I68" i="1" s="1"/>
  <c r="N67" i="1"/>
  <c r="M67" i="1"/>
  <c r="H67" i="1"/>
  <c r="N66" i="1"/>
  <c r="M66" i="1"/>
  <c r="H66" i="1"/>
  <c r="I66" i="1" s="1"/>
  <c r="N65" i="1"/>
  <c r="M65" i="1"/>
  <c r="I65" i="1"/>
  <c r="N64" i="1"/>
  <c r="M64" i="1"/>
  <c r="H64" i="1"/>
  <c r="I64" i="1" s="1"/>
  <c r="N63" i="1"/>
  <c r="M63" i="1"/>
  <c r="H63" i="1"/>
  <c r="I63" i="1" s="1"/>
  <c r="M62" i="1"/>
  <c r="H62" i="1"/>
  <c r="I62" i="1" s="1"/>
  <c r="N61" i="1"/>
  <c r="M61" i="1"/>
  <c r="H61" i="1"/>
  <c r="I61" i="1" s="1"/>
  <c r="T60" i="1"/>
  <c r="L60" i="1"/>
  <c r="M59" i="1"/>
  <c r="H59" i="1"/>
  <c r="N58" i="1"/>
  <c r="M58" i="1"/>
  <c r="H58" i="1"/>
  <c r="I58" i="1" s="1"/>
  <c r="L56" i="1"/>
  <c r="L52" i="1" s="1"/>
  <c r="F56" i="1"/>
  <c r="H56" i="1" s="1"/>
  <c r="I56" i="1" s="1"/>
  <c r="E56" i="1"/>
  <c r="E52" i="1" s="1"/>
  <c r="N55" i="1"/>
  <c r="M55" i="1"/>
  <c r="H55" i="1"/>
  <c r="I55" i="1" s="1"/>
  <c r="N54" i="1"/>
  <c r="M54" i="1"/>
  <c r="H54" i="1"/>
  <c r="N53" i="1"/>
  <c r="M53" i="1"/>
  <c r="H53" i="1"/>
  <c r="V52" i="1"/>
  <c r="T52" i="1"/>
  <c r="G52" i="1"/>
  <c r="D52" i="1"/>
  <c r="N51" i="1"/>
  <c r="M51" i="1"/>
  <c r="H51" i="1"/>
  <c r="N50" i="1"/>
  <c r="M50" i="1"/>
  <c r="H50" i="1"/>
  <c r="I50" i="1" s="1"/>
  <c r="N49" i="1"/>
  <c r="M49" i="1"/>
  <c r="H49" i="1"/>
  <c r="V48" i="1"/>
  <c r="T48" i="1"/>
  <c r="O48" i="1"/>
  <c r="L48" i="1"/>
  <c r="K48" i="1"/>
  <c r="G48" i="1"/>
  <c r="F48" i="1"/>
  <c r="E48" i="1"/>
  <c r="D48" i="1"/>
  <c r="C48" i="1"/>
  <c r="N47" i="1"/>
  <c r="N43" i="1" s="1"/>
  <c r="N42" i="1" s="1"/>
  <c r="H47" i="1"/>
  <c r="H43" i="1" s="1"/>
  <c r="H42" i="1" s="1"/>
  <c r="N41" i="1"/>
  <c r="M41" i="1"/>
  <c r="H41" i="1"/>
  <c r="I41" i="1" s="1"/>
  <c r="M40" i="1"/>
  <c r="H40" i="1"/>
  <c r="N39" i="1"/>
  <c r="M39" i="1"/>
  <c r="H39" i="1"/>
  <c r="I39" i="1" s="1"/>
  <c r="N37" i="1"/>
  <c r="M37" i="1"/>
  <c r="H37" i="1"/>
  <c r="I37" i="1" s="1"/>
  <c r="N36" i="1"/>
  <c r="M36" i="1"/>
  <c r="H36" i="1"/>
  <c r="I36" i="1" s="1"/>
  <c r="N35" i="1"/>
  <c r="M35" i="1"/>
  <c r="H35" i="1"/>
  <c r="I35" i="1" s="1"/>
  <c r="N34" i="1"/>
  <c r="M34" i="1"/>
  <c r="H34" i="1"/>
  <c r="N33" i="1"/>
  <c r="M33" i="1"/>
  <c r="H33" i="1"/>
  <c r="L32" i="1"/>
  <c r="M30" i="1"/>
  <c r="H30" i="1"/>
  <c r="N29" i="1"/>
  <c r="M29" i="1"/>
  <c r="H29" i="1"/>
  <c r="N28" i="1"/>
  <c r="M28" i="1"/>
  <c r="F28" i="1"/>
  <c r="F27" i="1" s="1"/>
  <c r="V27" i="1"/>
  <c r="T27" i="1"/>
  <c r="O27" i="1"/>
  <c r="L27" i="1"/>
  <c r="K27" i="1"/>
  <c r="G27" i="1"/>
  <c r="E27" i="1"/>
  <c r="D27" i="1"/>
  <c r="C27" i="1"/>
  <c r="M26" i="1"/>
  <c r="H26" i="1"/>
  <c r="N25" i="1"/>
  <c r="M25" i="1"/>
  <c r="H25" i="1"/>
  <c r="N24" i="1"/>
  <c r="M24" i="1"/>
  <c r="H24" i="1"/>
  <c r="I24" i="1" s="1"/>
  <c r="N23" i="1"/>
  <c r="M23" i="1"/>
  <c r="H23" i="1"/>
  <c r="I23" i="1" s="1"/>
  <c r="N22" i="1"/>
  <c r="M22" i="1"/>
  <c r="H22" i="1"/>
  <c r="I22" i="1" s="1"/>
  <c r="N21" i="1"/>
  <c r="M21" i="1"/>
  <c r="H21" i="1"/>
  <c r="I21" i="1" s="1"/>
  <c r="V20" i="1"/>
  <c r="T20" i="1"/>
  <c r="O20" i="1"/>
  <c r="L20" i="1"/>
  <c r="K20" i="1"/>
  <c r="G20" i="1"/>
  <c r="F20" i="1"/>
  <c r="E20" i="1"/>
  <c r="D20" i="1"/>
  <c r="C20" i="1"/>
  <c r="N19" i="1"/>
  <c r="M19" i="1"/>
  <c r="H19" i="1"/>
  <c r="I19" i="1" s="1"/>
  <c r="N18" i="1"/>
  <c r="M18" i="1"/>
  <c r="H18" i="1"/>
  <c r="I18" i="1" s="1"/>
  <c r="N17" i="1"/>
  <c r="M17" i="1"/>
  <c r="H17" i="1"/>
  <c r="I17" i="1" s="1"/>
  <c r="L16" i="1"/>
  <c r="M16" i="1" s="1"/>
  <c r="H16" i="1"/>
  <c r="I16" i="1" s="1"/>
  <c r="V15" i="1"/>
  <c r="T15" i="1"/>
  <c r="O15" i="1"/>
  <c r="G15" i="1"/>
  <c r="F15" i="1"/>
  <c r="E15" i="1"/>
  <c r="D15" i="1"/>
  <c r="C15" i="1"/>
  <c r="L6" i="1"/>
  <c r="K6" i="1"/>
  <c r="G6" i="1"/>
  <c r="F6" i="1"/>
  <c r="E6" i="1"/>
  <c r="D6" i="1"/>
  <c r="C6" i="1"/>
  <c r="H32" i="1" l="1"/>
  <c r="I32" i="1"/>
  <c r="I70" i="1"/>
  <c r="I60" i="1" s="1"/>
  <c r="H60" i="1"/>
  <c r="R35" i="1"/>
  <c r="S35" i="1"/>
  <c r="Q35" i="1"/>
  <c r="P35" i="1"/>
  <c r="I47" i="1"/>
  <c r="I43" i="1" s="1"/>
  <c r="I42" i="1" s="1"/>
  <c r="P15" i="1"/>
  <c r="R15" i="1"/>
  <c r="Q16" i="1"/>
  <c r="S16" i="1"/>
  <c r="P27" i="1"/>
  <c r="Q27" i="1"/>
  <c r="R27" i="1"/>
  <c r="S27" i="1"/>
  <c r="W52" i="1"/>
  <c r="U27" i="1"/>
  <c r="Q60" i="1"/>
  <c r="P60" i="1"/>
  <c r="R60" i="1"/>
  <c r="Q85" i="1"/>
  <c r="P85" i="1"/>
  <c r="R85" i="1"/>
  <c r="Q20" i="1"/>
  <c r="R20" i="1"/>
  <c r="S20" i="1"/>
  <c r="S56" i="1"/>
  <c r="Q56" i="1"/>
  <c r="P56" i="1"/>
  <c r="R56" i="1"/>
  <c r="P48" i="1"/>
  <c r="S48" i="1"/>
  <c r="R48" i="1"/>
  <c r="Q48" i="1"/>
  <c r="U48" i="1"/>
  <c r="P20" i="1"/>
  <c r="W27" i="1"/>
  <c r="W48" i="1"/>
  <c r="K15" i="1"/>
  <c r="K5" i="1" s="1"/>
  <c r="T32" i="1"/>
  <c r="T31" i="1" s="1"/>
  <c r="U35" i="1"/>
  <c r="U20" i="1"/>
  <c r="V32" i="1"/>
  <c r="V31" i="1" s="1"/>
  <c r="W35" i="1"/>
  <c r="V6" i="1"/>
  <c r="W7" i="1"/>
  <c r="W15" i="1"/>
  <c r="W20" i="1"/>
  <c r="U56" i="1"/>
  <c r="T6" i="1"/>
  <c r="T5" i="1" s="1"/>
  <c r="U7" i="1"/>
  <c r="U15" i="1"/>
  <c r="E5" i="1"/>
  <c r="H6" i="1"/>
  <c r="I6" i="1" s="1"/>
  <c r="L15" i="1"/>
  <c r="L5" i="1" s="1"/>
  <c r="N16" i="1"/>
  <c r="M32" i="1"/>
  <c r="M48" i="1"/>
  <c r="O52" i="1"/>
  <c r="H15" i="1"/>
  <c r="I15" i="1" s="1"/>
  <c r="H48" i="1"/>
  <c r="I48" i="1" s="1"/>
  <c r="H20" i="1"/>
  <c r="I20" i="1" s="1"/>
  <c r="G31" i="1"/>
  <c r="N27" i="1"/>
  <c r="E31" i="1"/>
  <c r="N32" i="1"/>
  <c r="N48" i="1"/>
  <c r="N6" i="1"/>
  <c r="F52" i="1"/>
  <c r="H52" i="1" s="1"/>
  <c r="I52" i="1" s="1"/>
  <c r="H27" i="1"/>
  <c r="I27" i="1" s="1"/>
  <c r="F5" i="1"/>
  <c r="O6" i="1"/>
  <c r="S6" i="1" s="1"/>
  <c r="H28" i="1"/>
  <c r="I28" i="1" s="1"/>
  <c r="D5" i="1"/>
  <c r="N20" i="1"/>
  <c r="D31" i="1"/>
  <c r="K31" i="1"/>
  <c r="C5" i="1"/>
  <c r="G5" i="1"/>
  <c r="M15" i="1"/>
  <c r="M20" i="1"/>
  <c r="M56" i="1"/>
  <c r="M52" i="1" s="1"/>
  <c r="N60" i="1"/>
  <c r="N52" i="1"/>
  <c r="C31" i="1"/>
  <c r="L31" i="1"/>
  <c r="N56" i="1"/>
  <c r="M27" i="1"/>
  <c r="O32" i="1"/>
  <c r="M60" i="1"/>
  <c r="O84" i="1"/>
  <c r="M6" i="1"/>
  <c r="Q15" i="1" l="1"/>
  <c r="S15" i="1"/>
  <c r="R6" i="1"/>
  <c r="U84" i="1"/>
  <c r="R84" i="1"/>
  <c r="S84" i="1"/>
  <c r="Q84" i="1"/>
  <c r="P84" i="1"/>
  <c r="W6" i="1"/>
  <c r="N31" i="1"/>
  <c r="Q32" i="1"/>
  <c r="R32" i="1"/>
  <c r="S32" i="1"/>
  <c r="V5" i="1"/>
  <c r="W5" i="1" s="1"/>
  <c r="S52" i="1"/>
  <c r="Q52" i="1"/>
  <c r="P52" i="1"/>
  <c r="R52" i="1"/>
  <c r="P6" i="1"/>
  <c r="Q6" i="1"/>
  <c r="P32" i="1"/>
  <c r="W31" i="1"/>
  <c r="L4" i="1"/>
  <c r="L97" i="1" s="1"/>
  <c r="U6" i="1"/>
  <c r="W32" i="1"/>
  <c r="U52" i="1"/>
  <c r="U32" i="1"/>
  <c r="E4" i="1"/>
  <c r="N15" i="1"/>
  <c r="K4" i="1"/>
  <c r="T4" i="1"/>
  <c r="F31" i="1"/>
  <c r="H31" i="1" s="1"/>
  <c r="I31" i="1" s="1"/>
  <c r="H5" i="1"/>
  <c r="I5" i="1" s="1"/>
  <c r="G4" i="1"/>
  <c r="M31" i="1"/>
  <c r="D4" i="1"/>
  <c r="O5" i="1"/>
  <c r="R5" i="1" s="1"/>
  <c r="C4" i="1"/>
  <c r="O31" i="1"/>
  <c r="M5" i="1"/>
  <c r="N5" i="1"/>
  <c r="O83" i="1"/>
  <c r="T97" i="1" l="1"/>
  <c r="V4" i="1"/>
  <c r="V97" i="1" s="1"/>
  <c r="U83" i="1"/>
  <c r="S83" i="1"/>
  <c r="Q83" i="1"/>
  <c r="P83" i="1"/>
  <c r="R83" i="1"/>
  <c r="S31" i="1"/>
  <c r="Q31" i="1"/>
  <c r="R31" i="1"/>
  <c r="S5" i="1"/>
  <c r="Q5" i="1"/>
  <c r="C97" i="1"/>
  <c r="P5" i="1"/>
  <c r="P31" i="1"/>
  <c r="T82" i="1"/>
  <c r="E82" i="1"/>
  <c r="E97" i="1"/>
  <c r="G82" i="1"/>
  <c r="G97" i="1"/>
  <c r="C82" i="1"/>
  <c r="D82" i="1"/>
  <c r="D97" i="1"/>
  <c r="K82" i="1"/>
  <c r="K97" i="1"/>
  <c r="U5" i="1"/>
  <c r="U31" i="1"/>
  <c r="F4" i="1"/>
  <c r="F82" i="1" s="1"/>
  <c r="L82" i="1"/>
  <c r="N4" i="1"/>
  <c r="M4" i="1"/>
  <c r="O4" i="1"/>
  <c r="W97" i="1" l="1"/>
  <c r="W4" i="1"/>
  <c r="S4" i="1"/>
  <c r="U4" i="1"/>
  <c r="V82" i="1"/>
  <c r="W82" i="1" s="1"/>
  <c r="R4" i="1"/>
  <c r="Q4" i="1"/>
  <c r="P4" i="1"/>
  <c r="N82" i="1"/>
  <c r="N97" i="1"/>
  <c r="H4" i="1"/>
  <c r="H82" i="1" s="1"/>
  <c r="F97" i="1"/>
  <c r="O97" i="1"/>
  <c r="R97" i="1" s="1"/>
  <c r="M82" i="1"/>
  <c r="M97" i="1"/>
  <c r="O82" i="1"/>
  <c r="Q82" i="1" s="1"/>
  <c r="S82" i="1" l="1"/>
  <c r="Q97" i="1"/>
  <c r="R82" i="1"/>
  <c r="S97" i="1"/>
  <c r="H97" i="1"/>
  <c r="U82" i="1"/>
  <c r="P82" i="1"/>
  <c r="U97" i="1"/>
  <c r="P97" i="1"/>
  <c r="I4" i="1"/>
  <c r="I82" i="1" s="1"/>
  <c r="I97" i="1" l="1"/>
</calcChain>
</file>

<file path=xl/sharedStrings.xml><?xml version="1.0" encoding="utf-8"?>
<sst xmlns="http://schemas.openxmlformats.org/spreadsheetml/2006/main" count="220" uniqueCount="208">
  <si>
    <t>Наименование</t>
  </si>
  <si>
    <t>Коды бюджетной классификации Российской Федерации</t>
  </si>
  <si>
    <t>сумма (тыс.руб.)</t>
  </si>
  <si>
    <t>%</t>
  </si>
  <si>
    <t>НАЛОГОВЫЕ И НЕНАЛОГОВЫЕ ДОХОДЫ</t>
  </si>
  <si>
    <t>000 1 00 00000 00 0000 000</t>
  </si>
  <si>
    <t>НАЛОГОВЫЕ ДОХОДЫ, ИТОГО</t>
  </si>
  <si>
    <t>Налоги на прибыль, доходы</t>
  </si>
  <si>
    <t>000 1 01 00000 00 0000 000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</si>
  <si>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</si>
  <si>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</si>
  <si>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000 1 03 00000 01 0000 110</t>
  </si>
  <si>
    <t>Увеличение объема реализации нефтепродуктов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</si>
  <si>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</si>
  <si>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000 1 03 02230 01 0000 110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</si>
  <si>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</si>
  <si>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</si>
  <si>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</si>
  <si>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</si>
  <si>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</si>
  <si>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</si>
  <si>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</si>
  <si>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</si>
  <si>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</si>
  <si>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000 1 05 0100000 0000 110</t>
  </si>
  <si>
    <t>Единый налог на вмененный доход для отдельных видов деятельности</t>
  </si>
  <si>
    <t>000 1 05 0200002 0000 110</t>
  </si>
  <si>
    <t xml:space="preserve">Снижение поступлений в связи с отменой с 01.01.2021 года на территории Российской Федерации специального налогового режима - системы налогообложения в виде единого налога на вмененный доход для отдельных видов деятельности.  </t>
  </si>
  <si>
    <t>Единый сельскохозяйственный налог</t>
  </si>
  <si>
    <t>000 1 05 0300001 0000 110</t>
  </si>
  <si>
    <t>Снижение поступлений от предприятияй отрасли рыболовство в связи со снижением объема вылова водно-биологических ресурсов</t>
  </si>
  <si>
    <t>Налог, взимаемый в связи с применением патентной системы налогообложения</t>
  </si>
  <si>
    <t>000 1 05 0400002 0000 110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</si>
  <si>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</si>
  <si>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</si>
  <si>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</si>
  <si>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</si>
  <si>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Государственная пошлина</t>
  </si>
  <si>
    <t>000 1 08 00000 00 0000 000</t>
  </si>
  <si>
    <t xml:space="preserve">Снижение в связи с уменьшением количества судебных актов, принимаемых судами общей юрисдикции, мировыми судьями </t>
  </si>
  <si>
    <t xml:space="preserve">Государственная пошлина по делам, рассматриваемым в судах общей юрисдикции, мировыми судьями
</t>
  </si>
  <si>
    <t>000 1 08 03000 01 0000 110</t>
  </si>
  <si>
    <t xml:space="preserve">Государственная пошлина за государственную регистрацию, а также за совершение прочих юридически значимых действий
</t>
  </si>
  <si>
    <t>000 1 08 07000 01 0000 110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</si>
  <si>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</si>
  <si>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</si>
  <si>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ДОХОДЫ, ИТОГО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</si>
  <si>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</si>
  <si>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</si>
  <si>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находящейся на доли в уставных (складочных) капиталлах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</si>
  <si>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</si>
  <si>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Проценты, полученные от предоставления бюджетных кредитов внутри страны</t>
  </si>
  <si>
    <t>000 1 11 03000 00 0000 120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</si>
  <si>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</si>
  <si>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</si>
  <si>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</si>
  <si>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</si>
  <si>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</si>
  <si>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</si>
  <si>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Погашение дебиторской задолженности прошлых лет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</si>
  <si>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</si>
  <si>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000 1 11 0507000 0000 120</t>
  </si>
  <si>
    <t>платежи от государственных и муниципальных унитарных предприятий</t>
  </si>
  <si>
    <t>000 1 11 07000 00 0000 120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</si>
  <si>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</si>
  <si>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</si>
  <si>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Увеличение стоимости 1 кв. м. жилья, количества договоров и ведение претензионной работы и оплата комнайма за 21-22 год. Снитие ограничений по COVID-19</t>
  </si>
  <si>
    <t>Платежи при пользовании природными ресурсами</t>
  </si>
  <si>
    <t>000 1 12 00000 00 0000 000</t>
  </si>
  <si>
    <t>Доходы от оказания платных услуг (работ) и компенсации затрат государства</t>
  </si>
  <si>
    <t>000 1 13 00000 00 0000 000</t>
  </si>
  <si>
    <t>000 1 13 019…………………</t>
  </si>
  <si>
    <t>Доходы, поступающие в порядке возмещения расходов, понесенных в связи с эксплуатацией имущества</t>
  </si>
  <si>
    <t xml:space="preserve">  Прочие доходы от компенсации затрат государства</t>
  </si>
  <si>
    <t>000 1 13 02990 00 0000 130</t>
  </si>
  <si>
    <t xml:space="preserve">Увеличение в 2021 в основном за счет возврата задолженности прошлого года (единовременная денежная выплата многодетным  семьям на улучшение жилищных условий).Подлежит возврату в областной бюджет.Данный источник дохода не запланирован </t>
  </si>
  <si>
    <t>Доходы от продажи материальных и нематериальных активов</t>
  </si>
  <si>
    <t>000 1 14 00000 00 0000 000</t>
  </si>
  <si>
    <t>000 1 14 01…………………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</si>
  <si>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</si>
  <si>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000 1 14 02052 00 0000 410</t>
  </si>
  <si>
    <t>Доходы от реализации иного имущества, находящегося в собственности муниципальных районов,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</si>
  <si>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000 1 14 02053 00 0000 410</t>
  </si>
  <si>
    <t>Увеличение связано с заключением в 2021 году 3-х договоров купли-продажи, в 2020 году - 2-х договоров.</t>
  </si>
  <si>
    <t>Доходы от продажи земельных участков, государственная собственность на которые не разграничена</t>
  </si>
  <si>
    <t>000 1 14 06013 00 0000 430</t>
  </si>
  <si>
    <t>Увеличение спроса на выкуп земельных участков в г.п Кильдинстрой,с.п Междуречье и с.п Ура-губа, а также выкуп в 1 квартале 2021 г. крупного зем.участка в г.п Мурмаши</t>
  </si>
  <si>
    <t>Доходы от продажи земельных участков, находящихся в муниципальной собственности</t>
  </si>
  <si>
    <t>000 1 14 06025 00 0000 430</t>
  </si>
  <si>
    <t xml:space="preserve">В 1 полугодии 2020 года реализован один объект муниципального имущества с земельным участком, в 2021 - два </t>
  </si>
  <si>
    <t>Административные платежи и сборы</t>
  </si>
  <si>
    <t>000 1 15 00000 00 0000 000</t>
  </si>
  <si>
    <t>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</si>
  <si>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</si>
  <si>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</si>
  <si>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</si>
  <si>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>Уменьшение административных правонарушений в 2021 году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</si>
  <si>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</si>
  <si>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</si>
  <si>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Увеличение административных правонарушений в 2021 году</t>
  </si>
  <si>
    <t xml:space="preserve">Денежные взыскания (штрафы) за нарушение законодательства о налогах и сборах
</t>
  </si>
  <si>
    <t>000 1 16 03000 00 0000 140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</si>
  <si>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</si>
  <si>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</si>
  <si>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</si>
  <si>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
000 1 16 07010 00 0000 140
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</si>
  <si>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</si>
  <si>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000 1 16 07090 00 0000 140</t>
  </si>
  <si>
    <t>000 1 16 09000 00 0000 140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</si>
  <si>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</si>
  <si>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</si>
  <si>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 xml:space="preserve">Прочее возмещение ущерба, причиненного муниципальному имуществу  (за исключением имущества, закрепленного за муниципальными бюджетными (автономными) учреждениями, унитарными предприятиями)
</t>
  </si>
  <si>
    <t>000 1 16 10031 00 0000 140</t>
  </si>
  <si>
    <t xml:space="preserve">Увеличение поступлений связано  с оплатой задолженности за 2020 г и  оплатой по заключенным  договорам за 4 квартал 2020 </t>
  </si>
  <si>
    <t>Платежи в целях возмещения убытков, причиненных уклонением от заключения муниципального контракта</t>
  </si>
  <si>
    <t>000 1 16 10060 00 0000 140</t>
  </si>
  <si>
    <t>Увеличение поступлений в 2020г. за счет поступления  штрафа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в размере более 46 000 тыс.руб.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</si>
  <si>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</si>
  <si>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</si>
  <si>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  Платежи, уплачиваемые в целях возмещения вреда</t>
  </si>
  <si>
    <t>000 1 16 11000 01 0000 140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</si>
  <si>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</si>
  <si>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000 1 16 25000 00 0000 140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</si>
  <si>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</si>
  <si>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</si>
  <si>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</si>
  <si>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</si>
  <si>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</si>
  <si>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</si>
  <si>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об электроэнергетике</t>
  </si>
  <si>
    <t>000 1 16 41000 01 0000 140</t>
  </si>
  <si>
    <t xml:space="preserve">  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</si>
  <si>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</si>
  <si>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 xml:space="preserve">    Прочие поступления от денежных взысканий (штрафов) и иных сумм в возмещение ущерба</t>
  </si>
  <si>
    <t>000 1 16 90000 00 0000 140</t>
  </si>
  <si>
    <t>Прочие неналоговые доходы</t>
  </si>
  <si>
    <t>000 1 17 00000 00 0000 000</t>
  </si>
  <si>
    <t>Уменьшение поступлений связано с зачислением в 2020 году в доход бюджета Кольского района   безвозвратных задатков, ввиду отказа от подписания договоров аренды и купли-продажи земельных участков и недвижимого имущества по результатам аукционов</t>
  </si>
  <si>
    <t>ИТОГО НАЛОГОВЫЕ И НЕНАЛОГОВЫЕ ДОХОДЫ</t>
  </si>
  <si>
    <t>Безвозмездные поступления всего</t>
  </si>
  <si>
    <t>Безвозмездные поступления от бюджетов других уровней</t>
  </si>
  <si>
    <t xml:space="preserve">Дотации, в т.ч. </t>
  </si>
  <si>
    <t>на выравнивание бюджетной обеспеченности</t>
  </si>
  <si>
    <t>на сбалансированность бюджета</t>
  </si>
  <si>
    <t>прочие дотации</t>
  </si>
  <si>
    <t>Субсидии, в т.ч.</t>
  </si>
  <si>
    <t>-капитального характера</t>
  </si>
  <si>
    <t>Субвенции</t>
  </si>
  <si>
    <t>Иные межбюджетные трансферты</t>
  </si>
  <si>
    <t xml:space="preserve">Доходы бюджетов от возврата бюджетами и организациями остатков субсидий, субвенций и иных межбюджетных трансфертов, имеющих целевое назначение, прошлых лет </t>
  </si>
  <si>
    <t>Возврат остатков субвенций, субсидий и иных межбюджетных трансфертов, имеющих целевое назначение, прошлых лет</t>
  </si>
  <si>
    <t>за 2020 год (факт)</t>
  </si>
  <si>
    <t>тыс.рублей</t>
  </si>
  <si>
    <t>000 2 00 00000 00 0000 000</t>
  </si>
  <si>
    <t>000 2 02 00000 00 0000 000</t>
  </si>
  <si>
    <t>000 2 02 10000 00 0000 150</t>
  </si>
  <si>
    <t>000 2 02 20000 00 0000 150</t>
  </si>
  <si>
    <t>000 2 02 30000 00 0000 150</t>
  </si>
  <si>
    <t>000 2 02 40000 00 0000 150</t>
  </si>
  <si>
    <t>Безвозмездные поступления от  негосударственных организаций</t>
  </si>
  <si>
    <t>всего доходов</t>
  </si>
  <si>
    <t>000 219 00000 00 0000 150</t>
  </si>
  <si>
    <t>000 2 18 00000 00 0000 150</t>
  </si>
  <si>
    <t>000 2 04 00000 00 0000 150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</si>
  <si>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</si>
  <si>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</si>
  <si>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</si>
  <si>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</si>
  <si>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000 1 01 02000 00 0000 110</t>
  </si>
  <si>
    <t>000 1 01 02010 01 0000 110</t>
  </si>
  <si>
    <t>000 1 01 02020 01 0000 110</t>
  </si>
  <si>
    <t>000 1 01 02030 01 0000 110</t>
  </si>
  <si>
    <t>000 1 01 02040 01 0000 110</t>
  </si>
  <si>
    <t>000 1 01 02080 01 0000 110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</si>
  <si>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</si>
  <si>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</si>
  <si>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</si>
  <si>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</si>
  <si>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</t>
  </si>
  <si>
    <t>Плата за размещение твердых коммунальных отходов</t>
  </si>
  <si>
    <t>000 1 12 01000 01 0000 120</t>
  </si>
  <si>
    <t>000 1 12 01010 01 0000 120</t>
  </si>
  <si>
    <t>000 1 12 01030 01 0000 120</t>
  </si>
  <si>
    <t>000 1 12 01041 01 0000 120</t>
  </si>
  <si>
    <t>000 1 12 01042 01 0000 120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</si>
  <si>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</si>
  <si>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000 1 11 05300 00 0000 120</t>
  </si>
  <si>
    <t>000 1 13 02060 00 0000 130</t>
  </si>
  <si>
    <t xml:space="preserve">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</si>
  <si>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</si>
  <si>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</si>
  <si>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% отклонения прогноза на 2026 год от прогноза 2025 года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</si>
  <si>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</si>
  <si>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</si>
  <si>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</si>
  <si>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</si>
  <si>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Сведения  о доходах бюджета Кольского района на 2025 и на плановый период 2026 и 2027 годов в сравнении с ожидаемым исполнением за 2024 год (оценка текущего финансового года) и отчетом за 2023 год (отчетный финансовый год)</t>
  </si>
  <si>
    <t>за 2023 год (факт)</t>
  </si>
  <si>
    <t>за 2024 год (оценка)</t>
  </si>
  <si>
    <t>Отклонение прогноза на 2025 год от фактического исполнения 2023 года</t>
  </si>
  <si>
    <t>Отклонение прогноза на 2025 год от оценки исполнения 2024 года</t>
  </si>
  <si>
    <t>% отклонения прогноза на 2025 год от фактического исполнения 2023года</t>
  </si>
  <si>
    <t>% отклонения прогноза на 2025 год от оценки исполнения 2024 года</t>
  </si>
  <si>
    <t>% отклонения прогноза на 2027 год от прогноза 2026 года</t>
  </si>
  <si>
    <t>000 1 14 06310 00 0000 430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</si>
  <si>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</si>
  <si>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000 2 08 00000 00 0000 150</t>
  </si>
  <si>
    <t xml:space="preserve">		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</si>
</sst>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00000"/>
  </numFmts>
  <fonts count="24" x14ac:knownFonts="1">
    <font>
      <sz val="10"/>
      <name val="Arial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2" fillId="0" borderId="9">
      <alignment horizontal="left" wrapText="1" indent="2"/>
    </xf>
    <xf numFmtId="49" fontId="12" fillId="0" borderId="10">
      <alignment horizontal="center"/>
    </xf>
  </cellStyleXfs>
  <cellXfs count="148">
    <xf numFmtId="0" fontId="0" fillId="0" borderId="0" xfId="0"/>
    <xf numFmtId="0" fontId="1" fillId="0" borderId="0" xfId="0" applyFont="1" applyFill="1"/>
    <xf numFmtId="0" fontId="6" fillId="2" borderId="2" xfId="1" applyFont="1" applyFill="1" applyBorder="1" applyAlignment="1">
      <alignment horizontal="center" vertical="center" wrapText="1"/>
    </xf>
    <xf numFmtId="0" fontId="8" fillId="0" borderId="0" xfId="1" applyFont="1" applyBorder="1"/>
    <xf numFmtId="0" fontId="8" fillId="0" borderId="0" xfId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6" fillId="2" borderId="4" xfId="1" applyFont="1" applyFill="1" applyBorder="1" applyAlignment="1">
      <alignment wrapText="1"/>
    </xf>
    <xf numFmtId="164" fontId="4" fillId="2" borderId="4" xfId="1" applyNumberFormat="1" applyFill="1" applyBorder="1"/>
    <xf numFmtId="0" fontId="4" fillId="0" borderId="0" xfId="1" applyBorder="1"/>
    <xf numFmtId="0" fontId="7" fillId="2" borderId="3" xfId="0" applyFont="1" applyFill="1" applyBorder="1" applyAlignment="1"/>
    <xf numFmtId="0" fontId="6" fillId="3" borderId="3" xfId="0" applyFont="1" applyFill="1" applyBorder="1" applyAlignment="1" applyProtection="1">
      <alignment wrapText="1"/>
    </xf>
    <xf numFmtId="49" fontId="6" fillId="3" borderId="4" xfId="1" applyNumberFormat="1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wrapText="1"/>
    </xf>
    <xf numFmtId="164" fontId="9" fillId="2" borderId="5" xfId="1" applyNumberFormat="1" applyFont="1" applyFill="1" applyBorder="1"/>
    <xf numFmtId="164" fontId="10" fillId="2" borderId="4" xfId="0" applyNumberFormat="1" applyFont="1" applyFill="1" applyBorder="1" applyAlignment="1">
      <alignment wrapText="1"/>
    </xf>
    <xf numFmtId="0" fontId="6" fillId="2" borderId="3" xfId="0" applyFont="1" applyFill="1" applyBorder="1" applyAlignment="1"/>
    <xf numFmtId="164" fontId="9" fillId="2" borderId="4" xfId="1" applyNumberFormat="1" applyFont="1" applyFill="1" applyBorder="1"/>
    <xf numFmtId="0" fontId="7" fillId="2" borderId="3" xfId="0" applyFont="1" applyFill="1" applyBorder="1" applyAlignment="1" applyProtection="1">
      <alignment wrapText="1"/>
    </xf>
    <xf numFmtId="49" fontId="6" fillId="2" borderId="4" xfId="1" applyNumberFormat="1" applyFont="1" applyFill="1" applyBorder="1" applyAlignment="1" applyProtection="1">
      <alignment horizontal="left" wrapText="1"/>
    </xf>
    <xf numFmtId="0" fontId="7" fillId="2" borderId="3" xfId="0" applyFont="1" applyFill="1" applyBorder="1" applyAlignment="1" applyProtection="1"/>
    <xf numFmtId="0" fontId="5" fillId="2" borderId="3" xfId="0" applyFont="1" applyFill="1" applyBorder="1" applyAlignment="1"/>
    <xf numFmtId="0" fontId="5" fillId="4" borderId="3" xfId="0" applyFont="1" applyFill="1" applyBorder="1" applyAlignment="1"/>
    <xf numFmtId="0" fontId="5" fillId="4" borderId="3" xfId="0" applyFont="1" applyFill="1" applyBorder="1" applyAlignment="1">
      <alignment wrapText="1"/>
    </xf>
    <xf numFmtId="164" fontId="8" fillId="2" borderId="4" xfId="1" applyNumberFormat="1" applyFont="1" applyFill="1" applyBorder="1"/>
    <xf numFmtId="0" fontId="7" fillId="4" borderId="3" xfId="0" applyFont="1" applyFill="1" applyBorder="1" applyAlignment="1">
      <alignment wrapText="1"/>
    </xf>
    <xf numFmtId="0" fontId="7" fillId="2" borderId="4" xfId="1" applyFont="1" applyFill="1" applyBorder="1" applyAlignment="1">
      <alignment wrapText="1"/>
    </xf>
    <xf numFmtId="164" fontId="4" fillId="2" borderId="4" xfId="1" applyNumberFormat="1" applyFont="1" applyFill="1" applyBorder="1"/>
    <xf numFmtId="0" fontId="6" fillId="4" borderId="3" xfId="0" applyFont="1" applyFill="1" applyBorder="1" applyAlignment="1">
      <alignment wrapText="1"/>
    </xf>
    <xf numFmtId="164" fontId="11" fillId="2" borderId="4" xfId="1" applyNumberFormat="1" applyFont="1" applyFill="1" applyBorder="1"/>
    <xf numFmtId="0" fontId="5" fillId="0" borderId="3" xfId="0" applyFont="1" applyFill="1" applyBorder="1" applyAlignment="1">
      <alignment vertical="top" wrapText="1"/>
    </xf>
    <xf numFmtId="0" fontId="8" fillId="0" borderId="0" xfId="1" applyFont="1" applyFill="1" applyBorder="1"/>
    <xf numFmtId="0" fontId="6" fillId="2" borderId="3" xfId="0" applyFont="1" applyFill="1" applyBorder="1" applyAlignment="1" applyProtection="1">
      <alignment wrapText="1"/>
    </xf>
    <xf numFmtId="0" fontId="7" fillId="4" borderId="3" xfId="0" applyFont="1" applyFill="1" applyBorder="1" applyAlignment="1">
      <alignment horizontal="left" wrapText="1"/>
    </xf>
    <xf numFmtId="0" fontId="7" fillId="2" borderId="8" xfId="1" applyFont="1" applyFill="1" applyBorder="1" applyAlignment="1">
      <alignment wrapText="1"/>
    </xf>
    <xf numFmtId="0" fontId="7" fillId="2" borderId="6" xfId="1" applyFont="1" applyFill="1" applyBorder="1" applyAlignment="1">
      <alignment wrapText="1"/>
    </xf>
    <xf numFmtId="164" fontId="4" fillId="2" borderId="0" xfId="1" applyNumberFormat="1" applyFill="1" applyBorder="1"/>
    <xf numFmtId="0" fontId="4" fillId="2" borderId="0" xfId="1" applyFill="1" applyBorder="1"/>
    <xf numFmtId="0" fontId="4" fillId="0" borderId="0" xfId="1" applyFill="1" applyBorder="1"/>
    <xf numFmtId="4" fontId="15" fillId="2" borderId="4" xfId="0" applyNumberFormat="1" applyFont="1" applyFill="1" applyBorder="1" applyAlignment="1" applyProtection="1">
      <alignment vertical="top" wrapText="1"/>
    </xf>
    <xf numFmtId="0" fontId="8" fillId="0" borderId="0" xfId="1" applyFont="1" applyFill="1" applyBorder="1" applyAlignment="1">
      <alignment horizontal="left"/>
    </xf>
    <xf numFmtId="0" fontId="17" fillId="0" borderId="0" xfId="1" applyFont="1" applyFill="1" applyBorder="1"/>
    <xf numFmtId="0" fontId="6" fillId="2" borderId="0" xfId="1" applyFont="1" applyFill="1" applyBorder="1" applyAlignment="1">
      <alignment wrapText="1"/>
    </xf>
    <xf numFmtId="0" fontId="8" fillId="2" borderId="0" xfId="1" applyFont="1" applyFill="1" applyBorder="1"/>
    <xf numFmtId="0" fontId="4" fillId="0" borderId="0" xfId="1" applyFont="1" applyFill="1" applyBorder="1"/>
    <xf numFmtId="0" fontId="4" fillId="0" borderId="0" xfId="1" applyFill="1"/>
    <xf numFmtId="0" fontId="8" fillId="0" borderId="0" xfId="1" applyFont="1" applyFill="1"/>
    <xf numFmtId="0" fontId="4" fillId="0" borderId="0" xfId="1"/>
    <xf numFmtId="0" fontId="8" fillId="2" borderId="0" xfId="1" applyFont="1" applyFill="1"/>
    <xf numFmtId="0" fontId="4" fillId="0" borderId="0" xfId="1" applyFont="1" applyFill="1"/>
    <xf numFmtId="0" fontId="18" fillId="0" borderId="0" xfId="1" applyFont="1" applyFill="1"/>
    <xf numFmtId="164" fontId="4" fillId="2" borderId="0" xfId="1" applyNumberFormat="1" applyFill="1" applyBorder="1" applyAlignment="1">
      <alignment horizontal="center"/>
    </xf>
    <xf numFmtId="164" fontId="4" fillId="2" borderId="5" xfId="1" applyNumberForma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center"/>
    </xf>
    <xf numFmtId="164" fontId="8" fillId="2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164" fontId="8" fillId="2" borderId="5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2" borderId="5" xfId="1" applyNumberFormat="1" applyFill="1" applyBorder="1"/>
    <xf numFmtId="164" fontId="8" fillId="2" borderId="5" xfId="1" applyNumberFormat="1" applyFont="1" applyFill="1" applyBorder="1"/>
    <xf numFmtId="0" fontId="6" fillId="2" borderId="0" xfId="0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17" fillId="2" borderId="0" xfId="1" applyFont="1" applyFill="1" applyBorder="1"/>
    <xf numFmtId="0" fontId="17" fillId="2" borderId="0" xfId="1" applyFont="1" applyFill="1" applyBorder="1" applyAlignment="1">
      <alignment horizontal="center"/>
    </xf>
    <xf numFmtId="0" fontId="4" fillId="2" borderId="0" xfId="1" applyFill="1" applyBorder="1" applyAlignment="1">
      <alignment horizontal="center"/>
    </xf>
    <xf numFmtId="0" fontId="4" fillId="2" borderId="0" xfId="1" applyFont="1" applyFill="1" applyBorder="1"/>
    <xf numFmtId="0" fontId="4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4" fillId="2" borderId="0" xfId="1" applyFill="1"/>
    <xf numFmtId="0" fontId="4" fillId="2" borderId="0" xfId="1" applyFill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18" fillId="2" borderId="0" xfId="1" applyFont="1" applyFill="1"/>
    <xf numFmtId="0" fontId="18" fillId="2" borderId="0" xfId="1" applyFont="1" applyFill="1" applyAlignment="1">
      <alignment horizontal="center"/>
    </xf>
    <xf numFmtId="0" fontId="8" fillId="2" borderId="4" xfId="1" applyFont="1" applyFill="1" applyBorder="1"/>
    <xf numFmtId="0" fontId="8" fillId="0" borderId="6" xfId="1" applyFont="1" applyFill="1" applyBorder="1" applyAlignment="1">
      <alignment horizontal="left"/>
    </xf>
    <xf numFmtId="0" fontId="6" fillId="2" borderId="6" xfId="1" applyFont="1" applyFill="1" applyBorder="1" applyAlignment="1">
      <alignment wrapText="1"/>
    </xf>
    <xf numFmtId="0" fontId="8" fillId="2" borderId="6" xfId="1" applyFont="1" applyFill="1" applyBorder="1" applyAlignment="1">
      <alignment horizontal="left"/>
    </xf>
    <xf numFmtId="0" fontId="16" fillId="2" borderId="6" xfId="1" applyFont="1" applyFill="1" applyBorder="1" applyAlignment="1">
      <alignment horizontal="left"/>
    </xf>
    <xf numFmtId="0" fontId="17" fillId="2" borderId="6" xfId="1" applyFont="1" applyFill="1" applyBorder="1"/>
    <xf numFmtId="164" fontId="4" fillId="2" borderId="11" xfId="1" applyNumberFormat="1" applyFill="1" applyBorder="1"/>
    <xf numFmtId="164" fontId="8" fillId="2" borderId="6" xfId="1" applyNumberFormat="1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164" fontId="8" fillId="2" borderId="14" xfId="1" applyNumberFormat="1" applyFont="1" applyFill="1" applyBorder="1" applyAlignment="1">
      <alignment horizontal="center"/>
    </xf>
    <xf numFmtId="165" fontId="20" fillId="2" borderId="15" xfId="0" applyNumberFormat="1" applyFont="1" applyFill="1" applyBorder="1" applyAlignment="1">
      <alignment horizontal="left" vertical="top" wrapText="1"/>
    </xf>
    <xf numFmtId="0" fontId="6" fillId="2" borderId="3" xfId="0" applyFont="1" applyFill="1" applyBorder="1" applyAlignment="1" applyProtection="1">
      <alignment vertical="top" wrapText="1"/>
    </xf>
    <xf numFmtId="165" fontId="21" fillId="0" borderId="3" xfId="0" applyNumberFormat="1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vertical="center" wrapText="1"/>
    </xf>
    <xf numFmtId="0" fontId="7" fillId="0" borderId="3" xfId="1" applyFont="1" applyBorder="1" applyAlignment="1">
      <alignment horizontal="left" vertical="center" wrapText="1"/>
    </xf>
    <xf numFmtId="0" fontId="5" fillId="4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wrapText="1"/>
    </xf>
    <xf numFmtId="164" fontId="4" fillId="2" borderId="14" xfId="1" applyNumberFormat="1" applyFont="1" applyFill="1" applyBorder="1" applyAlignment="1">
      <alignment horizontal="center"/>
    </xf>
    <xf numFmtId="0" fontId="13" fillId="0" borderId="3" xfId="2" applyNumberFormat="1" applyFont="1" applyBorder="1" applyAlignment="1" applyProtection="1">
      <alignment wrapText="1"/>
    </xf>
    <xf numFmtId="0" fontId="13" fillId="0" borderId="17" xfId="2" applyNumberFormat="1" applyFont="1" applyBorder="1" applyAlignment="1" applyProtection="1">
      <alignment vertical="top" wrapText="1"/>
    </xf>
    <xf numFmtId="0" fontId="13" fillId="0" borderId="17" xfId="2" applyNumberFormat="1" applyFont="1" applyBorder="1" applyAlignment="1" applyProtection="1">
      <alignment horizontal="left" wrapText="1"/>
    </xf>
    <xf numFmtId="0" fontId="13" fillId="0" borderId="17" xfId="2" applyNumberFormat="1" applyFont="1" applyBorder="1" applyAlignment="1" applyProtection="1">
      <alignment wrapText="1"/>
    </xf>
    <xf numFmtId="49" fontId="13" fillId="0" borderId="10" xfId="3" applyNumberFormat="1" applyFont="1" applyBorder="1" applyAlignment="1" applyProtection="1">
      <alignment horizontal="left"/>
    </xf>
    <xf numFmtId="4" fontId="14" fillId="2" borderId="3" xfId="0" applyNumberFormat="1" applyFont="1" applyFill="1" applyBorder="1" applyAlignment="1" applyProtection="1">
      <alignment vertical="top" wrapText="1"/>
    </xf>
    <xf numFmtId="4" fontId="15" fillId="2" borderId="3" xfId="0" applyNumberFormat="1" applyFont="1" applyFill="1" applyBorder="1" applyAlignment="1" applyProtection="1">
      <alignment vertical="top" wrapText="1"/>
    </xf>
    <xf numFmtId="164" fontId="19" fillId="2" borderId="18" xfId="0" applyNumberFormat="1" applyFont="1" applyFill="1" applyBorder="1" applyAlignment="1" applyProtection="1">
      <alignment vertical="top" wrapText="1"/>
    </xf>
    <xf numFmtId="164" fontId="4" fillId="0" borderId="19" xfId="1" applyNumberFormat="1" applyFill="1" applyBorder="1"/>
    <xf numFmtId="164" fontId="8" fillId="2" borderId="19" xfId="1" applyNumberFormat="1" applyFont="1" applyFill="1" applyBorder="1"/>
    <xf numFmtId="164" fontId="8" fillId="2" borderId="19" xfId="1" applyNumberFormat="1" applyFont="1" applyFill="1" applyBorder="1" applyAlignment="1">
      <alignment horizontal="center"/>
    </xf>
    <xf numFmtId="164" fontId="8" fillId="2" borderId="20" xfId="1" applyNumberFormat="1" applyFont="1" applyFill="1" applyBorder="1" applyAlignment="1">
      <alignment horizontal="center"/>
    </xf>
    <xf numFmtId="164" fontId="8" fillId="2" borderId="21" xfId="1" applyNumberFormat="1" applyFont="1" applyFill="1" applyBorder="1" applyAlignment="1">
      <alignment horizontal="center"/>
    </xf>
    <xf numFmtId="0" fontId="22" fillId="0" borderId="9" xfId="2" applyNumberFormat="1" applyFont="1" applyAlignment="1" applyProtection="1">
      <alignment horizontal="left" vertical="top" wrapText="1"/>
    </xf>
    <xf numFmtId="49" fontId="23" fillId="0" borderId="10" xfId="3" applyNumberFormat="1" applyFont="1" applyAlignment="1" applyProtection="1">
      <alignment horizontal="left"/>
    </xf>
    <xf numFmtId="0" fontId="22" fillId="0" borderId="9" xfId="2" applyNumberFormat="1" applyFont="1" applyAlignment="1" applyProtection="1">
      <alignment vertical="top" wrapText="1"/>
    </xf>
    <xf numFmtId="49" fontId="6" fillId="2" borderId="4" xfId="1" applyNumberFormat="1" applyFont="1" applyFill="1" applyBorder="1" applyAlignment="1" applyProtection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wrapText="1"/>
    </xf>
    <xf numFmtId="0" fontId="7" fillId="2" borderId="16" xfId="0" applyFont="1" applyFill="1" applyBorder="1" applyAlignment="1">
      <alignment wrapText="1"/>
    </xf>
    <xf numFmtId="0" fontId="13" fillId="2" borderId="3" xfId="2" applyNumberFormat="1" applyFont="1" applyFill="1" applyBorder="1" applyAlignment="1" applyProtection="1">
      <alignment wrapText="1"/>
    </xf>
    <xf numFmtId="0" fontId="2" fillId="2" borderId="0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8" fillId="5" borderId="4" xfId="1" applyNumberFormat="1" applyFont="1" applyFill="1" applyBorder="1"/>
    <xf numFmtId="164" fontId="8" fillId="5" borderId="5" xfId="1" applyNumberFormat="1" applyFont="1" applyFill="1" applyBorder="1"/>
    <xf numFmtId="164" fontId="11" fillId="5" borderId="4" xfId="1" applyNumberFormat="1" applyFont="1" applyFill="1" applyBorder="1"/>
    <xf numFmtId="164" fontId="8" fillId="5" borderId="4" xfId="1" applyNumberFormat="1" applyFont="1" applyFill="1" applyBorder="1" applyAlignment="1">
      <alignment horizontal="center"/>
    </xf>
    <xf numFmtId="164" fontId="8" fillId="5" borderId="5" xfId="1" applyNumberFormat="1" applyFont="1" applyFill="1" applyBorder="1" applyAlignment="1">
      <alignment horizontal="center"/>
    </xf>
    <xf numFmtId="164" fontId="8" fillId="5" borderId="14" xfId="1" applyNumberFormat="1" applyFont="1" applyFill="1" applyBorder="1" applyAlignment="1">
      <alignment horizontal="center"/>
    </xf>
    <xf numFmtId="164" fontId="4" fillId="5" borderId="4" xfId="1" applyNumberFormat="1" applyFill="1" applyBorder="1"/>
    <xf numFmtId="164" fontId="4" fillId="5" borderId="5" xfId="1" applyNumberFormat="1" applyFill="1" applyBorder="1"/>
    <xf numFmtId="164" fontId="9" fillId="5" borderId="4" xfId="1" applyNumberFormat="1" applyFont="1" applyFill="1" applyBorder="1"/>
    <xf numFmtId="164" fontId="4" fillId="5" borderId="5" xfId="1" applyNumberFormat="1" applyFill="1" applyBorder="1" applyAlignment="1">
      <alignment horizontal="center"/>
    </xf>
    <xf numFmtId="164" fontId="4" fillId="5" borderId="4" xfId="1" applyNumberFormat="1" applyFont="1" applyFill="1" applyBorder="1"/>
    <xf numFmtId="164" fontId="9" fillId="5" borderId="5" xfId="1" applyNumberFormat="1" applyFont="1" applyFill="1" applyBorder="1" applyAlignment="1">
      <alignment wrapText="1"/>
    </xf>
    <xf numFmtId="164" fontId="9" fillId="5" borderId="4" xfId="1" applyNumberFormat="1" applyFont="1" applyFill="1" applyBorder="1" applyAlignment="1">
      <alignment wrapText="1"/>
    </xf>
    <xf numFmtId="164" fontId="9" fillId="5" borderId="5" xfId="1" applyNumberFormat="1" applyFont="1" applyFill="1" applyBorder="1"/>
    <xf numFmtId="0" fontId="9" fillId="5" borderId="5" xfId="1" applyFont="1" applyFill="1" applyBorder="1" applyAlignment="1">
      <alignment wrapText="1"/>
    </xf>
    <xf numFmtId="0" fontId="9" fillId="5" borderId="5" xfId="0" applyFont="1" applyFill="1" applyBorder="1" applyAlignment="1">
      <alignment horizontal="left" wrapText="1"/>
    </xf>
    <xf numFmtId="0" fontId="9" fillId="5" borderId="7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1" applyFont="1" applyFill="1" applyBorder="1"/>
    <xf numFmtId="164" fontId="11" fillId="5" borderId="5" xfId="1" applyNumberFormat="1" applyFont="1" applyFill="1" applyBorder="1"/>
    <xf numFmtId="164" fontId="4" fillId="5" borderId="5" xfId="1" applyNumberFormat="1" applyFont="1" applyFill="1" applyBorder="1" applyAlignment="1">
      <alignment horizontal="center"/>
    </xf>
    <xf numFmtId="164" fontId="4" fillId="5" borderId="5" xfId="1" applyNumberFormat="1" applyFont="1" applyFill="1" applyBorder="1"/>
    <xf numFmtId="164" fontId="7" fillId="5" borderId="4" xfId="1" applyNumberFormat="1" applyFont="1" applyFill="1" applyBorder="1"/>
    <xf numFmtId="164" fontId="4" fillId="5" borderId="4" xfId="1" applyNumberFormat="1" applyFill="1" applyBorder="1" applyAlignment="1">
      <alignment horizontal="center"/>
    </xf>
    <xf numFmtId="0" fontId="8" fillId="5" borderId="4" xfId="1" applyFont="1" applyFill="1" applyBorder="1"/>
  </cellXfs>
  <cellStyles count="4">
    <cellStyle name="xl30" xfId="2" xr:uid="{00000000-0005-0000-0000-000000000000}"/>
    <cellStyle name="xl41" xfId="3" xr:uid="{00000000-0005-0000-0000-000001000000}"/>
    <cellStyle name="Обычный" xfId="0" builtinId="0"/>
    <cellStyle name="Обычный_Кассовый план поступлений 2010" xfId="1" xr:uid="{00000000-0005-0000-0000-000003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171"/>
  <sheetViews>
    <sheetView showGridLines="0" tabSelected="1" zoomScaleNormal="100" zoomScaleSheetLayoutView="100" workbookViewId="0">
      <selection activeCell="A94" sqref="A94"/>
    </sheetView>
  </sheetViews>
  <sheetFormatPr defaultColWidth="9.140625" defaultRowHeight="12.75" x14ac:dyDescent="0.2"/>
  <cols>
    <col min="1" max="1" width="47.7109375" style="46" customWidth="1"/>
    <col min="2" max="2" width="23.7109375" style="47" customWidth="1"/>
    <col min="3" max="3" width="12.5703125" style="68" customWidth="1"/>
    <col min="4" max="4" width="10.140625" style="68" hidden="1" customWidth="1"/>
    <col min="5" max="5" width="12.5703125" style="68" hidden="1" customWidth="1"/>
    <col min="6" max="7" width="11.42578125" style="68" hidden="1" customWidth="1"/>
    <col min="8" max="8" width="11.140625" style="68" hidden="1" customWidth="1"/>
    <col min="9" max="9" width="8.5703125" style="68" hidden="1" customWidth="1"/>
    <col min="10" max="10" width="9.140625" style="68" hidden="1" customWidth="1"/>
    <col min="11" max="11" width="12.5703125" style="68" customWidth="1"/>
    <col min="12" max="12" width="11" style="68" hidden="1" customWidth="1"/>
    <col min="13" max="13" width="12.7109375" style="68" hidden="1" customWidth="1"/>
    <col min="14" max="14" width="8.140625" style="68" hidden="1" customWidth="1"/>
    <col min="15" max="15" width="12.28515625" style="68" customWidth="1"/>
    <col min="16" max="16" width="12.140625" style="68" customWidth="1"/>
    <col min="17" max="17" width="12.5703125" style="68" customWidth="1"/>
    <col min="18" max="18" width="12.42578125" style="68" customWidth="1"/>
    <col min="19" max="19" width="11.28515625" style="69" customWidth="1"/>
    <col min="20" max="20" width="12" style="68" customWidth="1"/>
    <col min="21" max="21" width="11.42578125" style="69" customWidth="1"/>
    <col min="22" max="22" width="11.5703125" style="68" customWidth="1"/>
    <col min="23" max="23" width="11.140625" style="69" customWidth="1"/>
    <col min="24" max="24" width="11.140625" style="46" customWidth="1"/>
    <col min="25" max="16384" width="9.140625" style="46"/>
  </cols>
  <sheetData>
    <row r="1" spans="1:23" s="1" customFormat="1" ht="53.25" customHeight="1" x14ac:dyDescent="0.25">
      <c r="A1" s="119" t="s">
        <v>196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1"/>
    </row>
    <row r="2" spans="1:23" s="1" customFormat="1" ht="16.5" customHeight="1" thickBot="1" x14ac:dyDescent="0.3">
      <c r="A2" s="117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9" t="s">
        <v>152</v>
      </c>
    </row>
    <row r="3" spans="1:23" s="4" customFormat="1" ht="108" customHeight="1" x14ac:dyDescent="0.2">
      <c r="A3" s="118" t="s">
        <v>0</v>
      </c>
      <c r="B3" s="2" t="s">
        <v>1</v>
      </c>
      <c r="C3" s="2" t="s">
        <v>197</v>
      </c>
      <c r="D3" s="2" t="s">
        <v>151</v>
      </c>
      <c r="E3" s="2" t="s">
        <v>151</v>
      </c>
      <c r="F3" s="2" t="s">
        <v>151</v>
      </c>
      <c r="G3" s="2" t="s">
        <v>151</v>
      </c>
      <c r="H3" s="2" t="s">
        <v>151</v>
      </c>
      <c r="I3" s="2" t="s">
        <v>151</v>
      </c>
      <c r="J3" s="2" t="s">
        <v>151</v>
      </c>
      <c r="K3" s="2" t="s">
        <v>198</v>
      </c>
      <c r="L3" s="2"/>
      <c r="M3" s="2" t="s">
        <v>2</v>
      </c>
      <c r="N3" s="83" t="s">
        <v>3</v>
      </c>
      <c r="O3" s="2">
        <v>2025</v>
      </c>
      <c r="P3" s="2" t="s">
        <v>199</v>
      </c>
      <c r="Q3" s="2" t="s">
        <v>200</v>
      </c>
      <c r="R3" s="84" t="s">
        <v>201</v>
      </c>
      <c r="S3" s="84" t="s">
        <v>202</v>
      </c>
      <c r="T3" s="2">
        <v>2026</v>
      </c>
      <c r="U3" s="2" t="s">
        <v>191</v>
      </c>
      <c r="V3" s="2">
        <v>2027</v>
      </c>
      <c r="W3" s="85" t="s">
        <v>203</v>
      </c>
    </row>
    <row r="4" spans="1:23" s="8" customFormat="1" ht="25.5" x14ac:dyDescent="0.2">
      <c r="A4" s="5" t="s">
        <v>4</v>
      </c>
      <c r="B4" s="6" t="s">
        <v>5</v>
      </c>
      <c r="C4" s="23">
        <f>C5+C31</f>
        <v>1641677.5999999999</v>
      </c>
      <c r="D4" s="23">
        <f>D5+D31</f>
        <v>218975.2</v>
      </c>
      <c r="E4" s="23">
        <f>E5+E31</f>
        <v>182309.09999999998</v>
      </c>
      <c r="F4" s="23">
        <f>F5+F31</f>
        <v>134485.30000000002</v>
      </c>
      <c r="G4" s="23">
        <f>G5+G31</f>
        <v>161374</v>
      </c>
      <c r="H4" s="23">
        <f t="shared" ref="H4:H81" si="0">F4-D4</f>
        <v>-84489.9</v>
      </c>
      <c r="I4" s="58">
        <f t="shared" ref="I4:I81" si="1">H4/D4*100</f>
        <v>-38.584232369692998</v>
      </c>
      <c r="J4" s="28"/>
      <c r="K4" s="23">
        <f>K5+K31</f>
        <v>1884046.5</v>
      </c>
      <c r="L4" s="23">
        <f>L5+L31</f>
        <v>157018.1</v>
      </c>
      <c r="M4" s="23">
        <f>L4-C4</f>
        <v>-1484659.4999999998</v>
      </c>
      <c r="N4" s="23">
        <f>L4/C4%</f>
        <v>9.5644906161843242</v>
      </c>
      <c r="O4" s="23">
        <f>O5+O31</f>
        <v>1828781.9999999998</v>
      </c>
      <c r="P4" s="23">
        <f>O4-C4</f>
        <v>187104.39999999991</v>
      </c>
      <c r="Q4" s="23">
        <f>O4-K4</f>
        <v>-55264.500000000233</v>
      </c>
      <c r="R4" s="23">
        <f>O4/C4*100</f>
        <v>111.39714643118721</v>
      </c>
      <c r="S4" s="53">
        <f>O4/K4*100</f>
        <v>97.066712525407411</v>
      </c>
      <c r="T4" s="23">
        <f>T5+T31</f>
        <v>1866171.9999999998</v>
      </c>
      <c r="U4" s="55">
        <f>T4/O4%</f>
        <v>102.04453018457095</v>
      </c>
      <c r="V4" s="23">
        <f>V5+V31</f>
        <v>1967898</v>
      </c>
      <c r="W4" s="86">
        <f>V4/T4%</f>
        <v>105.45105167155012</v>
      </c>
    </row>
    <row r="5" spans="1:23" s="8" customFormat="1" ht="15" customHeight="1" x14ac:dyDescent="0.2">
      <c r="A5" s="5" t="s">
        <v>6</v>
      </c>
      <c r="B5" s="6"/>
      <c r="C5" s="23">
        <f>C6+C15+C20+C25+C26+C27+C30</f>
        <v>1512842.9999999998</v>
      </c>
      <c r="D5" s="122">
        <f>D6+D15+D20+D25+D27+D30</f>
        <v>142040.70000000001</v>
      </c>
      <c r="E5" s="122">
        <f>E6+E15+E20+E25+E27+E30</f>
        <v>137551.29999999999</v>
      </c>
      <c r="F5" s="122">
        <f>F6+F15+F20+F25+F27+F30</f>
        <v>99329.000000000015</v>
      </c>
      <c r="G5" s="122">
        <f>G6+G15+G20+G25+G27+G30</f>
        <v>108811</v>
      </c>
      <c r="H5" s="122">
        <f t="shared" si="0"/>
        <v>-42711.7</v>
      </c>
      <c r="I5" s="123">
        <f t="shared" si="1"/>
        <v>-30.070043304489484</v>
      </c>
      <c r="J5" s="124"/>
      <c r="K5" s="23">
        <f>K6+K15+K20+K25+K27+K30</f>
        <v>1781252.1</v>
      </c>
      <c r="L5" s="122">
        <f>L6+L15+L20+L25+L27+L30</f>
        <v>114235.6</v>
      </c>
      <c r="M5" s="122">
        <f>L5-C5</f>
        <v>-1398607.3999999997</v>
      </c>
      <c r="N5" s="122">
        <f t="shared" ref="N5:N81" si="2">L5/C5%</f>
        <v>7.5510545377147542</v>
      </c>
      <c r="O5" s="23">
        <f>O6+O15+O20+O25+O27+O30</f>
        <v>1771351.9999999998</v>
      </c>
      <c r="P5" s="23">
        <f t="shared" ref="P5:P82" si="3">O5-C5</f>
        <v>258509</v>
      </c>
      <c r="Q5" s="23">
        <f t="shared" ref="Q5:Q82" si="4">O5-K5</f>
        <v>-9900.100000000326</v>
      </c>
      <c r="R5" s="23">
        <f t="shared" ref="R5:R82" si="5">O5/C5*100</f>
        <v>117.08762905337831</v>
      </c>
      <c r="S5" s="53">
        <f t="shared" ref="S5:S82" si="6">O5/K5*100</f>
        <v>99.444205567533061</v>
      </c>
      <c r="T5" s="23">
        <f>T6+T15+T20+T25+T27+T30</f>
        <v>1807147.0999999999</v>
      </c>
      <c r="U5" s="55">
        <f t="shared" ref="U5:U82" si="7">T5/O5%</f>
        <v>102.02077847881168</v>
      </c>
      <c r="V5" s="23">
        <f>V6+V15+V20+V25+V27+V30</f>
        <v>1906940.7</v>
      </c>
      <c r="W5" s="86">
        <f t="shared" ref="W5:W84" si="8">V5/T5%</f>
        <v>105.52216252899392</v>
      </c>
    </row>
    <row r="6" spans="1:23" s="8" customFormat="1" ht="20.100000000000001" customHeight="1" x14ac:dyDescent="0.2">
      <c r="A6" s="5" t="s">
        <v>7</v>
      </c>
      <c r="B6" s="6" t="s">
        <v>8</v>
      </c>
      <c r="C6" s="7">
        <f>C7</f>
        <v>1353162.7</v>
      </c>
      <c r="D6" s="7">
        <f>D7</f>
        <v>0</v>
      </c>
      <c r="E6" s="7">
        <f>E7</f>
        <v>0</v>
      </c>
      <c r="F6" s="7">
        <f>F7</f>
        <v>0</v>
      </c>
      <c r="G6" s="7">
        <f>G7</f>
        <v>0</v>
      </c>
      <c r="H6" s="7">
        <f t="shared" si="0"/>
        <v>0</v>
      </c>
      <c r="I6" s="57" t="e">
        <f t="shared" si="1"/>
        <v>#DIV/0!</v>
      </c>
      <c r="J6" s="16"/>
      <c r="K6" s="7">
        <f>K7</f>
        <v>1592866.3</v>
      </c>
      <c r="L6" s="7">
        <f>L7</f>
        <v>0</v>
      </c>
      <c r="M6" s="7">
        <f>L6-C6</f>
        <v>-1353162.7</v>
      </c>
      <c r="N6" s="7">
        <f t="shared" si="2"/>
        <v>0</v>
      </c>
      <c r="O6" s="7">
        <f>O7</f>
        <v>1598000</v>
      </c>
      <c r="P6" s="23">
        <f t="shared" si="3"/>
        <v>244837.30000000005</v>
      </c>
      <c r="Q6" s="23">
        <f t="shared" si="4"/>
        <v>5133.6999999999534</v>
      </c>
      <c r="R6" s="23">
        <f t="shared" si="5"/>
        <v>118.09370743074726</v>
      </c>
      <c r="S6" s="53">
        <f t="shared" si="6"/>
        <v>100.32229321443991</v>
      </c>
      <c r="T6" s="7">
        <f>T7</f>
        <v>1620000</v>
      </c>
      <c r="U6" s="51">
        <f t="shared" si="7"/>
        <v>101.3767209011264</v>
      </c>
      <c r="V6" s="7">
        <f>V7</f>
        <v>1704000</v>
      </c>
      <c r="W6" s="86">
        <f t="shared" si="8"/>
        <v>105.18518518518519</v>
      </c>
    </row>
    <row r="7" spans="1:23" s="8" customFormat="1" ht="19.5" customHeight="1" x14ac:dyDescent="0.2">
      <c r="A7" s="9" t="s">
        <v>9</v>
      </c>
      <c r="B7" s="6" t="s">
        <v>168</v>
      </c>
      <c r="C7" s="7">
        <f>C8+C9+C10+C11+C12+C13+C14</f>
        <v>1353162.7</v>
      </c>
      <c r="D7" s="128">
        <f>D8+D9+D10+D11+D12+D13+D14</f>
        <v>0</v>
      </c>
      <c r="E7" s="128">
        <f>E8+E9+E10+E11+E12+E13+E14</f>
        <v>0</v>
      </c>
      <c r="F7" s="128">
        <f>F8+F9+F10+F11+F12+F13+F14</f>
        <v>0</v>
      </c>
      <c r="G7" s="128">
        <f>G8+G9+G10+G11+G12+G13+G14</f>
        <v>0</v>
      </c>
      <c r="H7" s="128">
        <f>H8+H9+H10+H11+H12+H13+H14</f>
        <v>0</v>
      </c>
      <c r="I7" s="128">
        <f>I8+I9+I10+I11+I12+I13+I14</f>
        <v>0</v>
      </c>
      <c r="J7" s="128">
        <f>J8+J9+J10+J11+J12+J13+J14</f>
        <v>0</v>
      </c>
      <c r="K7" s="7">
        <f>K8+K9+K10+K11+K12+K13+K14</f>
        <v>1592866.3</v>
      </c>
      <c r="L7" s="7">
        <f>L8+L9+L10+L11+L12+L13+L14</f>
        <v>0</v>
      </c>
      <c r="M7" s="7">
        <f>M8+M9+M10+M11+M12+M13+M14</f>
        <v>0</v>
      </c>
      <c r="N7" s="7">
        <f>N8+N9+N10+N11+N12+N13+N14</f>
        <v>0</v>
      </c>
      <c r="O7" s="7">
        <f>O8+O9+O10+O11+O12+O13+O14</f>
        <v>1598000</v>
      </c>
      <c r="P7" s="26">
        <f t="shared" si="3"/>
        <v>244837.30000000005</v>
      </c>
      <c r="Q7" s="26">
        <f t="shared" si="4"/>
        <v>5133.6999999999534</v>
      </c>
      <c r="R7" s="26">
        <f t="shared" si="5"/>
        <v>118.09370743074726</v>
      </c>
      <c r="S7" s="52">
        <f t="shared" si="6"/>
        <v>100.32229321443991</v>
      </c>
      <c r="T7" s="7">
        <f>T8+T9+T10+T11+T12+T13+T14</f>
        <v>1620000</v>
      </c>
      <c r="U7" s="51">
        <f t="shared" si="7"/>
        <v>101.3767209011264</v>
      </c>
      <c r="V7" s="7">
        <f>V8+V9+V10+V11+V12+V13+V14</f>
        <v>1704000</v>
      </c>
      <c r="W7" s="86">
        <f t="shared" si="8"/>
        <v>105.18518518518519</v>
      </c>
    </row>
    <row r="8" spans="1:23" s="8" customFormat="1" ht="66" customHeight="1" x14ac:dyDescent="0.2">
      <c r="A8" s="87" t="s">
        <v>164</v>
      </c>
      <c r="B8" s="6" t="s">
        <v>169</v>
      </c>
      <c r="C8" s="7">
        <v>1145901.6000000001</v>
      </c>
      <c r="D8" s="128"/>
      <c r="E8" s="128"/>
      <c r="F8" s="128"/>
      <c r="G8" s="128"/>
      <c r="H8" s="128"/>
      <c r="I8" s="129"/>
      <c r="J8" s="133"/>
      <c r="K8" s="7">
        <v>1438164.3</v>
      </c>
      <c r="L8" s="7"/>
      <c r="M8" s="7"/>
      <c r="N8" s="7"/>
      <c r="O8" s="7">
        <v>1453000</v>
      </c>
      <c r="P8" s="26">
        <f t="shared" si="3"/>
        <v>307098.39999999991</v>
      </c>
      <c r="Q8" s="26">
        <f t="shared" si="4"/>
        <v>14835.699999999953</v>
      </c>
      <c r="R8" s="26">
        <f t="shared" si="5"/>
        <v>126.79971823060548</v>
      </c>
      <c r="S8" s="52">
        <f t="shared" si="6"/>
        <v>101.03157198381297</v>
      </c>
      <c r="T8" s="7">
        <v>1469000</v>
      </c>
      <c r="U8" s="51">
        <f t="shared" si="7"/>
        <v>101.10116999311769</v>
      </c>
      <c r="V8" s="7">
        <v>1550000</v>
      </c>
      <c r="W8" s="95">
        <f t="shared" si="8"/>
        <v>105.5139550714772</v>
      </c>
    </row>
    <row r="9" spans="1:23" s="8" customFormat="1" ht="92.25" customHeight="1" x14ac:dyDescent="0.2">
      <c r="A9" s="87" t="s">
        <v>165</v>
      </c>
      <c r="B9" s="6" t="s">
        <v>170</v>
      </c>
      <c r="C9" s="7">
        <v>1180.2</v>
      </c>
      <c r="D9" s="128"/>
      <c r="E9" s="128"/>
      <c r="F9" s="128"/>
      <c r="G9" s="128"/>
      <c r="H9" s="128"/>
      <c r="I9" s="129"/>
      <c r="J9" s="133"/>
      <c r="K9" s="7">
        <v>1207</v>
      </c>
      <c r="L9" s="128"/>
      <c r="M9" s="128"/>
      <c r="N9" s="128"/>
      <c r="O9" s="7">
        <v>800</v>
      </c>
      <c r="P9" s="26">
        <f t="shared" si="3"/>
        <v>-380.20000000000005</v>
      </c>
      <c r="Q9" s="26">
        <f t="shared" si="4"/>
        <v>-407</v>
      </c>
      <c r="R9" s="26">
        <f t="shared" si="5"/>
        <v>67.785121165904087</v>
      </c>
      <c r="S9" s="52">
        <f t="shared" si="6"/>
        <v>66.28003314001657</v>
      </c>
      <c r="T9" s="7">
        <v>800</v>
      </c>
      <c r="U9" s="51">
        <f t="shared" si="7"/>
        <v>100</v>
      </c>
      <c r="V9" s="7">
        <v>800</v>
      </c>
      <c r="W9" s="95">
        <f t="shared" si="8"/>
        <v>100</v>
      </c>
    </row>
    <row r="10" spans="1:23" s="8" customFormat="1" ht="59.25" customHeight="1" x14ac:dyDescent="0.2">
      <c r="A10" s="87" t="s">
        <v>166</v>
      </c>
      <c r="B10" s="6" t="s">
        <v>171</v>
      </c>
      <c r="C10" s="7">
        <v>3196.9</v>
      </c>
      <c r="D10" s="128"/>
      <c r="E10" s="128"/>
      <c r="F10" s="128"/>
      <c r="G10" s="128"/>
      <c r="H10" s="128"/>
      <c r="I10" s="129"/>
      <c r="J10" s="133"/>
      <c r="K10" s="7">
        <v>5000</v>
      </c>
      <c r="L10" s="128"/>
      <c r="M10" s="128"/>
      <c r="N10" s="128"/>
      <c r="O10" s="7">
        <v>5000</v>
      </c>
      <c r="P10" s="26">
        <f t="shared" si="3"/>
        <v>1803.1</v>
      </c>
      <c r="Q10" s="26">
        <f t="shared" si="4"/>
        <v>0</v>
      </c>
      <c r="R10" s="26">
        <f t="shared" si="5"/>
        <v>156.40151396665522</v>
      </c>
      <c r="S10" s="52">
        <f t="shared" si="6"/>
        <v>100</v>
      </c>
      <c r="T10" s="7">
        <v>5000</v>
      </c>
      <c r="U10" s="51">
        <f t="shared" si="7"/>
        <v>100</v>
      </c>
      <c r="V10" s="7">
        <v>5000</v>
      </c>
      <c r="W10" s="95">
        <f t="shared" si="8"/>
        <v>100</v>
      </c>
    </row>
    <row r="11" spans="1:23" s="8" customFormat="1" ht="72" customHeight="1" x14ac:dyDescent="0.2">
      <c r="A11" s="87" t="s">
        <v>167</v>
      </c>
      <c r="B11" s="6" t="s">
        <v>172</v>
      </c>
      <c r="C11" s="7">
        <v>998.3</v>
      </c>
      <c r="D11" s="128"/>
      <c r="E11" s="128"/>
      <c r="F11" s="128"/>
      <c r="G11" s="128"/>
      <c r="H11" s="128"/>
      <c r="I11" s="129"/>
      <c r="J11" s="133"/>
      <c r="K11" s="7">
        <v>15000</v>
      </c>
      <c r="L11" s="128"/>
      <c r="M11" s="128"/>
      <c r="N11" s="128"/>
      <c r="O11" s="7">
        <v>1000</v>
      </c>
      <c r="P11" s="26">
        <f t="shared" si="3"/>
        <v>1.7000000000000455</v>
      </c>
      <c r="Q11" s="26">
        <f t="shared" si="4"/>
        <v>-14000</v>
      </c>
      <c r="R11" s="26">
        <f t="shared" si="5"/>
        <v>100.17028949213665</v>
      </c>
      <c r="S11" s="52">
        <f t="shared" si="6"/>
        <v>6.666666666666667</v>
      </c>
      <c r="T11" s="7">
        <v>1000</v>
      </c>
      <c r="U11" s="51">
        <f t="shared" si="7"/>
        <v>100</v>
      </c>
      <c r="V11" s="7">
        <v>1000</v>
      </c>
      <c r="W11" s="95">
        <f t="shared" si="8"/>
        <v>100</v>
      </c>
    </row>
    <row r="12" spans="1:23" s="8" customFormat="1" ht="72" customHeight="1" x14ac:dyDescent="0.2">
      <c r="A12" s="87" t="s">
        <v>174</v>
      </c>
      <c r="B12" s="6" t="s">
        <v>173</v>
      </c>
      <c r="C12" s="7">
        <v>60955.7</v>
      </c>
      <c r="D12" s="128"/>
      <c r="E12" s="128"/>
      <c r="F12" s="128"/>
      <c r="G12" s="128"/>
      <c r="H12" s="128"/>
      <c r="I12" s="129"/>
      <c r="J12" s="133"/>
      <c r="K12" s="7">
        <v>63000</v>
      </c>
      <c r="L12" s="128"/>
      <c r="M12" s="128"/>
      <c r="N12" s="128"/>
      <c r="O12" s="7">
        <v>66200</v>
      </c>
      <c r="P12" s="26">
        <f t="shared" si="3"/>
        <v>5244.3000000000029</v>
      </c>
      <c r="Q12" s="26">
        <f t="shared" si="4"/>
        <v>3200</v>
      </c>
      <c r="R12" s="26">
        <f t="shared" si="5"/>
        <v>108.60346120215173</v>
      </c>
      <c r="S12" s="52">
        <f t="shared" si="6"/>
        <v>105.07936507936509</v>
      </c>
      <c r="T12" s="7">
        <v>70000</v>
      </c>
      <c r="U12" s="51">
        <f t="shared" si="7"/>
        <v>105.74018126888218</v>
      </c>
      <c r="V12" s="7">
        <v>71000</v>
      </c>
      <c r="W12" s="95">
        <f t="shared" si="8"/>
        <v>101.42857142857143</v>
      </c>
    </row>
    <row r="13" spans="1:23" s="8" customFormat="1" ht="72" customHeight="1" x14ac:dyDescent="0.2">
      <c r="A13" s="109" t="s">
        <v>192</v>
      </c>
      <c r="B13" s="110" t="s">
        <v>193</v>
      </c>
      <c r="C13" s="7">
        <v>3487.1</v>
      </c>
      <c r="D13" s="128"/>
      <c r="E13" s="128"/>
      <c r="F13" s="128"/>
      <c r="G13" s="128"/>
      <c r="H13" s="128"/>
      <c r="I13" s="129"/>
      <c r="J13" s="133"/>
      <c r="K13" s="7">
        <v>3495</v>
      </c>
      <c r="L13" s="128"/>
      <c r="M13" s="128"/>
      <c r="N13" s="128"/>
      <c r="O13" s="7">
        <v>3000</v>
      </c>
      <c r="P13" s="26">
        <f t="shared" si="3"/>
        <v>-487.09999999999991</v>
      </c>
      <c r="Q13" s="26">
        <f t="shared" si="4"/>
        <v>-495</v>
      </c>
      <c r="R13" s="26">
        <v>0</v>
      </c>
      <c r="S13" s="52">
        <f t="shared" si="6"/>
        <v>85.836909871244643</v>
      </c>
      <c r="T13" s="7">
        <v>3200</v>
      </c>
      <c r="U13" s="51">
        <f t="shared" si="7"/>
        <v>106.66666666666667</v>
      </c>
      <c r="V13" s="7">
        <v>3200</v>
      </c>
      <c r="W13" s="95">
        <f t="shared" si="8"/>
        <v>100</v>
      </c>
    </row>
    <row r="14" spans="1:23" s="8" customFormat="1" ht="72" customHeight="1" x14ac:dyDescent="0.2">
      <c r="A14" s="111" t="s">
        <v>194</v>
      </c>
      <c r="B14" s="110" t="s">
        <v>195</v>
      </c>
      <c r="C14" s="7">
        <v>137442.9</v>
      </c>
      <c r="D14" s="128"/>
      <c r="E14" s="128"/>
      <c r="F14" s="128"/>
      <c r="G14" s="128"/>
      <c r="H14" s="128"/>
      <c r="I14" s="129"/>
      <c r="J14" s="133"/>
      <c r="K14" s="7">
        <v>67000</v>
      </c>
      <c r="L14" s="128"/>
      <c r="M14" s="128"/>
      <c r="N14" s="128"/>
      <c r="O14" s="7">
        <v>69000</v>
      </c>
      <c r="P14" s="26">
        <f t="shared" si="3"/>
        <v>-68442.899999999994</v>
      </c>
      <c r="Q14" s="26">
        <f t="shared" si="4"/>
        <v>2000</v>
      </c>
      <c r="R14" s="26">
        <v>0</v>
      </c>
      <c r="S14" s="52">
        <f t="shared" si="6"/>
        <v>102.98507462686568</v>
      </c>
      <c r="T14" s="7">
        <v>71000</v>
      </c>
      <c r="U14" s="51">
        <f t="shared" si="7"/>
        <v>102.89855072463769</v>
      </c>
      <c r="V14" s="7">
        <v>73000</v>
      </c>
      <c r="W14" s="95">
        <f t="shared" si="8"/>
        <v>102.8169014084507</v>
      </c>
    </row>
    <row r="15" spans="1:23" s="8" customFormat="1" ht="37.5" customHeight="1" x14ac:dyDescent="0.2">
      <c r="A15" s="10" t="s">
        <v>10</v>
      </c>
      <c r="B15" s="11" t="s">
        <v>11</v>
      </c>
      <c r="C15" s="7">
        <f>C16+C17+C18+C19</f>
        <v>5716</v>
      </c>
      <c r="D15" s="128">
        <f t="shared" ref="D15:V15" si="9">D16+D17+D18+D19</f>
        <v>1942.1</v>
      </c>
      <c r="E15" s="128">
        <f t="shared" si="9"/>
        <v>3732</v>
      </c>
      <c r="F15" s="128">
        <f t="shared" si="9"/>
        <v>2195.1</v>
      </c>
      <c r="G15" s="128">
        <f t="shared" si="9"/>
        <v>3288</v>
      </c>
      <c r="H15" s="128">
        <f t="shared" si="0"/>
        <v>253</v>
      </c>
      <c r="I15" s="129">
        <f t="shared" si="1"/>
        <v>13.027135574893158</v>
      </c>
      <c r="J15" s="134" t="s">
        <v>12</v>
      </c>
      <c r="K15" s="7">
        <f t="shared" ref="K15" si="10">K16+K17+K18+K19</f>
        <v>5600</v>
      </c>
      <c r="L15" s="7">
        <f t="shared" si="9"/>
        <v>3731.9999999999995</v>
      </c>
      <c r="M15" s="7">
        <f t="shared" si="9"/>
        <v>-1984.0000000000005</v>
      </c>
      <c r="N15" s="7">
        <f t="shared" si="2"/>
        <v>65.290412876137154</v>
      </c>
      <c r="O15" s="7">
        <f t="shared" si="9"/>
        <v>6784.2</v>
      </c>
      <c r="P15" s="26">
        <f t="shared" si="3"/>
        <v>1068.1999999999998</v>
      </c>
      <c r="Q15" s="26">
        <f t="shared" si="4"/>
        <v>1184.1999999999998</v>
      </c>
      <c r="R15" s="26">
        <f t="shared" si="5"/>
        <v>118.68789363191041</v>
      </c>
      <c r="S15" s="52">
        <f t="shared" si="6"/>
        <v>121.14642857142857</v>
      </c>
      <c r="T15" s="7">
        <f t="shared" si="9"/>
        <v>6820.5</v>
      </c>
      <c r="U15" s="51">
        <f t="shared" si="7"/>
        <v>100.53506677279562</v>
      </c>
      <c r="V15" s="7">
        <f t="shared" si="9"/>
        <v>6847.4</v>
      </c>
      <c r="W15" s="95">
        <f t="shared" si="8"/>
        <v>100.39439923759255</v>
      </c>
    </row>
    <row r="16" spans="1:23" s="8" customFormat="1" ht="76.5" x14ac:dyDescent="0.2">
      <c r="A16" s="12" t="s">
        <v>13</v>
      </c>
      <c r="B16" s="11" t="s">
        <v>14</v>
      </c>
      <c r="C16" s="7">
        <v>2961.8</v>
      </c>
      <c r="D16" s="128">
        <v>912.6</v>
      </c>
      <c r="E16" s="128">
        <v>1378.3</v>
      </c>
      <c r="F16" s="128">
        <v>986.3</v>
      </c>
      <c r="G16" s="128">
        <v>1503</v>
      </c>
      <c r="H16" s="128">
        <f t="shared" si="0"/>
        <v>73.699999999999932</v>
      </c>
      <c r="I16" s="129">
        <f t="shared" si="1"/>
        <v>8.0758273065965298</v>
      </c>
      <c r="J16" s="135"/>
      <c r="K16" s="7">
        <v>2924</v>
      </c>
      <c r="L16" s="7">
        <f>1378.3+180.6</f>
        <v>1558.8999999999999</v>
      </c>
      <c r="M16" s="7">
        <f>L16-C16</f>
        <v>-1402.9000000000003</v>
      </c>
      <c r="N16" s="7">
        <f t="shared" si="2"/>
        <v>52.633533661962311</v>
      </c>
      <c r="O16" s="14">
        <v>3192.6</v>
      </c>
      <c r="P16" s="26">
        <f t="shared" si="3"/>
        <v>230.79999999999973</v>
      </c>
      <c r="Q16" s="26">
        <f t="shared" si="4"/>
        <v>268.59999999999991</v>
      </c>
      <c r="R16" s="26">
        <f t="shared" si="5"/>
        <v>107.79255857924235</v>
      </c>
      <c r="S16" s="52">
        <f t="shared" si="6"/>
        <v>109.18604651162791</v>
      </c>
      <c r="T16" s="14">
        <v>3202.7</v>
      </c>
      <c r="U16" s="51">
        <f t="shared" si="7"/>
        <v>100.31635657457872</v>
      </c>
      <c r="V16" s="14">
        <v>3203.4</v>
      </c>
      <c r="W16" s="95">
        <f t="shared" si="8"/>
        <v>100.02185655852874</v>
      </c>
    </row>
    <row r="17" spans="1:23" s="8" customFormat="1" ht="89.25" x14ac:dyDescent="0.2">
      <c r="A17" s="12" t="s">
        <v>15</v>
      </c>
      <c r="B17" s="11" t="s">
        <v>16</v>
      </c>
      <c r="C17" s="7">
        <v>15.5</v>
      </c>
      <c r="D17" s="128">
        <v>6</v>
      </c>
      <c r="E17" s="128">
        <v>10</v>
      </c>
      <c r="F17" s="128">
        <v>7.4</v>
      </c>
      <c r="G17" s="128">
        <v>11</v>
      </c>
      <c r="H17" s="128">
        <f t="shared" si="0"/>
        <v>1.4000000000000004</v>
      </c>
      <c r="I17" s="129">
        <f t="shared" si="1"/>
        <v>23.333333333333339</v>
      </c>
      <c r="J17" s="134" t="s">
        <v>12</v>
      </c>
      <c r="K17" s="7">
        <v>18.3</v>
      </c>
      <c r="L17" s="7">
        <v>10</v>
      </c>
      <c r="M17" s="7">
        <f>L17-C17</f>
        <v>-5.5</v>
      </c>
      <c r="N17" s="7">
        <f t="shared" si="2"/>
        <v>64.516129032258064</v>
      </c>
      <c r="O17" s="7">
        <v>15.6</v>
      </c>
      <c r="P17" s="26">
        <f t="shared" si="3"/>
        <v>9.9999999999999645E-2</v>
      </c>
      <c r="Q17" s="26">
        <f t="shared" si="4"/>
        <v>-2.7000000000000011</v>
      </c>
      <c r="R17" s="26">
        <f t="shared" si="5"/>
        <v>100.64516129032258</v>
      </c>
      <c r="S17" s="52">
        <f t="shared" si="6"/>
        <v>85.245901639344254</v>
      </c>
      <c r="T17" s="7">
        <v>15.6</v>
      </c>
      <c r="U17" s="51">
        <f t="shared" si="7"/>
        <v>100</v>
      </c>
      <c r="V17" s="7">
        <v>15.6</v>
      </c>
      <c r="W17" s="95">
        <f t="shared" si="8"/>
        <v>100</v>
      </c>
    </row>
    <row r="18" spans="1:23" s="8" customFormat="1" ht="69" customHeight="1" x14ac:dyDescent="0.2">
      <c r="A18" s="12" t="s">
        <v>17</v>
      </c>
      <c r="B18" s="11" t="s">
        <v>18</v>
      </c>
      <c r="C18" s="7">
        <v>3061.2</v>
      </c>
      <c r="D18" s="128">
        <v>1204.0999999999999</v>
      </c>
      <c r="E18" s="128">
        <v>2343.6999999999998</v>
      </c>
      <c r="F18" s="128">
        <v>1381.6</v>
      </c>
      <c r="G18" s="128">
        <v>2039</v>
      </c>
      <c r="H18" s="128">
        <f t="shared" si="0"/>
        <v>177.5</v>
      </c>
      <c r="I18" s="129">
        <f t="shared" si="1"/>
        <v>14.74130055643219</v>
      </c>
      <c r="J18" s="134" t="s">
        <v>12</v>
      </c>
      <c r="K18" s="7">
        <v>2977.7</v>
      </c>
      <c r="L18" s="7">
        <v>2343.6999999999998</v>
      </c>
      <c r="M18" s="7">
        <f>L18-C18</f>
        <v>-717.5</v>
      </c>
      <c r="N18" s="7">
        <f t="shared" si="2"/>
        <v>76.561479158499935</v>
      </c>
      <c r="O18" s="7">
        <v>3576</v>
      </c>
      <c r="P18" s="26">
        <f t="shared" si="3"/>
        <v>514.80000000000018</v>
      </c>
      <c r="Q18" s="26">
        <f t="shared" si="4"/>
        <v>598.30000000000018</v>
      </c>
      <c r="R18" s="26">
        <f t="shared" si="5"/>
        <v>116.81693453547628</v>
      </c>
      <c r="S18" s="52">
        <f t="shared" si="6"/>
        <v>120.09268898814523</v>
      </c>
      <c r="T18" s="7">
        <v>3602.2</v>
      </c>
      <c r="U18" s="51">
        <f t="shared" si="7"/>
        <v>100.73266219239373</v>
      </c>
      <c r="V18" s="7">
        <v>3628.4</v>
      </c>
      <c r="W18" s="95">
        <f t="shared" si="8"/>
        <v>100.72733329631892</v>
      </c>
    </row>
    <row r="19" spans="1:23" s="8" customFormat="1" ht="68.25" customHeight="1" x14ac:dyDescent="0.2">
      <c r="A19" s="12" t="s">
        <v>19</v>
      </c>
      <c r="B19" s="11" t="s">
        <v>20</v>
      </c>
      <c r="C19" s="7">
        <v>-322.5</v>
      </c>
      <c r="D19" s="128">
        <v>-180.6</v>
      </c>
      <c r="E19" s="128">
        <v>0</v>
      </c>
      <c r="F19" s="128">
        <v>-180.2</v>
      </c>
      <c r="G19" s="128">
        <v>-265</v>
      </c>
      <c r="H19" s="128">
        <f t="shared" si="0"/>
        <v>0.40000000000000568</v>
      </c>
      <c r="I19" s="129">
        <f t="shared" si="1"/>
        <v>-0.22148394241417813</v>
      </c>
      <c r="J19" s="136"/>
      <c r="K19" s="7">
        <v>-320</v>
      </c>
      <c r="L19" s="7">
        <v>-180.6</v>
      </c>
      <c r="M19" s="7">
        <f>L19-C19</f>
        <v>141.9</v>
      </c>
      <c r="N19" s="7">
        <f t="shared" si="2"/>
        <v>56</v>
      </c>
      <c r="O19" s="7">
        <v>0</v>
      </c>
      <c r="P19" s="26">
        <f t="shared" si="3"/>
        <v>322.5</v>
      </c>
      <c r="Q19" s="26">
        <f t="shared" si="4"/>
        <v>320</v>
      </c>
      <c r="R19" s="26">
        <f t="shared" si="5"/>
        <v>0</v>
      </c>
      <c r="S19" s="52">
        <f t="shared" si="6"/>
        <v>0</v>
      </c>
      <c r="T19" s="7">
        <v>0</v>
      </c>
      <c r="U19" s="51">
        <v>0</v>
      </c>
      <c r="V19" s="7">
        <v>0</v>
      </c>
      <c r="W19" s="52">
        <v>0</v>
      </c>
    </row>
    <row r="20" spans="1:23" s="8" customFormat="1" ht="25.5" x14ac:dyDescent="0.2">
      <c r="A20" s="15" t="s">
        <v>21</v>
      </c>
      <c r="B20" s="6" t="s">
        <v>22</v>
      </c>
      <c r="C20" s="7">
        <f>C21+C22+C23+C24</f>
        <v>144082.20000000001</v>
      </c>
      <c r="D20" s="128">
        <f t="shared" ref="D20:V20" si="11">D21+D22+D23+D24</f>
        <v>135167.20000000001</v>
      </c>
      <c r="E20" s="128">
        <f t="shared" si="11"/>
        <v>126109.3</v>
      </c>
      <c r="F20" s="128">
        <f t="shared" si="11"/>
        <v>92761.3</v>
      </c>
      <c r="G20" s="128">
        <f t="shared" si="11"/>
        <v>98883</v>
      </c>
      <c r="H20" s="128">
        <f t="shared" si="0"/>
        <v>-42405.900000000009</v>
      </c>
      <c r="I20" s="129">
        <f t="shared" si="1"/>
        <v>-31.372921833107441</v>
      </c>
      <c r="J20" s="130"/>
      <c r="K20" s="7">
        <f t="shared" ref="K20" si="12">K21+K22+K23+K24</f>
        <v>169285.80000000002</v>
      </c>
      <c r="L20" s="7">
        <f t="shared" si="11"/>
        <v>102793.60000000001</v>
      </c>
      <c r="M20" s="7">
        <f t="shared" si="11"/>
        <v>-41288.599999999991</v>
      </c>
      <c r="N20" s="7">
        <f t="shared" si="2"/>
        <v>71.343719071474482</v>
      </c>
      <c r="O20" s="7">
        <f t="shared" si="11"/>
        <v>157116.9</v>
      </c>
      <c r="P20" s="26">
        <f t="shared" si="3"/>
        <v>13034.699999999983</v>
      </c>
      <c r="Q20" s="26">
        <f t="shared" si="4"/>
        <v>-12168.900000000023</v>
      </c>
      <c r="R20" s="26">
        <f t="shared" si="5"/>
        <v>109.04671083589783</v>
      </c>
      <c r="S20" s="52">
        <f t="shared" si="6"/>
        <v>92.811623892848644</v>
      </c>
      <c r="T20" s="7">
        <f t="shared" si="11"/>
        <v>170959.4</v>
      </c>
      <c r="U20" s="51">
        <f t="shared" si="7"/>
        <v>108.81031894086506</v>
      </c>
      <c r="V20" s="7">
        <f t="shared" si="11"/>
        <v>186709.7</v>
      </c>
      <c r="W20" s="95">
        <f t="shared" si="8"/>
        <v>109.21288914210041</v>
      </c>
    </row>
    <row r="21" spans="1:23" s="8" customFormat="1" ht="35.25" customHeight="1" x14ac:dyDescent="0.2">
      <c r="A21" s="17" t="s">
        <v>23</v>
      </c>
      <c r="B21" s="18" t="s">
        <v>24</v>
      </c>
      <c r="C21" s="7">
        <v>61576.2</v>
      </c>
      <c r="D21" s="128">
        <v>20410</v>
      </c>
      <c r="E21" s="128">
        <v>39449.300000000003</v>
      </c>
      <c r="F21" s="128">
        <v>20119.7</v>
      </c>
      <c r="G21" s="128">
        <v>25284</v>
      </c>
      <c r="H21" s="128">
        <f t="shared" si="0"/>
        <v>-290.29999999999927</v>
      </c>
      <c r="I21" s="129">
        <f t="shared" si="1"/>
        <v>-1.4223419892209666</v>
      </c>
      <c r="J21" s="137"/>
      <c r="K21" s="7">
        <v>90334.1</v>
      </c>
      <c r="L21" s="128">
        <v>28796</v>
      </c>
      <c r="M21" s="128">
        <f t="shared" ref="M21:M28" si="13">L21-C21</f>
        <v>-32780.199999999997</v>
      </c>
      <c r="N21" s="128">
        <f t="shared" si="2"/>
        <v>46.764821473231542</v>
      </c>
      <c r="O21" s="7">
        <v>82664.899999999994</v>
      </c>
      <c r="P21" s="26">
        <f t="shared" si="3"/>
        <v>21088.699999999997</v>
      </c>
      <c r="Q21" s="26">
        <f t="shared" si="4"/>
        <v>-7669.2000000000116</v>
      </c>
      <c r="R21" s="26">
        <f t="shared" si="5"/>
        <v>134.2481348313147</v>
      </c>
      <c r="S21" s="52">
        <f t="shared" si="6"/>
        <v>91.510182754906495</v>
      </c>
      <c r="T21" s="7">
        <v>94058.4</v>
      </c>
      <c r="U21" s="51">
        <f t="shared" si="7"/>
        <v>113.78275422821537</v>
      </c>
      <c r="V21" s="7">
        <v>109885.7</v>
      </c>
      <c r="W21" s="95">
        <f t="shared" si="8"/>
        <v>116.82709890876308</v>
      </c>
    </row>
    <row r="22" spans="1:23" s="8" customFormat="1" ht="32.25" customHeight="1" x14ac:dyDescent="0.2">
      <c r="A22" s="17" t="s">
        <v>25</v>
      </c>
      <c r="B22" s="18" t="s">
        <v>26</v>
      </c>
      <c r="C22" s="7">
        <v>-48.7</v>
      </c>
      <c r="D22" s="128">
        <v>8442.2000000000007</v>
      </c>
      <c r="E22" s="128">
        <v>2700</v>
      </c>
      <c r="F22" s="128">
        <v>3644.2</v>
      </c>
      <c r="G22" s="128">
        <v>4138</v>
      </c>
      <c r="H22" s="128">
        <f t="shared" si="0"/>
        <v>-4798.0000000000009</v>
      </c>
      <c r="I22" s="129">
        <f t="shared" si="1"/>
        <v>-56.833526805808923</v>
      </c>
      <c r="J22" s="138" t="s">
        <v>27</v>
      </c>
      <c r="K22" s="7">
        <v>233.3</v>
      </c>
      <c r="L22" s="128">
        <v>3720</v>
      </c>
      <c r="M22" s="128">
        <f t="shared" si="13"/>
        <v>3768.7</v>
      </c>
      <c r="N22" s="128">
        <f t="shared" si="2"/>
        <v>-7638.6036960985621</v>
      </c>
      <c r="O22" s="7">
        <v>0</v>
      </c>
      <c r="P22" s="26">
        <f t="shared" si="3"/>
        <v>48.7</v>
      </c>
      <c r="Q22" s="26">
        <f t="shared" si="4"/>
        <v>-233.3</v>
      </c>
      <c r="R22" s="26">
        <f t="shared" si="5"/>
        <v>0</v>
      </c>
      <c r="S22" s="52">
        <f t="shared" si="6"/>
        <v>0</v>
      </c>
      <c r="T22" s="7">
        <v>0</v>
      </c>
      <c r="U22" s="51">
        <v>0</v>
      </c>
      <c r="V22" s="7">
        <v>0</v>
      </c>
      <c r="W22" s="95">
        <v>0</v>
      </c>
    </row>
    <row r="23" spans="1:23" s="8" customFormat="1" ht="39.75" customHeight="1" x14ac:dyDescent="0.2">
      <c r="A23" s="19" t="s">
        <v>28</v>
      </c>
      <c r="B23" s="18" t="s">
        <v>29</v>
      </c>
      <c r="C23" s="7">
        <v>82632.7</v>
      </c>
      <c r="D23" s="128">
        <v>103837.9</v>
      </c>
      <c r="E23" s="128">
        <v>80000</v>
      </c>
      <c r="F23" s="128">
        <v>66642.600000000006</v>
      </c>
      <c r="G23" s="128">
        <v>66645</v>
      </c>
      <c r="H23" s="128">
        <f t="shared" si="0"/>
        <v>-37195.299999999988</v>
      </c>
      <c r="I23" s="129">
        <f t="shared" si="1"/>
        <v>-35.820543366150496</v>
      </c>
      <c r="J23" s="139" t="s">
        <v>30</v>
      </c>
      <c r="K23" s="7">
        <v>76469</v>
      </c>
      <c r="L23" s="128">
        <v>66642.600000000006</v>
      </c>
      <c r="M23" s="128">
        <f t="shared" si="13"/>
        <v>-15990.099999999991</v>
      </c>
      <c r="N23" s="128">
        <f t="shared" si="2"/>
        <v>80.649186097029386</v>
      </c>
      <c r="O23" s="7">
        <v>72396</v>
      </c>
      <c r="P23" s="26">
        <f t="shared" si="3"/>
        <v>-10236.699999999997</v>
      </c>
      <c r="Q23" s="26">
        <f t="shared" si="4"/>
        <v>-4073</v>
      </c>
      <c r="R23" s="26">
        <f t="shared" si="5"/>
        <v>87.611805011817353</v>
      </c>
      <c r="S23" s="52">
        <f t="shared" si="6"/>
        <v>94.67365860675568</v>
      </c>
      <c r="T23" s="7">
        <v>74930</v>
      </c>
      <c r="U23" s="51">
        <f t="shared" si="7"/>
        <v>103.50019338084977</v>
      </c>
      <c r="V23" s="7">
        <v>74930</v>
      </c>
      <c r="W23" s="95">
        <f t="shared" si="8"/>
        <v>100</v>
      </c>
    </row>
    <row r="24" spans="1:23" s="8" customFormat="1" ht="36" customHeight="1" x14ac:dyDescent="0.2">
      <c r="A24" s="17" t="s">
        <v>31</v>
      </c>
      <c r="B24" s="18" t="s">
        <v>32</v>
      </c>
      <c r="C24" s="7">
        <v>-78</v>
      </c>
      <c r="D24" s="128">
        <v>2477.1</v>
      </c>
      <c r="E24" s="128">
        <v>3960</v>
      </c>
      <c r="F24" s="128">
        <v>2354.8000000000002</v>
      </c>
      <c r="G24" s="128">
        <v>2816</v>
      </c>
      <c r="H24" s="128">
        <f t="shared" si="0"/>
        <v>-122.29999999999973</v>
      </c>
      <c r="I24" s="129">
        <f t="shared" si="1"/>
        <v>-4.9372249808243405</v>
      </c>
      <c r="J24" s="140"/>
      <c r="K24" s="7">
        <v>2249.4</v>
      </c>
      <c r="L24" s="128">
        <v>3635</v>
      </c>
      <c r="M24" s="128">
        <f t="shared" si="13"/>
        <v>3713</v>
      </c>
      <c r="N24" s="128">
        <f t="shared" si="2"/>
        <v>-4660.2564102564102</v>
      </c>
      <c r="O24" s="7">
        <v>2056</v>
      </c>
      <c r="P24" s="26">
        <v>2056</v>
      </c>
      <c r="Q24" s="26">
        <f t="shared" si="4"/>
        <v>-193.40000000000009</v>
      </c>
      <c r="R24" s="26">
        <f t="shared" si="5"/>
        <v>-2635.8974358974356</v>
      </c>
      <c r="S24" s="52">
        <f t="shared" si="6"/>
        <v>91.402151684893752</v>
      </c>
      <c r="T24" s="7">
        <v>1971</v>
      </c>
      <c r="U24" s="51">
        <f t="shared" si="7"/>
        <v>95.865758754863819</v>
      </c>
      <c r="V24" s="7">
        <v>1894</v>
      </c>
      <c r="W24" s="95">
        <f t="shared" si="8"/>
        <v>96.093353627600194</v>
      </c>
    </row>
    <row r="25" spans="1:23" s="8" customFormat="1" ht="30" hidden="1" customHeight="1" x14ac:dyDescent="0.2">
      <c r="A25" s="20" t="s">
        <v>33</v>
      </c>
      <c r="B25" s="6" t="s">
        <v>34</v>
      </c>
      <c r="C25" s="128">
        <v>0</v>
      </c>
      <c r="D25" s="128">
        <v>0</v>
      </c>
      <c r="E25" s="128">
        <v>0</v>
      </c>
      <c r="F25" s="128">
        <v>0</v>
      </c>
      <c r="G25" s="128">
        <v>0</v>
      </c>
      <c r="H25" s="128">
        <f t="shared" si="0"/>
        <v>0</v>
      </c>
      <c r="I25" s="129">
        <v>0</v>
      </c>
      <c r="J25" s="141"/>
      <c r="K25" s="128">
        <v>0</v>
      </c>
      <c r="L25" s="128">
        <v>0</v>
      </c>
      <c r="M25" s="128">
        <f t="shared" si="13"/>
        <v>0</v>
      </c>
      <c r="N25" s="128" t="e">
        <f t="shared" si="2"/>
        <v>#DIV/0!</v>
      </c>
      <c r="O25" s="128">
        <v>0</v>
      </c>
      <c r="P25" s="122">
        <f t="shared" si="3"/>
        <v>0</v>
      </c>
      <c r="Q25" s="122">
        <f t="shared" si="4"/>
        <v>0</v>
      </c>
      <c r="R25" s="122" t="e">
        <f t="shared" si="5"/>
        <v>#DIV/0!</v>
      </c>
      <c r="S25" s="125" t="e">
        <f t="shared" si="6"/>
        <v>#DIV/0!</v>
      </c>
      <c r="T25" s="128">
        <v>0</v>
      </c>
      <c r="U25" s="131">
        <v>0</v>
      </c>
      <c r="V25" s="128">
        <v>0</v>
      </c>
      <c r="W25" s="127">
        <v>0</v>
      </c>
    </row>
    <row r="26" spans="1:23" s="8" customFormat="1" ht="27.75" hidden="1" customHeight="1" x14ac:dyDescent="0.2">
      <c r="A26" s="21" t="s">
        <v>35</v>
      </c>
      <c r="B26" s="6" t="s">
        <v>36</v>
      </c>
      <c r="C26" s="128">
        <v>0</v>
      </c>
      <c r="D26" s="128">
        <v>0</v>
      </c>
      <c r="E26" s="128">
        <v>0</v>
      </c>
      <c r="F26" s="128">
        <v>0</v>
      </c>
      <c r="G26" s="128">
        <v>0</v>
      </c>
      <c r="H26" s="128">
        <f t="shared" si="0"/>
        <v>0</v>
      </c>
      <c r="I26" s="129">
        <v>0</v>
      </c>
      <c r="J26" s="141"/>
      <c r="K26" s="128">
        <v>0</v>
      </c>
      <c r="L26" s="128">
        <v>0</v>
      </c>
      <c r="M26" s="128">
        <f t="shared" si="13"/>
        <v>0</v>
      </c>
      <c r="N26" s="128">
        <v>0</v>
      </c>
      <c r="O26" s="128">
        <v>0</v>
      </c>
      <c r="P26" s="122">
        <f t="shared" si="3"/>
        <v>0</v>
      </c>
      <c r="Q26" s="122">
        <f t="shared" si="4"/>
        <v>0</v>
      </c>
      <c r="R26" s="122" t="e">
        <f t="shared" si="5"/>
        <v>#DIV/0!</v>
      </c>
      <c r="S26" s="125" t="e">
        <f t="shared" si="6"/>
        <v>#DIV/0!</v>
      </c>
      <c r="T26" s="128">
        <v>0</v>
      </c>
      <c r="U26" s="131">
        <v>0</v>
      </c>
      <c r="V26" s="128">
        <v>0</v>
      </c>
      <c r="W26" s="127">
        <v>0</v>
      </c>
    </row>
    <row r="27" spans="1:23" s="3" customFormat="1" ht="28.5" customHeight="1" x14ac:dyDescent="0.2">
      <c r="A27" s="22" t="s">
        <v>37</v>
      </c>
      <c r="B27" s="6" t="s">
        <v>38</v>
      </c>
      <c r="C27" s="23">
        <f>C28+C29</f>
        <v>9881.2000000000007</v>
      </c>
      <c r="D27" s="122">
        <f t="shared" ref="D27:V27" si="14">D28+D29</f>
        <v>4931.3999999999996</v>
      </c>
      <c r="E27" s="122">
        <f t="shared" si="14"/>
        <v>7710</v>
      </c>
      <c r="F27" s="122">
        <f t="shared" si="14"/>
        <v>4372.6000000000004</v>
      </c>
      <c r="G27" s="122">
        <f t="shared" si="14"/>
        <v>6640</v>
      </c>
      <c r="H27" s="128">
        <f t="shared" si="0"/>
        <v>-558.79999999999927</v>
      </c>
      <c r="I27" s="129">
        <f t="shared" si="1"/>
        <v>-11.331467737356519</v>
      </c>
      <c r="J27" s="140" t="s">
        <v>39</v>
      </c>
      <c r="K27" s="23">
        <f t="shared" ref="K27" si="15">K28+K29</f>
        <v>13500</v>
      </c>
      <c r="L27" s="122">
        <f t="shared" si="14"/>
        <v>7710</v>
      </c>
      <c r="M27" s="128">
        <f t="shared" si="13"/>
        <v>-2171.2000000000007</v>
      </c>
      <c r="N27" s="128">
        <f t="shared" si="2"/>
        <v>78.026960288224089</v>
      </c>
      <c r="O27" s="23">
        <f t="shared" si="14"/>
        <v>9450.9</v>
      </c>
      <c r="P27" s="23">
        <f t="shared" si="3"/>
        <v>-430.30000000000109</v>
      </c>
      <c r="Q27" s="23">
        <f t="shared" si="4"/>
        <v>-4049.1000000000004</v>
      </c>
      <c r="R27" s="23">
        <f t="shared" si="5"/>
        <v>95.645265757195475</v>
      </c>
      <c r="S27" s="53">
        <f t="shared" si="6"/>
        <v>70.006666666666661</v>
      </c>
      <c r="T27" s="23">
        <f t="shared" si="14"/>
        <v>9367.2000000000007</v>
      </c>
      <c r="U27" s="51">
        <f t="shared" si="7"/>
        <v>99.1143700599943</v>
      </c>
      <c r="V27" s="23">
        <f t="shared" si="14"/>
        <v>9383.6</v>
      </c>
      <c r="W27" s="86">
        <f t="shared" si="8"/>
        <v>100.17507899906055</v>
      </c>
    </row>
    <row r="28" spans="1:23" s="3" customFormat="1" ht="39" customHeight="1" x14ac:dyDescent="0.2">
      <c r="A28" s="24" t="s">
        <v>40</v>
      </c>
      <c r="B28" s="25" t="s">
        <v>41</v>
      </c>
      <c r="C28" s="26">
        <v>9876.2000000000007</v>
      </c>
      <c r="D28" s="132">
        <v>4931.3999999999996</v>
      </c>
      <c r="E28" s="132">
        <v>7700</v>
      </c>
      <c r="F28" s="132">
        <f>4367.5+0.1</f>
        <v>4367.6000000000004</v>
      </c>
      <c r="G28" s="132">
        <v>6635</v>
      </c>
      <c r="H28" s="128">
        <f t="shared" si="0"/>
        <v>-563.79999999999927</v>
      </c>
      <c r="I28" s="129">
        <f t="shared" si="1"/>
        <v>-11.432858823052264</v>
      </c>
      <c r="J28" s="140" t="s">
        <v>39</v>
      </c>
      <c r="K28" s="26">
        <v>13490</v>
      </c>
      <c r="L28" s="132">
        <v>7700</v>
      </c>
      <c r="M28" s="132">
        <f t="shared" si="13"/>
        <v>-2176.2000000000007</v>
      </c>
      <c r="N28" s="128">
        <f t="shared" si="2"/>
        <v>77.965209291022859</v>
      </c>
      <c r="O28" s="26">
        <v>9350.9</v>
      </c>
      <c r="P28" s="26">
        <f t="shared" si="3"/>
        <v>-525.30000000000109</v>
      </c>
      <c r="Q28" s="26">
        <f t="shared" si="4"/>
        <v>-4139.1000000000004</v>
      </c>
      <c r="R28" s="26">
        <f t="shared" si="5"/>
        <v>94.681152670055269</v>
      </c>
      <c r="S28" s="52">
        <f t="shared" si="6"/>
        <v>69.317272053372875</v>
      </c>
      <c r="T28" s="26">
        <v>9357.2000000000007</v>
      </c>
      <c r="U28" s="51">
        <f t="shared" si="7"/>
        <v>100.06737319402411</v>
      </c>
      <c r="V28" s="26">
        <v>9373.6</v>
      </c>
      <c r="W28" s="95">
        <f t="shared" si="8"/>
        <v>100.17526610524516</v>
      </c>
    </row>
    <row r="29" spans="1:23" s="3" customFormat="1" ht="52.5" customHeight="1" x14ac:dyDescent="0.2">
      <c r="A29" s="24" t="s">
        <v>42</v>
      </c>
      <c r="B29" s="25" t="s">
        <v>43</v>
      </c>
      <c r="C29" s="26">
        <v>5</v>
      </c>
      <c r="D29" s="132">
        <v>0</v>
      </c>
      <c r="E29" s="132">
        <v>10</v>
      </c>
      <c r="F29" s="132">
        <v>5</v>
      </c>
      <c r="G29" s="132">
        <v>5</v>
      </c>
      <c r="H29" s="128">
        <f t="shared" si="0"/>
        <v>5</v>
      </c>
      <c r="I29" s="129">
        <v>0</v>
      </c>
      <c r="J29" s="142"/>
      <c r="K29" s="26">
        <v>10</v>
      </c>
      <c r="L29" s="26">
        <v>10</v>
      </c>
      <c r="M29" s="26">
        <f>L29-C29</f>
        <v>5</v>
      </c>
      <c r="N29" s="7">
        <f t="shared" si="2"/>
        <v>200</v>
      </c>
      <c r="O29" s="26">
        <v>100</v>
      </c>
      <c r="P29" s="26">
        <f t="shared" si="3"/>
        <v>95</v>
      </c>
      <c r="Q29" s="26">
        <f t="shared" si="4"/>
        <v>90</v>
      </c>
      <c r="R29" s="26">
        <v>0</v>
      </c>
      <c r="S29" s="52">
        <f t="shared" si="6"/>
        <v>1000</v>
      </c>
      <c r="T29" s="26">
        <v>10</v>
      </c>
      <c r="U29" s="51">
        <f t="shared" si="7"/>
        <v>10</v>
      </c>
      <c r="V29" s="26">
        <v>10</v>
      </c>
      <c r="W29" s="95">
        <f t="shared" si="8"/>
        <v>100</v>
      </c>
    </row>
    <row r="30" spans="1:23" s="8" customFormat="1" ht="25.5" x14ac:dyDescent="0.2">
      <c r="A30" s="22" t="s">
        <v>44</v>
      </c>
      <c r="B30" s="6" t="s">
        <v>45</v>
      </c>
      <c r="C30" s="23">
        <v>0.9</v>
      </c>
      <c r="D30" s="122"/>
      <c r="E30" s="122">
        <v>0</v>
      </c>
      <c r="F30" s="122">
        <v>0</v>
      </c>
      <c r="G30" s="122">
        <v>0</v>
      </c>
      <c r="H30" s="122">
        <f t="shared" si="0"/>
        <v>0</v>
      </c>
      <c r="I30" s="123">
        <v>0</v>
      </c>
      <c r="J30" s="142"/>
      <c r="K30" s="23">
        <v>0</v>
      </c>
      <c r="L30" s="23">
        <v>0</v>
      </c>
      <c r="M30" s="23">
        <f>L30-C30</f>
        <v>-0.9</v>
      </c>
      <c r="N30" s="23">
        <v>0</v>
      </c>
      <c r="O30" s="23">
        <v>0</v>
      </c>
      <c r="P30" s="23">
        <f t="shared" si="3"/>
        <v>-0.9</v>
      </c>
      <c r="Q30" s="23">
        <f t="shared" si="4"/>
        <v>0</v>
      </c>
      <c r="R30" s="23">
        <f t="shared" si="5"/>
        <v>0</v>
      </c>
      <c r="S30" s="53">
        <v>0</v>
      </c>
      <c r="T30" s="23">
        <v>0</v>
      </c>
      <c r="U30" s="55">
        <v>0</v>
      </c>
      <c r="V30" s="23">
        <v>0</v>
      </c>
      <c r="W30" s="86">
        <v>0</v>
      </c>
    </row>
    <row r="31" spans="1:23" s="8" customFormat="1" ht="20.100000000000001" customHeight="1" x14ac:dyDescent="0.2">
      <c r="A31" s="27" t="s">
        <v>46</v>
      </c>
      <c r="B31" s="6"/>
      <c r="C31" s="23">
        <f>C32+C42+C48+C52+C59+C60+C81</f>
        <v>128834.60000000002</v>
      </c>
      <c r="D31" s="122">
        <f>D32+D42+D48+D52+D59+D60+D81</f>
        <v>76934.5</v>
      </c>
      <c r="E31" s="122">
        <f>E32+E42+E48+E52+E59+E60+E81</f>
        <v>44757.799999999996</v>
      </c>
      <c r="F31" s="122">
        <f>F32+F42+F48+F52+F59+F60+F81</f>
        <v>35156.300000000003</v>
      </c>
      <c r="G31" s="122">
        <f>G32+G42+G48+G52+G59+G60+G81</f>
        <v>52563</v>
      </c>
      <c r="H31" s="122">
        <f t="shared" si="0"/>
        <v>-41778.199999999997</v>
      </c>
      <c r="I31" s="123">
        <f t="shared" si="1"/>
        <v>-54.303595916006465</v>
      </c>
      <c r="J31" s="124"/>
      <c r="K31" s="23">
        <f>K32+K42+K48+K52+K59+K60+K81</f>
        <v>102794.40000000001</v>
      </c>
      <c r="L31" s="23">
        <f>L32+L42+L48+L52+L59+L60+L81</f>
        <v>42782.5</v>
      </c>
      <c r="M31" s="23">
        <f>M32+M42+M48+M52+M59+M60+M81</f>
        <v>-72493.599999999991</v>
      </c>
      <c r="N31" s="7">
        <f t="shared" si="2"/>
        <v>33.20730611186746</v>
      </c>
      <c r="O31" s="23">
        <f>O32+O42+O48+O52+O59+O60+O81</f>
        <v>57430</v>
      </c>
      <c r="P31" s="23">
        <f t="shared" si="3"/>
        <v>-71404.60000000002</v>
      </c>
      <c r="Q31" s="23">
        <f t="shared" si="4"/>
        <v>-45364.400000000009</v>
      </c>
      <c r="R31" s="23">
        <f t="shared" si="5"/>
        <v>44.576534564472581</v>
      </c>
      <c r="S31" s="53">
        <f t="shared" si="6"/>
        <v>55.868802191559062</v>
      </c>
      <c r="T31" s="23">
        <f>T32+T42+T48+T52+T59+T60+T81</f>
        <v>59024.9</v>
      </c>
      <c r="U31" s="55">
        <f t="shared" si="7"/>
        <v>102.77711997214001</v>
      </c>
      <c r="V31" s="23">
        <f>V32+V42+V48+V52+V59+V60+V81</f>
        <v>60957.3</v>
      </c>
      <c r="W31" s="86">
        <f t="shared" si="8"/>
        <v>103.27387255209243</v>
      </c>
    </row>
    <row r="32" spans="1:23" s="8" customFormat="1" ht="35.25" customHeight="1" x14ac:dyDescent="0.2">
      <c r="A32" s="22" t="s">
        <v>47</v>
      </c>
      <c r="B32" s="6" t="s">
        <v>48</v>
      </c>
      <c r="C32" s="23">
        <f>C33+C34+C35+C36+C37+C38+C39+C40+C41</f>
        <v>48641.700000000004</v>
      </c>
      <c r="D32" s="122">
        <f t="shared" ref="D32:K32" si="16">D33+D34+D35+D36+D37+D38+D39+D40+D41</f>
        <v>23219.399999999998</v>
      </c>
      <c r="E32" s="122">
        <f t="shared" si="16"/>
        <v>40347.899999999994</v>
      </c>
      <c r="F32" s="122">
        <f t="shared" si="16"/>
        <v>22605.300000000003</v>
      </c>
      <c r="G32" s="122">
        <f t="shared" si="16"/>
        <v>27931</v>
      </c>
      <c r="H32" s="122">
        <f t="shared" si="16"/>
        <v>-614.09999999999991</v>
      </c>
      <c r="I32" s="122">
        <f t="shared" si="16"/>
        <v>81.049311851490671</v>
      </c>
      <c r="J32" s="122" t="e">
        <f t="shared" si="16"/>
        <v>#VALUE!</v>
      </c>
      <c r="K32" s="23">
        <f t="shared" si="16"/>
        <v>41818.400000000001</v>
      </c>
      <c r="L32" s="122">
        <f t="shared" ref="L32:V32" si="17">L33+L34+L35+L36+L37+L39+L40+L41</f>
        <v>29928.7</v>
      </c>
      <c r="M32" s="122">
        <f t="shared" si="17"/>
        <v>-18654.100000000002</v>
      </c>
      <c r="N32" s="128">
        <f t="shared" si="2"/>
        <v>61.528893932572252</v>
      </c>
      <c r="O32" s="23">
        <f t="shared" si="17"/>
        <v>32982</v>
      </c>
      <c r="P32" s="23">
        <f t="shared" si="3"/>
        <v>-15659.700000000004</v>
      </c>
      <c r="Q32" s="23">
        <f t="shared" si="4"/>
        <v>-8836.4000000000015</v>
      </c>
      <c r="R32" s="23">
        <f t="shared" si="5"/>
        <v>67.806018292946163</v>
      </c>
      <c r="S32" s="53">
        <f t="shared" si="6"/>
        <v>78.86958850649475</v>
      </c>
      <c r="T32" s="23">
        <f t="shared" si="17"/>
        <v>34225.599999999999</v>
      </c>
      <c r="U32" s="55">
        <f t="shared" si="7"/>
        <v>103.77054150748893</v>
      </c>
      <c r="V32" s="23">
        <f t="shared" si="17"/>
        <v>35567.300000000003</v>
      </c>
      <c r="W32" s="86">
        <f t="shared" si="8"/>
        <v>103.9201650226731</v>
      </c>
    </row>
    <row r="33" spans="1:23" s="30" customFormat="1" ht="76.5" hidden="1" x14ac:dyDescent="0.2">
      <c r="A33" s="29" t="s">
        <v>49</v>
      </c>
      <c r="B33" s="6" t="s">
        <v>50</v>
      </c>
      <c r="C33" s="23">
        <v>0</v>
      </c>
      <c r="D33" s="122">
        <v>0</v>
      </c>
      <c r="E33" s="122">
        <v>0</v>
      </c>
      <c r="F33" s="122">
        <v>0</v>
      </c>
      <c r="G33" s="122">
        <v>0</v>
      </c>
      <c r="H33" s="128">
        <f t="shared" si="0"/>
        <v>0</v>
      </c>
      <c r="I33" s="129"/>
      <c r="J33" s="142"/>
      <c r="K33" s="122">
        <v>0</v>
      </c>
      <c r="L33" s="122">
        <v>0</v>
      </c>
      <c r="M33" s="128">
        <f t="shared" ref="M33:M41" si="18">L33-C33</f>
        <v>0</v>
      </c>
      <c r="N33" s="128" t="e">
        <f t="shared" si="2"/>
        <v>#DIV/0!</v>
      </c>
      <c r="O33" s="128">
        <v>0</v>
      </c>
      <c r="P33" s="122">
        <f t="shared" si="3"/>
        <v>0</v>
      </c>
      <c r="Q33" s="122">
        <f t="shared" si="4"/>
        <v>0</v>
      </c>
      <c r="R33" s="122" t="e">
        <f t="shared" si="5"/>
        <v>#DIV/0!</v>
      </c>
      <c r="S33" s="125" t="e">
        <f t="shared" si="6"/>
        <v>#DIV/0!</v>
      </c>
      <c r="T33" s="128">
        <v>0</v>
      </c>
      <c r="U33" s="126">
        <v>0</v>
      </c>
      <c r="V33" s="128">
        <v>0</v>
      </c>
      <c r="W33" s="127" t="e">
        <f t="shared" si="8"/>
        <v>#DIV/0!</v>
      </c>
    </row>
    <row r="34" spans="1:23" s="30" customFormat="1" ht="32.25" customHeight="1" x14ac:dyDescent="0.2">
      <c r="A34" s="29" t="s">
        <v>51</v>
      </c>
      <c r="B34" s="6" t="s">
        <v>52</v>
      </c>
      <c r="C34" s="23">
        <v>4.9000000000000004</v>
      </c>
      <c r="D34" s="122">
        <v>1.2</v>
      </c>
      <c r="E34" s="122">
        <v>10</v>
      </c>
      <c r="F34" s="122">
        <v>4.5</v>
      </c>
      <c r="G34" s="122">
        <v>6</v>
      </c>
      <c r="H34" s="128">
        <f t="shared" si="0"/>
        <v>3.3</v>
      </c>
      <c r="I34" s="129"/>
      <c r="J34" s="142"/>
      <c r="K34" s="23">
        <v>10</v>
      </c>
      <c r="L34" s="23">
        <v>10</v>
      </c>
      <c r="M34" s="7">
        <f t="shared" si="18"/>
        <v>5.0999999999999996</v>
      </c>
      <c r="N34" s="7">
        <f t="shared" si="2"/>
        <v>204.08163265306121</v>
      </c>
      <c r="O34" s="23">
        <v>10</v>
      </c>
      <c r="P34" s="23">
        <f t="shared" si="3"/>
        <v>5.0999999999999996</v>
      </c>
      <c r="Q34" s="23">
        <f t="shared" si="4"/>
        <v>0</v>
      </c>
      <c r="R34" s="23">
        <f t="shared" si="5"/>
        <v>204.08163265306123</v>
      </c>
      <c r="S34" s="53">
        <f t="shared" si="6"/>
        <v>100</v>
      </c>
      <c r="T34" s="23">
        <v>10</v>
      </c>
      <c r="U34" s="55">
        <f t="shared" si="7"/>
        <v>100</v>
      </c>
      <c r="V34" s="23">
        <v>10</v>
      </c>
      <c r="W34" s="86">
        <f t="shared" si="8"/>
        <v>100</v>
      </c>
    </row>
    <row r="35" spans="1:23" s="30" customFormat="1" ht="41.25" customHeight="1" x14ac:dyDescent="0.2">
      <c r="A35" s="29" t="s">
        <v>53</v>
      </c>
      <c r="B35" s="6" t="s">
        <v>54</v>
      </c>
      <c r="C35" s="23">
        <v>38717.9</v>
      </c>
      <c r="D35" s="122">
        <v>20703.7</v>
      </c>
      <c r="E35" s="122">
        <v>37325.699999999997</v>
      </c>
      <c r="F35" s="122">
        <v>19481.7</v>
      </c>
      <c r="G35" s="122">
        <v>23327</v>
      </c>
      <c r="H35" s="128">
        <f t="shared" si="0"/>
        <v>-1222</v>
      </c>
      <c r="I35" s="129">
        <f t="shared" si="1"/>
        <v>-5.9023266372677341</v>
      </c>
      <c r="J35" s="142"/>
      <c r="K35" s="23">
        <f>13340+19045</f>
        <v>32385</v>
      </c>
      <c r="L35" s="132">
        <v>25521.5</v>
      </c>
      <c r="M35" s="132">
        <f t="shared" si="18"/>
        <v>-13196.400000000001</v>
      </c>
      <c r="N35" s="128">
        <f t="shared" si="2"/>
        <v>65.91653989498397</v>
      </c>
      <c r="O35" s="23">
        <f>9528+14385</f>
        <v>23913</v>
      </c>
      <c r="P35" s="23">
        <f t="shared" si="3"/>
        <v>-14804.900000000001</v>
      </c>
      <c r="Q35" s="23">
        <f t="shared" si="4"/>
        <v>-8472</v>
      </c>
      <c r="R35" s="23">
        <f t="shared" si="5"/>
        <v>61.762130694071736</v>
      </c>
      <c r="S35" s="53">
        <f t="shared" si="6"/>
        <v>73.839740620657707</v>
      </c>
      <c r="T35" s="23">
        <f>9905+14960</f>
        <v>24865</v>
      </c>
      <c r="U35" s="55">
        <f t="shared" si="7"/>
        <v>103.98109814745118</v>
      </c>
      <c r="V35" s="23">
        <f>10295+15565</f>
        <v>25860</v>
      </c>
      <c r="W35" s="86">
        <f t="shared" si="8"/>
        <v>104.00160868690931</v>
      </c>
    </row>
    <row r="36" spans="1:23" s="30" customFormat="1" ht="100.5" customHeight="1" x14ac:dyDescent="0.2">
      <c r="A36" s="29" t="s">
        <v>55</v>
      </c>
      <c r="B36" s="6" t="s">
        <v>56</v>
      </c>
      <c r="C36" s="23">
        <v>1611.6</v>
      </c>
      <c r="D36" s="122">
        <v>111.5</v>
      </c>
      <c r="E36" s="122">
        <v>167.2</v>
      </c>
      <c r="F36" s="122">
        <v>110.7</v>
      </c>
      <c r="G36" s="122">
        <v>197</v>
      </c>
      <c r="H36" s="128">
        <f t="shared" si="0"/>
        <v>-0.79999999999999716</v>
      </c>
      <c r="I36" s="129">
        <f t="shared" si="1"/>
        <v>-0.71748878923766568</v>
      </c>
      <c r="J36" s="133"/>
      <c r="K36" s="23">
        <v>556</v>
      </c>
      <c r="L36" s="23">
        <v>167.2</v>
      </c>
      <c r="M36" s="7">
        <f t="shared" si="18"/>
        <v>-1444.3999999999999</v>
      </c>
      <c r="N36" s="7">
        <f t="shared" si="2"/>
        <v>10.374782824522214</v>
      </c>
      <c r="O36" s="23">
        <v>395</v>
      </c>
      <c r="P36" s="23">
        <f t="shared" si="3"/>
        <v>-1216.5999999999999</v>
      </c>
      <c r="Q36" s="23">
        <f t="shared" si="4"/>
        <v>-161</v>
      </c>
      <c r="R36" s="23">
        <f t="shared" si="5"/>
        <v>24.509803921568629</v>
      </c>
      <c r="S36" s="53">
        <f t="shared" si="6"/>
        <v>71.043165467625897</v>
      </c>
      <c r="T36" s="23">
        <v>410</v>
      </c>
      <c r="U36" s="55">
        <f t="shared" si="7"/>
        <v>103.79746835443038</v>
      </c>
      <c r="V36" s="23">
        <v>430</v>
      </c>
      <c r="W36" s="86">
        <f t="shared" si="8"/>
        <v>104.87804878048782</v>
      </c>
    </row>
    <row r="37" spans="1:23" s="30" customFormat="1" ht="69.75" customHeight="1" x14ac:dyDescent="0.2">
      <c r="A37" s="29" t="s">
        <v>57</v>
      </c>
      <c r="B37" s="6" t="s">
        <v>58</v>
      </c>
      <c r="C37" s="23">
        <v>1856.4</v>
      </c>
      <c r="D37" s="122">
        <v>358.6</v>
      </c>
      <c r="E37" s="122">
        <v>700</v>
      </c>
      <c r="F37" s="122">
        <v>418.7</v>
      </c>
      <c r="G37" s="122">
        <v>596</v>
      </c>
      <c r="H37" s="128">
        <f t="shared" si="0"/>
        <v>60.099999999999966</v>
      </c>
      <c r="I37" s="129">
        <f t="shared" si="1"/>
        <v>16.759620747350798</v>
      </c>
      <c r="J37" s="133" t="s">
        <v>59</v>
      </c>
      <c r="K37" s="23">
        <v>1445</v>
      </c>
      <c r="L37" s="23">
        <v>720</v>
      </c>
      <c r="M37" s="7">
        <f t="shared" si="18"/>
        <v>-1136.4000000000001</v>
      </c>
      <c r="N37" s="7">
        <f t="shared" si="2"/>
        <v>38.784744667097605</v>
      </c>
      <c r="O37" s="23">
        <v>1664</v>
      </c>
      <c r="P37" s="23">
        <f t="shared" si="3"/>
        <v>-192.40000000000009</v>
      </c>
      <c r="Q37" s="23">
        <f t="shared" si="4"/>
        <v>219</v>
      </c>
      <c r="R37" s="23">
        <f t="shared" si="5"/>
        <v>89.635854341736689</v>
      </c>
      <c r="S37" s="53">
        <f t="shared" si="6"/>
        <v>115.15570934256057</v>
      </c>
      <c r="T37" s="23">
        <v>1730.6</v>
      </c>
      <c r="U37" s="55">
        <f>T37/O37%</f>
        <v>104.00240384615384</v>
      </c>
      <c r="V37" s="23">
        <v>1807.3</v>
      </c>
      <c r="W37" s="86">
        <f t="shared" si="8"/>
        <v>104.43198890558189</v>
      </c>
    </row>
    <row r="38" spans="1:23" s="30" customFormat="1" ht="66" customHeight="1" x14ac:dyDescent="0.2">
      <c r="A38" s="88" t="s">
        <v>185</v>
      </c>
      <c r="B38" s="112" t="s">
        <v>186</v>
      </c>
      <c r="C38" s="23">
        <v>58.9</v>
      </c>
      <c r="D38" s="122"/>
      <c r="E38" s="122"/>
      <c r="F38" s="122"/>
      <c r="G38" s="122"/>
      <c r="H38" s="128"/>
      <c r="I38" s="129"/>
      <c r="J38" s="133"/>
      <c r="K38" s="23">
        <f>20.7+1.7</f>
        <v>22.4</v>
      </c>
      <c r="L38" s="23"/>
      <c r="M38" s="7"/>
      <c r="N38" s="7"/>
      <c r="O38" s="23">
        <v>0</v>
      </c>
      <c r="P38" s="23">
        <f t="shared" si="3"/>
        <v>-58.9</v>
      </c>
      <c r="Q38" s="23">
        <f t="shared" si="4"/>
        <v>-22.4</v>
      </c>
      <c r="R38" s="23">
        <f t="shared" ref="R38" si="19">O38/C38*100</f>
        <v>0</v>
      </c>
      <c r="S38" s="53">
        <v>0</v>
      </c>
      <c r="T38" s="23">
        <v>0</v>
      </c>
      <c r="U38" s="55">
        <v>0</v>
      </c>
      <c r="V38" s="23">
        <v>0</v>
      </c>
      <c r="W38" s="86">
        <v>0</v>
      </c>
    </row>
    <row r="39" spans="1:23" s="30" customFormat="1" ht="48.75" customHeight="1" x14ac:dyDescent="0.2">
      <c r="A39" s="31" t="s">
        <v>60</v>
      </c>
      <c r="B39" s="18" t="s">
        <v>61</v>
      </c>
      <c r="C39" s="23">
        <v>4802.8</v>
      </c>
      <c r="D39" s="122">
        <v>1761.6</v>
      </c>
      <c r="E39" s="122">
        <v>1850</v>
      </c>
      <c r="F39" s="122">
        <v>2172.3000000000002</v>
      </c>
      <c r="G39" s="122">
        <v>3275</v>
      </c>
      <c r="H39" s="128">
        <f t="shared" si="0"/>
        <v>410.70000000000027</v>
      </c>
      <c r="I39" s="129">
        <f t="shared" si="1"/>
        <v>23.314032697547702</v>
      </c>
      <c r="J39" s="142"/>
      <c r="K39" s="23">
        <v>5700</v>
      </c>
      <c r="L39" s="23">
        <v>3000</v>
      </c>
      <c r="M39" s="7">
        <f t="shared" si="18"/>
        <v>-1802.8000000000002</v>
      </c>
      <c r="N39" s="7">
        <f t="shared" si="2"/>
        <v>62.463562921629048</v>
      </c>
      <c r="O39" s="23">
        <v>5300</v>
      </c>
      <c r="P39" s="23">
        <f t="shared" si="3"/>
        <v>497.19999999999982</v>
      </c>
      <c r="Q39" s="23">
        <f t="shared" si="4"/>
        <v>-400</v>
      </c>
      <c r="R39" s="23">
        <f t="shared" si="5"/>
        <v>110.35229449487798</v>
      </c>
      <c r="S39" s="53">
        <f t="shared" si="6"/>
        <v>92.982456140350877</v>
      </c>
      <c r="T39" s="23">
        <v>5500</v>
      </c>
      <c r="U39" s="55">
        <f t="shared" si="7"/>
        <v>103.77358490566037</v>
      </c>
      <c r="V39" s="23">
        <v>5700</v>
      </c>
      <c r="W39" s="86">
        <f t="shared" si="8"/>
        <v>103.63636363636364</v>
      </c>
    </row>
    <row r="40" spans="1:23" s="30" customFormat="1" ht="61.5" hidden="1" customHeight="1" x14ac:dyDescent="0.2">
      <c r="A40" s="29" t="s">
        <v>62</v>
      </c>
      <c r="B40" s="6" t="s">
        <v>63</v>
      </c>
      <c r="C40" s="122">
        <v>0</v>
      </c>
      <c r="D40" s="122">
        <v>0</v>
      </c>
      <c r="E40" s="122">
        <v>0</v>
      </c>
      <c r="F40" s="122">
        <v>0</v>
      </c>
      <c r="G40" s="122">
        <v>0</v>
      </c>
      <c r="H40" s="128">
        <f t="shared" si="0"/>
        <v>0</v>
      </c>
      <c r="I40" s="129">
        <v>0</v>
      </c>
      <c r="J40" s="142"/>
      <c r="K40" s="122">
        <v>0</v>
      </c>
      <c r="L40" s="122">
        <v>0</v>
      </c>
      <c r="M40" s="128">
        <f t="shared" si="18"/>
        <v>0</v>
      </c>
      <c r="N40" s="128"/>
      <c r="O40" s="122">
        <v>0</v>
      </c>
      <c r="P40" s="122">
        <f t="shared" si="3"/>
        <v>0</v>
      </c>
      <c r="Q40" s="122">
        <f t="shared" si="4"/>
        <v>0</v>
      </c>
      <c r="R40" s="122">
        <v>0</v>
      </c>
      <c r="S40" s="125">
        <v>0</v>
      </c>
      <c r="T40" s="122">
        <v>0</v>
      </c>
      <c r="U40" s="131">
        <v>0</v>
      </c>
      <c r="V40" s="122">
        <v>0</v>
      </c>
      <c r="W40" s="127">
        <v>0</v>
      </c>
    </row>
    <row r="41" spans="1:23" s="30" customFormat="1" ht="84" customHeight="1" x14ac:dyDescent="0.2">
      <c r="A41" s="29" t="s">
        <v>64</v>
      </c>
      <c r="B41" s="6" t="s">
        <v>65</v>
      </c>
      <c r="C41" s="23">
        <v>1589.2</v>
      </c>
      <c r="D41" s="122">
        <v>282.8</v>
      </c>
      <c r="E41" s="122">
        <v>295</v>
      </c>
      <c r="F41" s="122">
        <v>417.4</v>
      </c>
      <c r="G41" s="122">
        <v>530</v>
      </c>
      <c r="H41" s="128">
        <f t="shared" si="0"/>
        <v>134.59999999999997</v>
      </c>
      <c r="I41" s="129">
        <f t="shared" si="1"/>
        <v>47.595473833097579</v>
      </c>
      <c r="J41" s="133" t="s">
        <v>66</v>
      </c>
      <c r="K41" s="23">
        <v>1700</v>
      </c>
      <c r="L41" s="23">
        <v>510</v>
      </c>
      <c r="M41" s="7">
        <f t="shared" si="18"/>
        <v>-1079.2</v>
      </c>
      <c r="N41" s="7">
        <f t="shared" si="2"/>
        <v>32.091618424364455</v>
      </c>
      <c r="O41" s="23">
        <v>1700</v>
      </c>
      <c r="P41" s="23">
        <f t="shared" si="3"/>
        <v>110.79999999999995</v>
      </c>
      <c r="Q41" s="23">
        <f t="shared" si="4"/>
        <v>0</v>
      </c>
      <c r="R41" s="23">
        <f t="shared" si="5"/>
        <v>106.97206141454821</v>
      </c>
      <c r="S41" s="53">
        <f t="shared" si="6"/>
        <v>100</v>
      </c>
      <c r="T41" s="23">
        <v>1710</v>
      </c>
      <c r="U41" s="55">
        <f t="shared" si="7"/>
        <v>100.58823529411765</v>
      </c>
      <c r="V41" s="23">
        <v>1760</v>
      </c>
      <c r="W41" s="86">
        <f t="shared" si="8"/>
        <v>102.92397660818713</v>
      </c>
    </row>
    <row r="42" spans="1:23" s="8" customFormat="1" ht="35.25" customHeight="1" x14ac:dyDescent="0.2">
      <c r="A42" s="22" t="s">
        <v>67</v>
      </c>
      <c r="B42" s="6" t="s">
        <v>68</v>
      </c>
      <c r="C42" s="23">
        <f>C43</f>
        <v>13359.4</v>
      </c>
      <c r="D42" s="122">
        <f t="shared" ref="D42:O42" si="20">D43</f>
        <v>0</v>
      </c>
      <c r="E42" s="122">
        <f t="shared" si="20"/>
        <v>0</v>
      </c>
      <c r="F42" s="122">
        <f t="shared" si="20"/>
        <v>0</v>
      </c>
      <c r="G42" s="122">
        <f t="shared" si="20"/>
        <v>0</v>
      </c>
      <c r="H42" s="122">
        <f t="shared" si="20"/>
        <v>0</v>
      </c>
      <c r="I42" s="122" t="e">
        <f t="shared" si="20"/>
        <v>#DIV/0!</v>
      </c>
      <c r="J42" s="122">
        <f t="shared" si="20"/>
        <v>0</v>
      </c>
      <c r="K42" s="23">
        <f t="shared" si="20"/>
        <v>11745</v>
      </c>
      <c r="L42" s="122">
        <f t="shared" si="20"/>
        <v>0</v>
      </c>
      <c r="M42" s="122">
        <f t="shared" si="20"/>
        <v>0</v>
      </c>
      <c r="N42" s="122">
        <f t="shared" si="20"/>
        <v>0</v>
      </c>
      <c r="O42" s="23">
        <f t="shared" si="20"/>
        <v>10000</v>
      </c>
      <c r="P42" s="23">
        <f t="shared" si="3"/>
        <v>-3359.3999999999996</v>
      </c>
      <c r="Q42" s="23">
        <f t="shared" si="4"/>
        <v>-1745</v>
      </c>
      <c r="R42" s="23">
        <f t="shared" si="5"/>
        <v>74.853661092564039</v>
      </c>
      <c r="S42" s="53">
        <f t="shared" si="6"/>
        <v>85.142613878246067</v>
      </c>
      <c r="T42" s="23">
        <f t="shared" ref="T42" si="21">T43</f>
        <v>10000</v>
      </c>
      <c r="U42" s="55">
        <f t="shared" si="7"/>
        <v>100</v>
      </c>
      <c r="V42" s="23">
        <f t="shared" ref="V42" si="22">V43</f>
        <v>10000</v>
      </c>
      <c r="W42" s="86">
        <f t="shared" si="8"/>
        <v>100</v>
      </c>
    </row>
    <row r="43" spans="1:23" s="8" customFormat="1" ht="32.25" customHeight="1" x14ac:dyDescent="0.2">
      <c r="A43" s="89" t="s">
        <v>175</v>
      </c>
      <c r="B43" s="113" t="s">
        <v>180</v>
      </c>
      <c r="C43" s="26">
        <f t="shared" ref="C43:K43" si="23">C44+C45+C46+C47</f>
        <v>13359.4</v>
      </c>
      <c r="D43" s="132">
        <f t="shared" si="23"/>
        <v>0</v>
      </c>
      <c r="E43" s="132">
        <f t="shared" si="23"/>
        <v>0</v>
      </c>
      <c r="F43" s="132">
        <f t="shared" si="23"/>
        <v>0</v>
      </c>
      <c r="G43" s="132">
        <f t="shared" si="23"/>
        <v>0</v>
      </c>
      <c r="H43" s="132">
        <f t="shared" si="23"/>
        <v>0</v>
      </c>
      <c r="I43" s="132" t="e">
        <f t="shared" si="23"/>
        <v>#DIV/0!</v>
      </c>
      <c r="J43" s="132">
        <f t="shared" si="23"/>
        <v>0</v>
      </c>
      <c r="K43" s="26">
        <f t="shared" si="23"/>
        <v>11745</v>
      </c>
      <c r="L43" s="132">
        <f t="shared" ref="L43" si="24">L44+L45+L46+L47</f>
        <v>0</v>
      </c>
      <c r="M43" s="132">
        <f t="shared" ref="M43" si="25">M44+M45+M46+M47</f>
        <v>0</v>
      </c>
      <c r="N43" s="132">
        <f t="shared" ref="N43" si="26">N44+N45+N46+N47</f>
        <v>0</v>
      </c>
      <c r="O43" s="26">
        <f t="shared" ref="O43" si="27">O44+O45+O46+O47</f>
        <v>10000</v>
      </c>
      <c r="P43" s="26">
        <f t="shared" si="3"/>
        <v>-3359.3999999999996</v>
      </c>
      <c r="Q43" s="26">
        <f t="shared" si="4"/>
        <v>-1745</v>
      </c>
      <c r="R43" s="26">
        <f t="shared" si="5"/>
        <v>74.853661092564039</v>
      </c>
      <c r="S43" s="52">
        <f t="shared" si="6"/>
        <v>85.142613878246067</v>
      </c>
      <c r="T43" s="26">
        <f>T44+T45+T46+T47</f>
        <v>10000</v>
      </c>
      <c r="U43" s="54">
        <f t="shared" si="7"/>
        <v>100</v>
      </c>
      <c r="V43" s="26">
        <f>V44+V45+V46+V47</f>
        <v>10000</v>
      </c>
      <c r="W43" s="95">
        <f t="shared" si="8"/>
        <v>100</v>
      </c>
    </row>
    <row r="44" spans="1:23" s="8" customFormat="1" ht="24.75" customHeight="1" x14ac:dyDescent="0.2">
      <c r="A44" s="89" t="s">
        <v>176</v>
      </c>
      <c r="B44" s="113" t="s">
        <v>181</v>
      </c>
      <c r="C44" s="26">
        <v>1096.5</v>
      </c>
      <c r="D44" s="132"/>
      <c r="E44" s="132"/>
      <c r="F44" s="132"/>
      <c r="G44" s="132"/>
      <c r="H44" s="132"/>
      <c r="I44" s="144"/>
      <c r="J44" s="133"/>
      <c r="K44" s="26">
        <v>1335</v>
      </c>
      <c r="L44" s="26"/>
      <c r="M44" s="26"/>
      <c r="N44" s="26"/>
      <c r="O44" s="26">
        <v>1000</v>
      </c>
      <c r="P44" s="26">
        <f t="shared" si="3"/>
        <v>-96.5</v>
      </c>
      <c r="Q44" s="26">
        <f t="shared" si="4"/>
        <v>-335</v>
      </c>
      <c r="R44" s="26">
        <f t="shared" si="5"/>
        <v>91.199270405836756</v>
      </c>
      <c r="S44" s="52">
        <f t="shared" si="6"/>
        <v>74.906367041198507</v>
      </c>
      <c r="T44" s="26">
        <v>1000</v>
      </c>
      <c r="U44" s="54">
        <f t="shared" si="7"/>
        <v>100</v>
      </c>
      <c r="V44" s="26">
        <v>1000</v>
      </c>
      <c r="W44" s="95">
        <f t="shared" si="8"/>
        <v>100</v>
      </c>
    </row>
    <row r="45" spans="1:23" s="8" customFormat="1" ht="26.25" customHeight="1" x14ac:dyDescent="0.2">
      <c r="A45" s="89" t="s">
        <v>177</v>
      </c>
      <c r="B45" s="113" t="s">
        <v>182</v>
      </c>
      <c r="C45" s="26">
        <v>1268.7</v>
      </c>
      <c r="D45" s="132"/>
      <c r="E45" s="132"/>
      <c r="F45" s="132"/>
      <c r="G45" s="132"/>
      <c r="H45" s="132"/>
      <c r="I45" s="144"/>
      <c r="J45" s="133"/>
      <c r="K45" s="26">
        <v>1758</v>
      </c>
      <c r="L45" s="26"/>
      <c r="M45" s="26"/>
      <c r="N45" s="26"/>
      <c r="O45" s="26">
        <v>2000</v>
      </c>
      <c r="P45" s="26">
        <f t="shared" si="3"/>
        <v>731.3</v>
      </c>
      <c r="Q45" s="26">
        <f t="shared" si="4"/>
        <v>242</v>
      </c>
      <c r="R45" s="26">
        <f t="shared" si="5"/>
        <v>157.64168046031369</v>
      </c>
      <c r="S45" s="52">
        <f t="shared" si="6"/>
        <v>113.76564277588169</v>
      </c>
      <c r="T45" s="26">
        <v>2000</v>
      </c>
      <c r="U45" s="54">
        <f t="shared" si="7"/>
        <v>100</v>
      </c>
      <c r="V45" s="26">
        <v>2000</v>
      </c>
      <c r="W45" s="95">
        <f t="shared" si="8"/>
        <v>100</v>
      </c>
    </row>
    <row r="46" spans="1:23" s="8" customFormat="1" ht="26.25" customHeight="1" x14ac:dyDescent="0.2">
      <c r="A46" s="89" t="s">
        <v>178</v>
      </c>
      <c r="B46" s="113" t="s">
        <v>183</v>
      </c>
      <c r="C46" s="26">
        <v>5557.5</v>
      </c>
      <c r="D46" s="132"/>
      <c r="E46" s="132"/>
      <c r="F46" s="132"/>
      <c r="G46" s="132"/>
      <c r="H46" s="132"/>
      <c r="I46" s="144"/>
      <c r="J46" s="133"/>
      <c r="K46" s="26">
        <v>1786.2</v>
      </c>
      <c r="L46" s="132"/>
      <c r="M46" s="132"/>
      <c r="N46" s="132"/>
      <c r="O46" s="26">
        <v>1000</v>
      </c>
      <c r="P46" s="26">
        <f t="shared" si="3"/>
        <v>-4557.5</v>
      </c>
      <c r="Q46" s="26">
        <f t="shared" si="4"/>
        <v>-786.2</v>
      </c>
      <c r="R46" s="26">
        <f t="shared" si="5"/>
        <v>17.993702204228519</v>
      </c>
      <c r="S46" s="52">
        <f t="shared" si="6"/>
        <v>55.98477214197738</v>
      </c>
      <c r="T46" s="26">
        <v>1000</v>
      </c>
      <c r="U46" s="54">
        <f t="shared" si="7"/>
        <v>100</v>
      </c>
      <c r="V46" s="26">
        <v>1000</v>
      </c>
      <c r="W46" s="95">
        <f t="shared" si="8"/>
        <v>100</v>
      </c>
    </row>
    <row r="47" spans="1:23" s="8" customFormat="1" ht="30.75" customHeight="1" x14ac:dyDescent="0.2">
      <c r="A47" s="89" t="s">
        <v>179</v>
      </c>
      <c r="B47" s="113" t="s">
        <v>184</v>
      </c>
      <c r="C47" s="26">
        <v>5436.7</v>
      </c>
      <c r="D47" s="132"/>
      <c r="E47" s="132"/>
      <c r="F47" s="132"/>
      <c r="G47" s="132"/>
      <c r="H47" s="132">
        <f t="shared" si="0"/>
        <v>0</v>
      </c>
      <c r="I47" s="144" t="e">
        <f t="shared" si="1"/>
        <v>#DIV/0!</v>
      </c>
      <c r="J47" s="135"/>
      <c r="K47" s="26">
        <v>6865.8</v>
      </c>
      <c r="L47" s="132"/>
      <c r="M47" s="132"/>
      <c r="N47" s="132">
        <f t="shared" si="2"/>
        <v>0</v>
      </c>
      <c r="O47" s="26">
        <v>6000</v>
      </c>
      <c r="P47" s="26">
        <f t="shared" si="3"/>
        <v>563.30000000000018</v>
      </c>
      <c r="Q47" s="26">
        <f t="shared" si="4"/>
        <v>-865.80000000000018</v>
      </c>
      <c r="R47" s="26">
        <f t="shared" si="5"/>
        <v>110.36106461640334</v>
      </c>
      <c r="S47" s="52">
        <f t="shared" si="6"/>
        <v>87.389670540942049</v>
      </c>
      <c r="T47" s="26">
        <v>6000</v>
      </c>
      <c r="U47" s="54">
        <f t="shared" si="7"/>
        <v>100</v>
      </c>
      <c r="V47" s="26">
        <v>6000</v>
      </c>
      <c r="W47" s="95">
        <f t="shared" si="8"/>
        <v>100</v>
      </c>
    </row>
    <row r="48" spans="1:23" s="8" customFormat="1" ht="27" customHeight="1" x14ac:dyDescent="0.2">
      <c r="A48" s="22" t="s">
        <v>69</v>
      </c>
      <c r="B48" s="6" t="s">
        <v>70</v>
      </c>
      <c r="C48" s="23">
        <f>C49+C50+C51</f>
        <v>5929.5999999999995</v>
      </c>
      <c r="D48" s="122">
        <f t="shared" ref="D48:V48" si="28">D49+D50+D51</f>
        <v>1591.1</v>
      </c>
      <c r="E48" s="122">
        <f t="shared" si="28"/>
        <v>2488</v>
      </c>
      <c r="F48" s="122">
        <f t="shared" si="28"/>
        <v>2626</v>
      </c>
      <c r="G48" s="122">
        <f t="shared" si="28"/>
        <v>4053</v>
      </c>
      <c r="H48" s="122">
        <f t="shared" si="0"/>
        <v>1034.9000000000001</v>
      </c>
      <c r="I48" s="123">
        <f t="shared" si="1"/>
        <v>65.043051976619964</v>
      </c>
      <c r="J48" s="124"/>
      <c r="K48" s="23">
        <f t="shared" ref="K48" si="29">K49+K50+K51</f>
        <v>28375.199999999997</v>
      </c>
      <c r="L48" s="23">
        <f t="shared" si="28"/>
        <v>2488</v>
      </c>
      <c r="M48" s="23">
        <f t="shared" si="28"/>
        <v>-3441.6</v>
      </c>
      <c r="N48" s="7">
        <f t="shared" si="2"/>
        <v>41.958985429034001</v>
      </c>
      <c r="O48" s="23">
        <f t="shared" si="28"/>
        <v>4888</v>
      </c>
      <c r="P48" s="23">
        <f t="shared" si="3"/>
        <v>-1041.5999999999995</v>
      </c>
      <c r="Q48" s="23">
        <f t="shared" si="4"/>
        <v>-23487.199999999997</v>
      </c>
      <c r="R48" s="23">
        <f t="shared" si="5"/>
        <v>82.433890987587702</v>
      </c>
      <c r="S48" s="53">
        <f t="shared" si="6"/>
        <v>17.226310299134457</v>
      </c>
      <c r="T48" s="23">
        <f t="shared" si="28"/>
        <v>5084.3</v>
      </c>
      <c r="U48" s="51">
        <f t="shared" si="7"/>
        <v>104.01595744680851</v>
      </c>
      <c r="V48" s="23">
        <f t="shared" si="28"/>
        <v>5290</v>
      </c>
      <c r="W48" s="86">
        <f t="shared" si="8"/>
        <v>104.04578801408256</v>
      </c>
    </row>
    <row r="49" spans="1:23" s="8" customFormat="1" ht="15" hidden="1" customHeight="1" x14ac:dyDescent="0.2">
      <c r="A49" s="90"/>
      <c r="B49" s="25" t="s">
        <v>71</v>
      </c>
      <c r="C49" s="128">
        <v>0</v>
      </c>
      <c r="D49" s="128">
        <v>0</v>
      </c>
      <c r="E49" s="128">
        <v>0</v>
      </c>
      <c r="F49" s="128">
        <v>0</v>
      </c>
      <c r="G49" s="128">
        <v>0</v>
      </c>
      <c r="H49" s="128">
        <f t="shared" si="0"/>
        <v>0</v>
      </c>
      <c r="I49" s="129">
        <v>0</v>
      </c>
      <c r="J49" s="135"/>
      <c r="K49" s="128"/>
      <c r="L49" s="128"/>
      <c r="M49" s="128">
        <f>L49-C49</f>
        <v>0</v>
      </c>
      <c r="N49" s="128" t="e">
        <f t="shared" si="2"/>
        <v>#DIV/0!</v>
      </c>
      <c r="O49" s="128">
        <v>0</v>
      </c>
      <c r="P49" s="122">
        <f t="shared" si="3"/>
        <v>0</v>
      </c>
      <c r="Q49" s="122">
        <f t="shared" si="4"/>
        <v>0</v>
      </c>
      <c r="R49" s="122" t="e">
        <f t="shared" si="5"/>
        <v>#DIV/0!</v>
      </c>
      <c r="S49" s="125" t="e">
        <f t="shared" si="6"/>
        <v>#DIV/0!</v>
      </c>
      <c r="T49" s="128">
        <v>0</v>
      </c>
      <c r="U49" s="131">
        <v>0</v>
      </c>
      <c r="V49" s="128">
        <v>0</v>
      </c>
      <c r="W49" s="127" t="e">
        <f t="shared" si="8"/>
        <v>#DIV/0!</v>
      </c>
    </row>
    <row r="50" spans="1:23" s="8" customFormat="1" ht="42.75" customHeight="1" x14ac:dyDescent="0.2">
      <c r="A50" s="90" t="s">
        <v>72</v>
      </c>
      <c r="B50" s="114" t="s">
        <v>187</v>
      </c>
      <c r="C50" s="26">
        <v>5218.2</v>
      </c>
      <c r="D50" s="132">
        <v>1591.1</v>
      </c>
      <c r="E50" s="132">
        <v>2488</v>
      </c>
      <c r="F50" s="132">
        <v>1539.4</v>
      </c>
      <c r="G50" s="132">
        <v>2125</v>
      </c>
      <c r="H50" s="132">
        <f t="shared" si="0"/>
        <v>-51.699999999999818</v>
      </c>
      <c r="I50" s="144">
        <f t="shared" si="1"/>
        <v>-3.24932436679026</v>
      </c>
      <c r="J50" s="136"/>
      <c r="K50" s="26">
        <v>3923.1</v>
      </c>
      <c r="L50" s="132">
        <v>2488</v>
      </c>
      <c r="M50" s="132">
        <f>L50-C50</f>
        <v>-2730.2</v>
      </c>
      <c r="N50" s="132">
        <f t="shared" si="2"/>
        <v>47.67927637882795</v>
      </c>
      <c r="O50" s="26">
        <v>4888</v>
      </c>
      <c r="P50" s="26">
        <f t="shared" si="3"/>
        <v>-330.19999999999982</v>
      </c>
      <c r="Q50" s="26">
        <f t="shared" si="4"/>
        <v>964.90000000000009</v>
      </c>
      <c r="R50" s="26">
        <f t="shared" si="5"/>
        <v>93.672147483806683</v>
      </c>
      <c r="S50" s="52">
        <f t="shared" si="6"/>
        <v>124.59534551757538</v>
      </c>
      <c r="T50" s="26">
        <v>5084.3</v>
      </c>
      <c r="U50" s="54">
        <f t="shared" si="7"/>
        <v>104.01595744680851</v>
      </c>
      <c r="V50" s="26">
        <v>5290</v>
      </c>
      <c r="W50" s="95">
        <f t="shared" si="8"/>
        <v>104.04578801408256</v>
      </c>
    </row>
    <row r="51" spans="1:23" s="8" customFormat="1" ht="39.75" customHeight="1" x14ac:dyDescent="0.2">
      <c r="A51" s="91" t="s">
        <v>73</v>
      </c>
      <c r="B51" s="114" t="s">
        <v>74</v>
      </c>
      <c r="C51" s="26">
        <v>711.4</v>
      </c>
      <c r="D51" s="132">
        <v>0</v>
      </c>
      <c r="E51" s="132"/>
      <c r="F51" s="132">
        <v>1086.5999999999999</v>
      </c>
      <c r="G51" s="132">
        <v>1928</v>
      </c>
      <c r="H51" s="132">
        <f t="shared" si="0"/>
        <v>1086.5999999999999</v>
      </c>
      <c r="I51" s="144">
        <v>0</v>
      </c>
      <c r="J51" s="136" t="s">
        <v>75</v>
      </c>
      <c r="K51" s="26">
        <f>24075.6+340+36.5</f>
        <v>24452.1</v>
      </c>
      <c r="L51" s="26"/>
      <c r="M51" s="26">
        <f>L51-C51</f>
        <v>-711.4</v>
      </c>
      <c r="N51" s="26">
        <f t="shared" si="2"/>
        <v>0</v>
      </c>
      <c r="O51" s="26">
        <v>0</v>
      </c>
      <c r="P51" s="26">
        <f t="shared" si="3"/>
        <v>-711.4</v>
      </c>
      <c r="Q51" s="26">
        <f t="shared" si="4"/>
        <v>-24452.1</v>
      </c>
      <c r="R51" s="26">
        <f t="shared" si="5"/>
        <v>0</v>
      </c>
      <c r="S51" s="52">
        <f t="shared" si="6"/>
        <v>0</v>
      </c>
      <c r="T51" s="26">
        <v>0</v>
      </c>
      <c r="U51" s="54">
        <v>0</v>
      </c>
      <c r="V51" s="26">
        <v>0</v>
      </c>
      <c r="W51" s="95">
        <v>0</v>
      </c>
    </row>
    <row r="52" spans="1:23" s="3" customFormat="1" ht="25.5" x14ac:dyDescent="0.2">
      <c r="A52" s="22" t="s">
        <v>76</v>
      </c>
      <c r="B52" s="6" t="s">
        <v>77</v>
      </c>
      <c r="C52" s="23">
        <f>C53+C54+C55+C56+C57+C58</f>
        <v>41596.800000000003</v>
      </c>
      <c r="D52" s="122">
        <f>D53+D54+D55+D56+D58</f>
        <v>4818.7</v>
      </c>
      <c r="E52" s="122">
        <f>E53+E54+E55+E56+E58</f>
        <v>1911.8999999999999</v>
      </c>
      <c r="F52" s="122">
        <f>F53+F54+F55+F56+F58</f>
        <v>9244.7999999999993</v>
      </c>
      <c r="G52" s="122">
        <f>G53+G54+G55+G56+G58</f>
        <v>20579</v>
      </c>
      <c r="H52" s="122">
        <f t="shared" si="0"/>
        <v>4426.0999999999995</v>
      </c>
      <c r="I52" s="123">
        <f t="shared" si="1"/>
        <v>91.85257434577791</v>
      </c>
      <c r="J52" s="124"/>
      <c r="K52" s="23">
        <f>K53+K54+K55+K56+K57+K58</f>
        <v>19406</v>
      </c>
      <c r="L52" s="23">
        <f>L53+L54+L55+L56+L58</f>
        <v>9685.6</v>
      </c>
      <c r="M52" s="23">
        <f>M53+M54+M55+M56+M58</f>
        <v>-31771</v>
      </c>
      <c r="N52" s="7">
        <f t="shared" si="2"/>
        <v>23.284483421801678</v>
      </c>
      <c r="O52" s="23">
        <f>O53+O54+O55+O56+O58</f>
        <v>9560</v>
      </c>
      <c r="P52" s="23">
        <f t="shared" si="3"/>
        <v>-32036.800000000003</v>
      </c>
      <c r="Q52" s="23">
        <f t="shared" si="4"/>
        <v>-9846</v>
      </c>
      <c r="R52" s="23">
        <f t="shared" si="5"/>
        <v>22.982537118239861</v>
      </c>
      <c r="S52" s="53">
        <f t="shared" si="6"/>
        <v>49.2631145006699</v>
      </c>
      <c r="T52" s="23">
        <f>T53+T54+T55+T56+T58</f>
        <v>9715</v>
      </c>
      <c r="U52" s="51">
        <f t="shared" si="7"/>
        <v>101.62133891213389</v>
      </c>
      <c r="V52" s="23">
        <f>V53+V54+V55+V56+V58</f>
        <v>10100</v>
      </c>
      <c r="W52" s="86">
        <f t="shared" si="8"/>
        <v>103.96294390118373</v>
      </c>
    </row>
    <row r="53" spans="1:23" s="3" customFormat="1" ht="15" hidden="1" customHeight="1" x14ac:dyDescent="0.2">
      <c r="A53" s="92"/>
      <c r="B53" s="6" t="s">
        <v>78</v>
      </c>
      <c r="C53" s="132">
        <v>0</v>
      </c>
      <c r="D53" s="132">
        <v>0</v>
      </c>
      <c r="E53" s="132"/>
      <c r="F53" s="132"/>
      <c r="G53" s="132"/>
      <c r="H53" s="128">
        <f t="shared" si="0"/>
        <v>0</v>
      </c>
      <c r="I53" s="123">
        <v>0</v>
      </c>
      <c r="J53" s="142"/>
      <c r="K53" s="122"/>
      <c r="L53" s="122"/>
      <c r="M53" s="128">
        <f t="shared" ref="M53:M59" si="30">L53-C53</f>
        <v>0</v>
      </c>
      <c r="N53" s="128" t="e">
        <f t="shared" si="2"/>
        <v>#DIV/0!</v>
      </c>
      <c r="O53" s="122"/>
      <c r="P53" s="122">
        <f t="shared" si="3"/>
        <v>0</v>
      </c>
      <c r="Q53" s="122">
        <f t="shared" si="4"/>
        <v>0</v>
      </c>
      <c r="R53" s="122" t="e">
        <f t="shared" si="5"/>
        <v>#DIV/0!</v>
      </c>
      <c r="S53" s="125" t="e">
        <f t="shared" si="6"/>
        <v>#DIV/0!</v>
      </c>
      <c r="T53" s="122"/>
      <c r="U53" s="131">
        <v>0</v>
      </c>
      <c r="V53" s="122"/>
      <c r="W53" s="127" t="e">
        <f t="shared" si="8"/>
        <v>#DIV/0!</v>
      </c>
    </row>
    <row r="54" spans="1:23" s="3" customFormat="1" ht="75.75" hidden="1" customHeight="1" x14ac:dyDescent="0.2">
      <c r="A54" s="93" t="s">
        <v>79</v>
      </c>
      <c r="B54" s="6" t="s">
        <v>80</v>
      </c>
      <c r="C54" s="132">
        <v>0</v>
      </c>
      <c r="D54" s="132">
        <v>0</v>
      </c>
      <c r="E54" s="132"/>
      <c r="F54" s="132"/>
      <c r="G54" s="132"/>
      <c r="H54" s="128">
        <f t="shared" si="0"/>
        <v>0</v>
      </c>
      <c r="I54" s="123">
        <v>0</v>
      </c>
      <c r="J54" s="142"/>
      <c r="K54" s="122"/>
      <c r="L54" s="122"/>
      <c r="M54" s="128">
        <f t="shared" si="30"/>
        <v>0</v>
      </c>
      <c r="N54" s="128" t="e">
        <f t="shared" si="2"/>
        <v>#DIV/0!</v>
      </c>
      <c r="O54" s="122">
        <v>0</v>
      </c>
      <c r="P54" s="122">
        <f t="shared" si="3"/>
        <v>0</v>
      </c>
      <c r="Q54" s="122">
        <f t="shared" si="4"/>
        <v>0</v>
      </c>
      <c r="R54" s="122" t="e">
        <f t="shared" si="5"/>
        <v>#DIV/0!</v>
      </c>
      <c r="S54" s="125" t="e">
        <f t="shared" si="6"/>
        <v>#DIV/0!</v>
      </c>
      <c r="T54" s="122">
        <v>0</v>
      </c>
      <c r="U54" s="131">
        <v>0</v>
      </c>
      <c r="V54" s="122">
        <v>0</v>
      </c>
      <c r="W54" s="127" t="e">
        <f t="shared" si="8"/>
        <v>#DIV/0!</v>
      </c>
    </row>
    <row r="55" spans="1:23" s="3" customFormat="1" ht="88.5" customHeight="1" x14ac:dyDescent="0.2">
      <c r="A55" s="94" t="s">
        <v>81</v>
      </c>
      <c r="B55" s="6" t="s">
        <v>82</v>
      </c>
      <c r="C55" s="26">
        <v>15750.5</v>
      </c>
      <c r="D55" s="132">
        <v>2758.2</v>
      </c>
      <c r="E55" s="132">
        <v>325</v>
      </c>
      <c r="F55" s="132">
        <v>5916.8</v>
      </c>
      <c r="G55" s="132">
        <v>15591</v>
      </c>
      <c r="H55" s="128">
        <f>F55-D55</f>
        <v>3158.6000000000004</v>
      </c>
      <c r="I55" s="123">
        <f t="shared" si="1"/>
        <v>114.51671379885435</v>
      </c>
      <c r="J55" s="133" t="s">
        <v>83</v>
      </c>
      <c r="K55" s="26">
        <v>317.60000000000002</v>
      </c>
      <c r="L55" s="26">
        <v>5916.8</v>
      </c>
      <c r="M55" s="26">
        <f t="shared" si="30"/>
        <v>-9833.7000000000007</v>
      </c>
      <c r="N55" s="26">
        <f t="shared" si="2"/>
        <v>37.565791562172635</v>
      </c>
      <c r="O55" s="26">
        <v>900</v>
      </c>
      <c r="P55" s="26">
        <f t="shared" si="3"/>
        <v>-14850.5</v>
      </c>
      <c r="Q55" s="26">
        <f t="shared" si="4"/>
        <v>582.4</v>
      </c>
      <c r="R55" s="26">
        <f t="shared" si="5"/>
        <v>5.7141043141487575</v>
      </c>
      <c r="S55" s="52">
        <f t="shared" si="6"/>
        <v>283.37531486146094</v>
      </c>
      <c r="T55" s="26">
        <v>950</v>
      </c>
      <c r="U55" s="54">
        <f t="shared" si="7"/>
        <v>105.55555555555556</v>
      </c>
      <c r="V55" s="26">
        <v>950</v>
      </c>
      <c r="W55" s="95">
        <f t="shared" si="8"/>
        <v>100</v>
      </c>
    </row>
    <row r="56" spans="1:23" s="3" customFormat="1" ht="43.5" customHeight="1" x14ac:dyDescent="0.2">
      <c r="A56" s="93" t="s">
        <v>84</v>
      </c>
      <c r="B56" s="6" t="s">
        <v>85</v>
      </c>
      <c r="C56" s="26">
        <v>22148.3</v>
      </c>
      <c r="D56" s="132">
        <v>1136.5</v>
      </c>
      <c r="E56" s="132">
        <f>1150.6+436.3</f>
        <v>1586.8999999999999</v>
      </c>
      <c r="F56" s="132">
        <f>1652.9+0.1</f>
        <v>1653</v>
      </c>
      <c r="G56" s="132">
        <v>1981</v>
      </c>
      <c r="H56" s="128">
        <f t="shared" si="0"/>
        <v>516.5</v>
      </c>
      <c r="I56" s="123">
        <f t="shared" si="1"/>
        <v>45.446546414430266</v>
      </c>
      <c r="J56" s="133" t="s">
        <v>86</v>
      </c>
      <c r="K56" s="26">
        <f>6723.5+12121</f>
        <v>18844.5</v>
      </c>
      <c r="L56" s="26">
        <f>591.9+1501.9</f>
        <v>2093.8000000000002</v>
      </c>
      <c r="M56" s="26">
        <f t="shared" si="30"/>
        <v>-20054.5</v>
      </c>
      <c r="N56" s="26">
        <f t="shared" si="2"/>
        <v>9.453547224843442</v>
      </c>
      <c r="O56" s="26">
        <f>2560+6100</f>
        <v>8660</v>
      </c>
      <c r="P56" s="26">
        <f t="shared" si="3"/>
        <v>-13488.3</v>
      </c>
      <c r="Q56" s="26">
        <f t="shared" si="4"/>
        <v>-10184.5</v>
      </c>
      <c r="R56" s="26">
        <f t="shared" si="5"/>
        <v>39.100066370782407</v>
      </c>
      <c r="S56" s="52">
        <f t="shared" si="6"/>
        <v>45.955053198545997</v>
      </c>
      <c r="T56" s="26">
        <f>2365+6400</f>
        <v>8765</v>
      </c>
      <c r="U56" s="54">
        <f t="shared" si="7"/>
        <v>101.21247113163973</v>
      </c>
      <c r="V56" s="26">
        <f>2460+6690</f>
        <v>9150</v>
      </c>
      <c r="W56" s="95">
        <f t="shared" si="8"/>
        <v>104.39247005134055</v>
      </c>
    </row>
    <row r="57" spans="1:23" s="3" customFormat="1" ht="43.5" customHeight="1" x14ac:dyDescent="0.2">
      <c r="A57" s="93" t="s">
        <v>205</v>
      </c>
      <c r="B57" s="6" t="s">
        <v>204</v>
      </c>
      <c r="C57" s="26">
        <v>140.19999999999999</v>
      </c>
      <c r="D57" s="132"/>
      <c r="E57" s="132"/>
      <c r="F57" s="132"/>
      <c r="G57" s="132"/>
      <c r="H57" s="128"/>
      <c r="I57" s="123"/>
      <c r="J57" s="133"/>
      <c r="K57" s="26">
        <f>111.5+132.4</f>
        <v>243.9</v>
      </c>
      <c r="L57" s="26"/>
      <c r="M57" s="26"/>
      <c r="N57" s="26"/>
      <c r="O57" s="26">
        <v>0</v>
      </c>
      <c r="P57" s="26">
        <f t="shared" si="3"/>
        <v>-140.19999999999999</v>
      </c>
      <c r="Q57" s="26">
        <f t="shared" si="4"/>
        <v>-243.9</v>
      </c>
      <c r="R57" s="26">
        <f t="shared" si="5"/>
        <v>0</v>
      </c>
      <c r="S57" s="52">
        <f t="shared" si="6"/>
        <v>0</v>
      </c>
      <c r="T57" s="26">
        <v>0</v>
      </c>
      <c r="U57" s="54">
        <v>0</v>
      </c>
      <c r="V57" s="26">
        <v>0</v>
      </c>
      <c r="W57" s="95">
        <v>0</v>
      </c>
    </row>
    <row r="58" spans="1:23" s="3" customFormat="1" ht="45.75" customHeight="1" x14ac:dyDescent="0.2">
      <c r="A58" s="93" t="s">
        <v>87</v>
      </c>
      <c r="B58" s="6" t="s">
        <v>88</v>
      </c>
      <c r="C58" s="26">
        <v>3557.8</v>
      </c>
      <c r="D58" s="132">
        <v>924</v>
      </c>
      <c r="E58" s="132"/>
      <c r="F58" s="132">
        <v>1675</v>
      </c>
      <c r="G58" s="132">
        <v>3007</v>
      </c>
      <c r="H58" s="128">
        <f t="shared" si="0"/>
        <v>751</v>
      </c>
      <c r="I58" s="123">
        <f t="shared" si="1"/>
        <v>81.277056277056275</v>
      </c>
      <c r="J58" s="133" t="s">
        <v>89</v>
      </c>
      <c r="K58" s="26">
        <v>0</v>
      </c>
      <c r="L58" s="26">
        <v>1675</v>
      </c>
      <c r="M58" s="26">
        <f t="shared" si="30"/>
        <v>-1882.8000000000002</v>
      </c>
      <c r="N58" s="26">
        <f t="shared" si="2"/>
        <v>47.079655967170723</v>
      </c>
      <c r="O58" s="26">
        <v>0</v>
      </c>
      <c r="P58" s="26">
        <f t="shared" si="3"/>
        <v>-3557.8</v>
      </c>
      <c r="Q58" s="26">
        <f t="shared" si="4"/>
        <v>0</v>
      </c>
      <c r="R58" s="26">
        <f t="shared" si="5"/>
        <v>0</v>
      </c>
      <c r="S58" s="52">
        <v>0</v>
      </c>
      <c r="T58" s="26">
        <v>0</v>
      </c>
      <c r="U58" s="54">
        <v>0</v>
      </c>
      <c r="V58" s="26">
        <v>0</v>
      </c>
      <c r="W58" s="95">
        <v>0</v>
      </c>
    </row>
    <row r="59" spans="1:23" s="8" customFormat="1" ht="17.25" customHeight="1" x14ac:dyDescent="0.2">
      <c r="A59" s="22" t="s">
        <v>90</v>
      </c>
      <c r="B59" s="6" t="s">
        <v>91</v>
      </c>
      <c r="C59" s="7">
        <v>0</v>
      </c>
      <c r="D59" s="7">
        <v>0</v>
      </c>
      <c r="E59" s="7"/>
      <c r="F59" s="7"/>
      <c r="G59" s="7"/>
      <c r="H59" s="7">
        <f t="shared" si="0"/>
        <v>0</v>
      </c>
      <c r="I59" s="58">
        <v>0</v>
      </c>
      <c r="J59" s="13"/>
      <c r="K59" s="7">
        <v>0</v>
      </c>
      <c r="L59" s="7"/>
      <c r="M59" s="7">
        <f t="shared" si="30"/>
        <v>0</v>
      </c>
      <c r="N59" s="7"/>
      <c r="O59" s="7">
        <v>0</v>
      </c>
      <c r="P59" s="23">
        <f t="shared" si="3"/>
        <v>0</v>
      </c>
      <c r="Q59" s="23">
        <f t="shared" si="4"/>
        <v>0</v>
      </c>
      <c r="R59" s="23">
        <v>0</v>
      </c>
      <c r="S59" s="53">
        <v>0</v>
      </c>
      <c r="T59" s="7">
        <v>0</v>
      </c>
      <c r="U59" s="54">
        <v>0</v>
      </c>
      <c r="V59" s="7">
        <v>0</v>
      </c>
      <c r="W59" s="86">
        <v>0</v>
      </c>
    </row>
    <row r="60" spans="1:23" s="8" customFormat="1" ht="15" customHeight="1" x14ac:dyDescent="0.2">
      <c r="A60" s="22" t="s">
        <v>92</v>
      </c>
      <c r="B60" s="6" t="s">
        <v>93</v>
      </c>
      <c r="C60" s="23">
        <f>C61+C62+C63+C64+C65+C66+C67+C68+C69+C70+C71+C72+C73+C74+C75+C76+C77+C78+C79+C80</f>
        <v>19258.900000000001</v>
      </c>
      <c r="D60" s="122">
        <f t="shared" ref="D60:J60" si="31">D61+D62+D63+D64+D65+D66+D67+D68+D69+D70+D72+D73+D74+D75+D76+D77+D78+D79+D80</f>
        <v>47262.400000000001</v>
      </c>
      <c r="E60" s="122">
        <f t="shared" si="31"/>
        <v>10</v>
      </c>
      <c r="F60" s="122">
        <f t="shared" si="31"/>
        <v>680.19999999999993</v>
      </c>
      <c r="G60" s="122">
        <f t="shared" si="31"/>
        <v>0</v>
      </c>
      <c r="H60" s="122">
        <f t="shared" si="31"/>
        <v>-46786.899999999994</v>
      </c>
      <c r="I60" s="122" t="e">
        <f t="shared" si="31"/>
        <v>#DIV/0!</v>
      </c>
      <c r="J60" s="122" t="e">
        <f t="shared" si="31"/>
        <v>#VALUE!</v>
      </c>
      <c r="K60" s="23">
        <f>K61+K62+K63+K64+K65+K66+K67+K68+K69+K70+K71+K72+K73+K74+K75+K76+K77+K78+K79+K80</f>
        <v>1497</v>
      </c>
      <c r="L60" s="122">
        <f>L61+L62+L63+L64+L65+L66+L67+L68+L69+L70+L72+L73+L74+L75+L76+L77+L78+L79+L80</f>
        <v>680.19999999999993</v>
      </c>
      <c r="M60" s="122">
        <f>L60-C60</f>
        <v>-18578.7</v>
      </c>
      <c r="N60" s="122">
        <f t="shared" si="2"/>
        <v>3.5318735753340005</v>
      </c>
      <c r="O60" s="23">
        <f>O61+O62+O63+O64+O65+O66+O67+O68+O69+O70+O72+O73+O74+O75+O76+O77+O78+O79+O80</f>
        <v>0</v>
      </c>
      <c r="P60" s="23">
        <f t="shared" si="3"/>
        <v>-19258.900000000001</v>
      </c>
      <c r="Q60" s="23">
        <f t="shared" si="4"/>
        <v>-1497</v>
      </c>
      <c r="R60" s="23">
        <f t="shared" si="5"/>
        <v>0</v>
      </c>
      <c r="S60" s="23">
        <f>S61+S62+S63+S64+S65+S66+S67+S68+S69+S70+S72+S73+S74+S75+S76+S77+S78+S79+S80</f>
        <v>0</v>
      </c>
      <c r="T60" s="23">
        <f>T61+T63+T64+T66+T68+T70+T72+T73+T74+T75+T76+T77+T78+T79+T80</f>
        <v>0</v>
      </c>
      <c r="U60" s="55">
        <v>0</v>
      </c>
      <c r="V60" s="23">
        <f>V61+V62+V63+V64+V65+V66+V67+V68+V69+V70+V72+V73+V74+V75+V76+V77+V78+V79+V80</f>
        <v>0</v>
      </c>
      <c r="W60" s="86">
        <v>0</v>
      </c>
    </row>
    <row r="61" spans="1:23" s="8" customFormat="1" ht="46.5" customHeight="1" x14ac:dyDescent="0.2">
      <c r="A61" s="32" t="s">
        <v>94</v>
      </c>
      <c r="B61" s="25" t="s">
        <v>95</v>
      </c>
      <c r="C61" s="7">
        <v>925.4</v>
      </c>
      <c r="D61" s="128">
        <v>247.9</v>
      </c>
      <c r="E61" s="128"/>
      <c r="F61" s="128">
        <v>173.6</v>
      </c>
      <c r="G61" s="128"/>
      <c r="H61" s="128">
        <f t="shared" si="0"/>
        <v>-74.300000000000011</v>
      </c>
      <c r="I61" s="123">
        <f>H61/D61*100</f>
        <v>-29.971762807583708</v>
      </c>
      <c r="J61" s="133" t="s">
        <v>96</v>
      </c>
      <c r="K61" s="7">
        <v>889.7</v>
      </c>
      <c r="L61" s="128">
        <v>173.6</v>
      </c>
      <c r="M61" s="128">
        <f t="shared" ref="M61:M80" si="32">L61-C61</f>
        <v>-751.8</v>
      </c>
      <c r="N61" s="128">
        <f t="shared" si="2"/>
        <v>18.759455370650528</v>
      </c>
      <c r="O61" s="7">
        <v>0</v>
      </c>
      <c r="P61" s="26">
        <f t="shared" si="3"/>
        <v>-925.4</v>
      </c>
      <c r="Q61" s="26">
        <f t="shared" si="4"/>
        <v>-889.7</v>
      </c>
      <c r="R61" s="26">
        <f t="shared" si="5"/>
        <v>0</v>
      </c>
      <c r="S61" s="52">
        <v>0</v>
      </c>
      <c r="T61" s="7">
        <v>0</v>
      </c>
      <c r="U61" s="54">
        <v>0</v>
      </c>
      <c r="V61" s="7">
        <v>0</v>
      </c>
      <c r="W61" s="95">
        <v>0</v>
      </c>
    </row>
    <row r="62" spans="1:23" s="8" customFormat="1" ht="54" hidden="1" customHeight="1" x14ac:dyDescent="0.2">
      <c r="A62" s="32" t="s">
        <v>97</v>
      </c>
      <c r="B62" s="25" t="s">
        <v>98</v>
      </c>
      <c r="C62" s="128">
        <v>0</v>
      </c>
      <c r="D62" s="128"/>
      <c r="E62" s="128"/>
      <c r="F62" s="128">
        <v>51.3</v>
      </c>
      <c r="G62" s="128"/>
      <c r="H62" s="128">
        <f>F62-D62</f>
        <v>51.3</v>
      </c>
      <c r="I62" s="123" t="e">
        <f>H62/D62*100</f>
        <v>#DIV/0!</v>
      </c>
      <c r="J62" s="133" t="s">
        <v>99</v>
      </c>
      <c r="K62" s="128">
        <v>0</v>
      </c>
      <c r="L62" s="128">
        <v>51.3</v>
      </c>
      <c r="M62" s="128">
        <f t="shared" si="32"/>
        <v>51.3</v>
      </c>
      <c r="N62" s="128"/>
      <c r="O62" s="7">
        <v>0</v>
      </c>
      <c r="P62" s="26">
        <f t="shared" si="3"/>
        <v>0</v>
      </c>
      <c r="Q62" s="26">
        <f t="shared" si="4"/>
        <v>0</v>
      </c>
      <c r="R62" s="26" t="e">
        <f t="shared" si="5"/>
        <v>#DIV/0!</v>
      </c>
      <c r="S62" s="52">
        <v>0</v>
      </c>
      <c r="T62" s="7">
        <v>0</v>
      </c>
      <c r="U62" s="54">
        <v>0</v>
      </c>
      <c r="V62" s="7">
        <v>0</v>
      </c>
      <c r="W62" s="95">
        <v>0</v>
      </c>
    </row>
    <row r="63" spans="1:23" s="8" customFormat="1" ht="79.5" hidden="1" customHeight="1" x14ac:dyDescent="0.2">
      <c r="A63" s="24" t="s">
        <v>100</v>
      </c>
      <c r="B63" s="25" t="s">
        <v>101</v>
      </c>
      <c r="C63" s="128"/>
      <c r="D63" s="128"/>
      <c r="E63" s="128"/>
      <c r="F63" s="128"/>
      <c r="G63" s="128"/>
      <c r="H63" s="128">
        <f t="shared" si="0"/>
        <v>0</v>
      </c>
      <c r="I63" s="129" t="e">
        <f t="shared" si="1"/>
        <v>#DIV/0!</v>
      </c>
      <c r="J63" s="133"/>
      <c r="K63" s="128"/>
      <c r="L63" s="128"/>
      <c r="M63" s="128">
        <f t="shared" si="32"/>
        <v>0</v>
      </c>
      <c r="N63" s="128" t="e">
        <f t="shared" si="2"/>
        <v>#DIV/0!</v>
      </c>
      <c r="O63" s="7">
        <v>0</v>
      </c>
      <c r="P63" s="26">
        <f t="shared" si="3"/>
        <v>0</v>
      </c>
      <c r="Q63" s="26">
        <f t="shared" si="4"/>
        <v>0</v>
      </c>
      <c r="R63" s="26" t="e">
        <f t="shared" si="5"/>
        <v>#DIV/0!</v>
      </c>
      <c r="S63" s="52">
        <v>0</v>
      </c>
      <c r="T63" s="7">
        <v>0</v>
      </c>
      <c r="U63" s="54">
        <v>0</v>
      </c>
      <c r="V63" s="7">
        <v>0</v>
      </c>
      <c r="W63" s="95">
        <v>0</v>
      </c>
    </row>
    <row r="64" spans="1:23" s="8" customFormat="1" ht="60.75" hidden="1" customHeight="1" x14ac:dyDescent="0.2">
      <c r="A64" s="24" t="s">
        <v>102</v>
      </c>
      <c r="B64" s="25" t="s">
        <v>103</v>
      </c>
      <c r="C64" s="128">
        <v>0</v>
      </c>
      <c r="D64" s="128"/>
      <c r="E64" s="128"/>
      <c r="F64" s="128"/>
      <c r="G64" s="128"/>
      <c r="H64" s="128">
        <f t="shared" si="0"/>
        <v>0</v>
      </c>
      <c r="I64" s="129" t="e">
        <f t="shared" si="1"/>
        <v>#DIV/0!</v>
      </c>
      <c r="J64" s="135"/>
      <c r="K64" s="128"/>
      <c r="L64" s="128"/>
      <c r="M64" s="128">
        <f t="shared" si="32"/>
        <v>0</v>
      </c>
      <c r="N64" s="128" t="e">
        <f t="shared" si="2"/>
        <v>#DIV/0!</v>
      </c>
      <c r="O64" s="7">
        <v>0</v>
      </c>
      <c r="P64" s="26">
        <f t="shared" si="3"/>
        <v>0</v>
      </c>
      <c r="Q64" s="26">
        <f t="shared" si="4"/>
        <v>0</v>
      </c>
      <c r="R64" s="26" t="e">
        <f t="shared" si="5"/>
        <v>#DIV/0!</v>
      </c>
      <c r="S64" s="52">
        <v>0</v>
      </c>
      <c r="T64" s="7">
        <v>0</v>
      </c>
      <c r="U64" s="54">
        <v>0</v>
      </c>
      <c r="V64" s="7">
        <v>0</v>
      </c>
      <c r="W64" s="95">
        <v>0</v>
      </c>
    </row>
    <row r="65" spans="1:23" s="8" customFormat="1" ht="63.75" customHeight="1" x14ac:dyDescent="0.2">
      <c r="A65" s="24" t="s">
        <v>104</v>
      </c>
      <c r="B65" s="25" t="s">
        <v>105</v>
      </c>
      <c r="C65" s="7">
        <v>25</v>
      </c>
      <c r="D65" s="128"/>
      <c r="E65" s="128"/>
      <c r="F65" s="128"/>
      <c r="G65" s="128"/>
      <c r="H65" s="128"/>
      <c r="I65" s="129" t="e">
        <f t="shared" si="1"/>
        <v>#DIV/0!</v>
      </c>
      <c r="J65" s="135"/>
      <c r="K65" s="7">
        <v>0</v>
      </c>
      <c r="L65" s="128"/>
      <c r="M65" s="128">
        <f t="shared" si="32"/>
        <v>-25</v>
      </c>
      <c r="N65" s="128">
        <f t="shared" si="2"/>
        <v>0</v>
      </c>
      <c r="O65" s="7">
        <v>0</v>
      </c>
      <c r="P65" s="26">
        <f t="shared" si="3"/>
        <v>-25</v>
      </c>
      <c r="Q65" s="26">
        <f t="shared" si="4"/>
        <v>0</v>
      </c>
      <c r="R65" s="26">
        <f t="shared" si="5"/>
        <v>0</v>
      </c>
      <c r="S65" s="52">
        <v>0</v>
      </c>
      <c r="T65" s="7">
        <v>0</v>
      </c>
      <c r="U65" s="54">
        <v>0</v>
      </c>
      <c r="V65" s="7">
        <v>0</v>
      </c>
      <c r="W65" s="95">
        <v>0</v>
      </c>
    </row>
    <row r="66" spans="1:23" s="36" customFormat="1" ht="112.5" customHeight="1" x14ac:dyDescent="0.2">
      <c r="A66" s="115" t="s">
        <v>106</v>
      </c>
      <c r="B66" s="25" t="s">
        <v>107</v>
      </c>
      <c r="C66" s="7">
        <v>0</v>
      </c>
      <c r="D66" s="128">
        <v>8.9</v>
      </c>
      <c r="E66" s="128">
        <v>10</v>
      </c>
      <c r="F66" s="128"/>
      <c r="G66" s="128"/>
      <c r="H66" s="128">
        <f t="shared" si="0"/>
        <v>-8.9</v>
      </c>
      <c r="I66" s="129">
        <f t="shared" si="1"/>
        <v>-100</v>
      </c>
      <c r="J66" s="133" t="s">
        <v>96</v>
      </c>
      <c r="K66" s="7">
        <v>0</v>
      </c>
      <c r="L66" s="128"/>
      <c r="M66" s="128">
        <f t="shared" si="32"/>
        <v>0</v>
      </c>
      <c r="N66" s="128" t="e">
        <f t="shared" si="2"/>
        <v>#DIV/0!</v>
      </c>
      <c r="O66" s="7">
        <v>0</v>
      </c>
      <c r="P66" s="26">
        <f t="shared" si="3"/>
        <v>0</v>
      </c>
      <c r="Q66" s="26">
        <f t="shared" si="4"/>
        <v>0</v>
      </c>
      <c r="R66" s="26">
        <v>0</v>
      </c>
      <c r="S66" s="52">
        <v>0</v>
      </c>
      <c r="T66" s="7">
        <v>0</v>
      </c>
      <c r="U66" s="54">
        <v>0</v>
      </c>
      <c r="V66" s="7">
        <v>0</v>
      </c>
      <c r="W66" s="95">
        <v>0</v>
      </c>
    </row>
    <row r="67" spans="1:23" s="36" customFormat="1" ht="67.5" customHeight="1" x14ac:dyDescent="0.2">
      <c r="A67" s="94" t="s">
        <v>190</v>
      </c>
      <c r="B67" s="33" t="s">
        <v>108</v>
      </c>
      <c r="C67" s="7">
        <v>0</v>
      </c>
      <c r="D67" s="128"/>
      <c r="E67" s="128"/>
      <c r="F67" s="128">
        <v>1.2</v>
      </c>
      <c r="G67" s="128"/>
      <c r="H67" s="128">
        <f>F67-D67</f>
        <v>1.2</v>
      </c>
      <c r="I67" s="129"/>
      <c r="J67" s="135"/>
      <c r="K67" s="7">
        <v>2.1</v>
      </c>
      <c r="L67" s="7">
        <v>1.2</v>
      </c>
      <c r="M67" s="7">
        <f t="shared" si="32"/>
        <v>1.2</v>
      </c>
      <c r="N67" s="7" t="e">
        <f t="shared" si="2"/>
        <v>#DIV/0!</v>
      </c>
      <c r="O67" s="7">
        <v>0</v>
      </c>
      <c r="P67" s="26">
        <f t="shared" si="3"/>
        <v>0</v>
      </c>
      <c r="Q67" s="26">
        <f t="shared" si="4"/>
        <v>-2.1</v>
      </c>
      <c r="R67" s="26">
        <v>0</v>
      </c>
      <c r="S67" s="52">
        <v>0</v>
      </c>
      <c r="T67" s="7">
        <v>0</v>
      </c>
      <c r="U67" s="54">
        <v>0</v>
      </c>
      <c r="V67" s="7">
        <v>0</v>
      </c>
      <c r="W67" s="95">
        <v>0</v>
      </c>
    </row>
    <row r="68" spans="1:23" s="8" customFormat="1" ht="76.5" hidden="1" customHeight="1" x14ac:dyDescent="0.2">
      <c r="A68" s="96" t="s">
        <v>109</v>
      </c>
      <c r="B68" s="33" t="s">
        <v>110</v>
      </c>
      <c r="C68" s="128"/>
      <c r="D68" s="128"/>
      <c r="E68" s="128"/>
      <c r="F68" s="128"/>
      <c r="G68" s="128"/>
      <c r="H68" s="128">
        <f t="shared" si="0"/>
        <v>0</v>
      </c>
      <c r="I68" s="129" t="e">
        <f t="shared" si="1"/>
        <v>#DIV/0!</v>
      </c>
      <c r="J68" s="133"/>
      <c r="K68" s="128"/>
      <c r="L68" s="128"/>
      <c r="M68" s="128">
        <f t="shared" si="32"/>
        <v>0</v>
      </c>
      <c r="N68" s="128" t="e">
        <f t="shared" si="2"/>
        <v>#DIV/0!</v>
      </c>
      <c r="O68" s="7">
        <v>0</v>
      </c>
      <c r="P68" s="26">
        <f t="shared" si="3"/>
        <v>0</v>
      </c>
      <c r="Q68" s="26">
        <f t="shared" si="4"/>
        <v>0</v>
      </c>
      <c r="R68" s="26" t="e">
        <f t="shared" si="5"/>
        <v>#DIV/0!</v>
      </c>
      <c r="S68" s="52">
        <v>0</v>
      </c>
      <c r="T68" s="7">
        <v>0</v>
      </c>
      <c r="U68" s="54">
        <v>0</v>
      </c>
      <c r="V68" s="7">
        <v>0</v>
      </c>
      <c r="W68" s="95">
        <v>0</v>
      </c>
    </row>
    <row r="69" spans="1:23" s="36" customFormat="1" ht="77.25" hidden="1" customHeight="1" x14ac:dyDescent="0.2">
      <c r="A69" s="116" t="s">
        <v>111</v>
      </c>
      <c r="B69" s="33" t="s">
        <v>112</v>
      </c>
      <c r="C69" s="128">
        <v>0</v>
      </c>
      <c r="D69" s="128"/>
      <c r="E69" s="128"/>
      <c r="F69" s="128">
        <v>204.7</v>
      </c>
      <c r="G69" s="128"/>
      <c r="H69" s="128">
        <v>0</v>
      </c>
      <c r="I69" s="129" t="e">
        <f t="shared" si="1"/>
        <v>#DIV/0!</v>
      </c>
      <c r="J69" s="133" t="s">
        <v>113</v>
      </c>
      <c r="K69" s="128">
        <v>0</v>
      </c>
      <c r="L69" s="128">
        <v>204.7</v>
      </c>
      <c r="M69" s="128">
        <f t="shared" si="32"/>
        <v>204.7</v>
      </c>
      <c r="N69" s="128">
        <v>0</v>
      </c>
      <c r="O69" s="7">
        <v>0</v>
      </c>
      <c r="P69" s="26">
        <f t="shared" si="3"/>
        <v>0</v>
      </c>
      <c r="Q69" s="26">
        <f t="shared" si="4"/>
        <v>0</v>
      </c>
      <c r="R69" s="26" t="e">
        <f t="shared" si="5"/>
        <v>#DIV/0!</v>
      </c>
      <c r="S69" s="52">
        <v>0</v>
      </c>
      <c r="T69" s="7">
        <v>0</v>
      </c>
      <c r="U69" s="54">
        <v>0</v>
      </c>
      <c r="V69" s="7">
        <v>0</v>
      </c>
      <c r="W69" s="95">
        <v>0</v>
      </c>
    </row>
    <row r="70" spans="1:23" s="8" customFormat="1" ht="39" customHeight="1" x14ac:dyDescent="0.2">
      <c r="A70" s="96" t="s">
        <v>114</v>
      </c>
      <c r="B70" s="33" t="s">
        <v>115</v>
      </c>
      <c r="C70" s="7">
        <v>4487.1000000000004</v>
      </c>
      <c r="D70" s="128">
        <v>46200.9</v>
      </c>
      <c r="E70" s="128"/>
      <c r="F70" s="128"/>
      <c r="G70" s="128"/>
      <c r="H70" s="128">
        <f t="shared" si="0"/>
        <v>-46200.9</v>
      </c>
      <c r="I70" s="129">
        <f t="shared" si="1"/>
        <v>-100</v>
      </c>
      <c r="J70" s="133" t="s">
        <v>116</v>
      </c>
      <c r="K70" s="7">
        <v>0</v>
      </c>
      <c r="L70" s="128"/>
      <c r="M70" s="128">
        <f t="shared" si="32"/>
        <v>-4487.1000000000004</v>
      </c>
      <c r="N70" s="128">
        <v>0</v>
      </c>
      <c r="O70" s="7">
        <v>0</v>
      </c>
      <c r="P70" s="26">
        <f t="shared" si="3"/>
        <v>-4487.1000000000004</v>
      </c>
      <c r="Q70" s="26">
        <f t="shared" si="4"/>
        <v>0</v>
      </c>
      <c r="R70" s="26">
        <v>0</v>
      </c>
      <c r="S70" s="52">
        <v>0</v>
      </c>
      <c r="T70" s="7">
        <v>0</v>
      </c>
      <c r="U70" s="54">
        <v>0</v>
      </c>
      <c r="V70" s="7">
        <v>0</v>
      </c>
      <c r="W70" s="95">
        <v>0</v>
      </c>
    </row>
    <row r="71" spans="1:23" s="8" customFormat="1" ht="39" customHeight="1" x14ac:dyDescent="0.2">
      <c r="A71" s="97" t="s">
        <v>188</v>
      </c>
      <c r="B71" s="33" t="s">
        <v>189</v>
      </c>
      <c r="C71" s="7">
        <v>880.6</v>
      </c>
      <c r="D71" s="128"/>
      <c r="E71" s="128"/>
      <c r="F71" s="128"/>
      <c r="G71" s="128"/>
      <c r="H71" s="128"/>
      <c r="I71" s="129"/>
      <c r="J71" s="133"/>
      <c r="K71" s="7">
        <v>0</v>
      </c>
      <c r="L71" s="128"/>
      <c r="M71" s="128">
        <f t="shared" si="32"/>
        <v>-880.6</v>
      </c>
      <c r="N71" s="128"/>
      <c r="O71" s="7">
        <v>0</v>
      </c>
      <c r="P71" s="26">
        <f t="shared" si="3"/>
        <v>-880.6</v>
      </c>
      <c r="Q71" s="26">
        <f t="shared" si="4"/>
        <v>0</v>
      </c>
      <c r="R71" s="26">
        <v>0</v>
      </c>
      <c r="S71" s="52">
        <v>0</v>
      </c>
      <c r="T71" s="7">
        <v>0</v>
      </c>
      <c r="U71" s="54">
        <v>0</v>
      </c>
      <c r="V71" s="7">
        <v>0</v>
      </c>
      <c r="W71" s="95">
        <v>0</v>
      </c>
    </row>
    <row r="72" spans="1:23" s="8" customFormat="1" ht="70.5" customHeight="1" x14ac:dyDescent="0.2">
      <c r="A72" s="96" t="s">
        <v>117</v>
      </c>
      <c r="B72" s="33" t="s">
        <v>118</v>
      </c>
      <c r="C72" s="7">
        <v>311.89999999999998</v>
      </c>
      <c r="D72" s="128">
        <v>804.7</v>
      </c>
      <c r="E72" s="128"/>
      <c r="F72" s="128">
        <v>237</v>
      </c>
      <c r="G72" s="128"/>
      <c r="H72" s="128">
        <f t="shared" si="0"/>
        <v>-567.70000000000005</v>
      </c>
      <c r="I72" s="129">
        <f t="shared" si="1"/>
        <v>-70.548030321859073</v>
      </c>
      <c r="J72" s="133" t="s">
        <v>96</v>
      </c>
      <c r="K72" s="7">
        <v>-71.099999999999994</v>
      </c>
      <c r="L72" s="128">
        <v>237</v>
      </c>
      <c r="M72" s="128">
        <f t="shared" si="32"/>
        <v>-74.899999999999977</v>
      </c>
      <c r="N72" s="128">
        <v>0</v>
      </c>
      <c r="O72" s="7">
        <v>0</v>
      </c>
      <c r="P72" s="26">
        <f t="shared" si="3"/>
        <v>-311.89999999999998</v>
      </c>
      <c r="Q72" s="26">
        <f t="shared" si="4"/>
        <v>71.099999999999994</v>
      </c>
      <c r="R72" s="26">
        <f t="shared" si="5"/>
        <v>0</v>
      </c>
      <c r="S72" s="52">
        <v>0</v>
      </c>
      <c r="T72" s="7">
        <v>0</v>
      </c>
      <c r="U72" s="54">
        <v>0</v>
      </c>
      <c r="V72" s="7">
        <v>0</v>
      </c>
      <c r="W72" s="95">
        <v>0</v>
      </c>
    </row>
    <row r="73" spans="1:23" s="8" customFormat="1" ht="33.75" customHeight="1" x14ac:dyDescent="0.2">
      <c r="A73" s="98" t="s">
        <v>119</v>
      </c>
      <c r="B73" s="34" t="s">
        <v>120</v>
      </c>
      <c r="C73" s="7">
        <v>12628.9</v>
      </c>
      <c r="D73" s="128"/>
      <c r="E73" s="128"/>
      <c r="F73" s="128">
        <v>12.4</v>
      </c>
      <c r="G73" s="128"/>
      <c r="H73" s="128">
        <f t="shared" si="0"/>
        <v>12.4</v>
      </c>
      <c r="I73" s="129" t="e">
        <f t="shared" si="1"/>
        <v>#DIV/0!</v>
      </c>
      <c r="J73" s="133" t="s">
        <v>99</v>
      </c>
      <c r="K73" s="7">
        <v>676.3</v>
      </c>
      <c r="L73" s="128">
        <v>12.4</v>
      </c>
      <c r="M73" s="128">
        <f t="shared" si="32"/>
        <v>-12616.5</v>
      </c>
      <c r="N73" s="128">
        <f t="shared" si="2"/>
        <v>9.8187490596964105E-2</v>
      </c>
      <c r="O73" s="7">
        <v>0</v>
      </c>
      <c r="P73" s="26">
        <f t="shared" si="3"/>
        <v>-12628.9</v>
      </c>
      <c r="Q73" s="26">
        <f t="shared" si="4"/>
        <v>-676.3</v>
      </c>
      <c r="R73" s="26">
        <f t="shared" si="5"/>
        <v>0</v>
      </c>
      <c r="S73" s="52">
        <v>0</v>
      </c>
      <c r="T73" s="7">
        <v>0</v>
      </c>
      <c r="U73" s="54">
        <v>0</v>
      </c>
      <c r="V73" s="7">
        <v>0</v>
      </c>
      <c r="W73" s="95">
        <v>0</v>
      </c>
    </row>
    <row r="74" spans="1:23" s="8" customFormat="1" ht="94.5" hidden="1" customHeight="1" x14ac:dyDescent="0.2">
      <c r="A74" s="97" t="s">
        <v>121</v>
      </c>
      <c r="B74" s="25" t="s">
        <v>122</v>
      </c>
      <c r="C74" s="128"/>
      <c r="D74" s="128"/>
      <c r="E74" s="128"/>
      <c r="F74" s="128"/>
      <c r="G74" s="128"/>
      <c r="H74" s="128">
        <f t="shared" si="0"/>
        <v>0</v>
      </c>
      <c r="I74" s="129" t="e">
        <f t="shared" si="1"/>
        <v>#DIV/0!</v>
      </c>
      <c r="J74" s="133"/>
      <c r="K74" s="128"/>
      <c r="L74" s="128"/>
      <c r="M74" s="128">
        <f t="shared" si="32"/>
        <v>0</v>
      </c>
      <c r="N74" s="128" t="e">
        <f t="shared" si="2"/>
        <v>#DIV/0!</v>
      </c>
      <c r="O74" s="7">
        <v>0</v>
      </c>
      <c r="P74" s="23">
        <f t="shared" si="3"/>
        <v>0</v>
      </c>
      <c r="Q74" s="23">
        <f t="shared" si="4"/>
        <v>0</v>
      </c>
      <c r="R74" s="23" t="e">
        <f t="shared" si="5"/>
        <v>#DIV/0!</v>
      </c>
      <c r="S74" s="52">
        <v>0</v>
      </c>
      <c r="T74" s="7">
        <v>0</v>
      </c>
      <c r="U74" s="54" t="e">
        <f t="shared" si="7"/>
        <v>#DIV/0!</v>
      </c>
      <c r="V74" s="7">
        <v>0</v>
      </c>
      <c r="W74" s="86" t="e">
        <f t="shared" si="8"/>
        <v>#DIV/0!</v>
      </c>
    </row>
    <row r="75" spans="1:23" s="8" customFormat="1" ht="54.75" hidden="1" customHeight="1" x14ac:dyDescent="0.2">
      <c r="A75" s="24" t="s">
        <v>123</v>
      </c>
      <c r="B75" s="25" t="s">
        <v>124</v>
      </c>
      <c r="C75" s="128"/>
      <c r="D75" s="128"/>
      <c r="E75" s="128"/>
      <c r="F75" s="128"/>
      <c r="G75" s="128"/>
      <c r="H75" s="128">
        <f t="shared" si="0"/>
        <v>0</v>
      </c>
      <c r="I75" s="129" t="e">
        <f t="shared" si="1"/>
        <v>#DIV/0!</v>
      </c>
      <c r="J75" s="133"/>
      <c r="K75" s="128"/>
      <c r="L75" s="128"/>
      <c r="M75" s="128">
        <f t="shared" si="32"/>
        <v>0</v>
      </c>
      <c r="N75" s="128" t="e">
        <f t="shared" si="2"/>
        <v>#DIV/0!</v>
      </c>
      <c r="O75" s="7">
        <v>0</v>
      </c>
      <c r="P75" s="23">
        <f t="shared" si="3"/>
        <v>0</v>
      </c>
      <c r="Q75" s="23">
        <f t="shared" si="4"/>
        <v>0</v>
      </c>
      <c r="R75" s="23" t="e">
        <f t="shared" si="5"/>
        <v>#DIV/0!</v>
      </c>
      <c r="S75" s="52">
        <v>0</v>
      </c>
      <c r="T75" s="7">
        <v>0</v>
      </c>
      <c r="U75" s="54" t="e">
        <f t="shared" si="7"/>
        <v>#DIV/0!</v>
      </c>
      <c r="V75" s="7">
        <v>0</v>
      </c>
      <c r="W75" s="86" t="e">
        <f t="shared" si="8"/>
        <v>#DIV/0!</v>
      </c>
    </row>
    <row r="76" spans="1:23" s="8" customFormat="1" ht="61.5" hidden="1" customHeight="1" x14ac:dyDescent="0.2">
      <c r="A76" s="24" t="s">
        <v>125</v>
      </c>
      <c r="B76" s="25" t="s">
        <v>126</v>
      </c>
      <c r="C76" s="128"/>
      <c r="D76" s="128"/>
      <c r="E76" s="128"/>
      <c r="F76" s="128"/>
      <c r="G76" s="128"/>
      <c r="H76" s="128">
        <f t="shared" si="0"/>
        <v>0</v>
      </c>
      <c r="I76" s="129" t="e">
        <f t="shared" si="1"/>
        <v>#DIV/0!</v>
      </c>
      <c r="J76" s="133"/>
      <c r="K76" s="128"/>
      <c r="L76" s="128"/>
      <c r="M76" s="128">
        <f t="shared" si="32"/>
        <v>0</v>
      </c>
      <c r="N76" s="128" t="e">
        <f t="shared" si="2"/>
        <v>#DIV/0!</v>
      </c>
      <c r="O76" s="7">
        <v>0</v>
      </c>
      <c r="P76" s="23">
        <f t="shared" si="3"/>
        <v>0</v>
      </c>
      <c r="Q76" s="23">
        <f t="shared" si="4"/>
        <v>0</v>
      </c>
      <c r="R76" s="23" t="e">
        <f t="shared" si="5"/>
        <v>#DIV/0!</v>
      </c>
      <c r="S76" s="52">
        <v>0</v>
      </c>
      <c r="T76" s="7">
        <v>0</v>
      </c>
      <c r="U76" s="54" t="e">
        <f t="shared" si="7"/>
        <v>#DIV/0!</v>
      </c>
      <c r="V76" s="7">
        <v>0</v>
      </c>
      <c r="W76" s="86" t="e">
        <f t="shared" si="8"/>
        <v>#DIV/0!</v>
      </c>
    </row>
    <row r="77" spans="1:23" s="8" customFormat="1" ht="54.75" hidden="1" customHeight="1" x14ac:dyDescent="0.2">
      <c r="A77" s="24" t="s">
        <v>127</v>
      </c>
      <c r="B77" s="25" t="s">
        <v>128</v>
      </c>
      <c r="C77" s="128"/>
      <c r="D77" s="128"/>
      <c r="E77" s="128"/>
      <c r="F77" s="128"/>
      <c r="G77" s="128"/>
      <c r="H77" s="128">
        <f t="shared" si="0"/>
        <v>0</v>
      </c>
      <c r="I77" s="129" t="e">
        <f t="shared" si="1"/>
        <v>#DIV/0!</v>
      </c>
      <c r="J77" s="135"/>
      <c r="K77" s="128"/>
      <c r="L77" s="128"/>
      <c r="M77" s="128">
        <f t="shared" si="32"/>
        <v>0</v>
      </c>
      <c r="N77" s="128" t="e">
        <f t="shared" si="2"/>
        <v>#DIV/0!</v>
      </c>
      <c r="O77" s="7">
        <v>0</v>
      </c>
      <c r="P77" s="23">
        <f t="shared" si="3"/>
        <v>0</v>
      </c>
      <c r="Q77" s="23">
        <f t="shared" si="4"/>
        <v>0</v>
      </c>
      <c r="R77" s="23" t="e">
        <f t="shared" si="5"/>
        <v>#DIV/0!</v>
      </c>
      <c r="S77" s="52">
        <v>0</v>
      </c>
      <c r="T77" s="7">
        <v>0</v>
      </c>
      <c r="U77" s="54" t="e">
        <f t="shared" si="7"/>
        <v>#DIV/0!</v>
      </c>
      <c r="V77" s="7">
        <v>0</v>
      </c>
      <c r="W77" s="86" t="e">
        <f t="shared" si="8"/>
        <v>#DIV/0!</v>
      </c>
    </row>
    <row r="78" spans="1:23" s="8" customFormat="1" ht="54.75" hidden="1" customHeight="1" x14ac:dyDescent="0.2">
      <c r="A78" s="99" t="s">
        <v>129</v>
      </c>
      <c r="B78" s="100" t="s">
        <v>130</v>
      </c>
      <c r="C78" s="145"/>
      <c r="D78" s="128"/>
      <c r="E78" s="128"/>
      <c r="F78" s="128"/>
      <c r="G78" s="128"/>
      <c r="H78" s="128">
        <f t="shared" si="0"/>
        <v>0</v>
      </c>
      <c r="I78" s="129" t="e">
        <f t="shared" si="1"/>
        <v>#DIV/0!</v>
      </c>
      <c r="J78" s="135"/>
      <c r="K78" s="128"/>
      <c r="L78" s="128"/>
      <c r="M78" s="128">
        <f t="shared" si="32"/>
        <v>0</v>
      </c>
      <c r="N78" s="128" t="e">
        <f t="shared" si="2"/>
        <v>#DIV/0!</v>
      </c>
      <c r="O78" s="7">
        <v>0</v>
      </c>
      <c r="P78" s="23">
        <f t="shared" si="3"/>
        <v>0</v>
      </c>
      <c r="Q78" s="23">
        <f t="shared" si="4"/>
        <v>0</v>
      </c>
      <c r="R78" s="23" t="e">
        <f t="shared" si="5"/>
        <v>#DIV/0!</v>
      </c>
      <c r="S78" s="52">
        <v>0</v>
      </c>
      <c r="T78" s="7">
        <v>0</v>
      </c>
      <c r="U78" s="54" t="e">
        <f t="shared" si="7"/>
        <v>#DIV/0!</v>
      </c>
      <c r="V78" s="7">
        <v>0</v>
      </c>
      <c r="W78" s="86" t="e">
        <f t="shared" si="8"/>
        <v>#DIV/0!</v>
      </c>
    </row>
    <row r="79" spans="1:23" s="8" customFormat="1" ht="69.75" hidden="1" customHeight="1" x14ac:dyDescent="0.2">
      <c r="A79" s="99" t="s">
        <v>131</v>
      </c>
      <c r="B79" s="100" t="s">
        <v>132</v>
      </c>
      <c r="C79" s="145"/>
      <c r="D79" s="128"/>
      <c r="E79" s="128"/>
      <c r="F79" s="128"/>
      <c r="G79" s="128"/>
      <c r="H79" s="128">
        <f t="shared" si="0"/>
        <v>0</v>
      </c>
      <c r="I79" s="129" t="e">
        <f t="shared" si="1"/>
        <v>#DIV/0!</v>
      </c>
      <c r="J79" s="133"/>
      <c r="K79" s="128"/>
      <c r="L79" s="128"/>
      <c r="M79" s="128">
        <f t="shared" si="32"/>
        <v>0</v>
      </c>
      <c r="N79" s="128" t="e">
        <f t="shared" si="2"/>
        <v>#DIV/0!</v>
      </c>
      <c r="O79" s="7">
        <v>0</v>
      </c>
      <c r="P79" s="23">
        <f t="shared" si="3"/>
        <v>0</v>
      </c>
      <c r="Q79" s="23">
        <f t="shared" si="4"/>
        <v>0</v>
      </c>
      <c r="R79" s="23" t="e">
        <f t="shared" si="5"/>
        <v>#DIV/0!</v>
      </c>
      <c r="S79" s="52">
        <v>0</v>
      </c>
      <c r="T79" s="7">
        <v>0</v>
      </c>
      <c r="U79" s="54" t="e">
        <f t="shared" si="7"/>
        <v>#DIV/0!</v>
      </c>
      <c r="V79" s="7">
        <v>0</v>
      </c>
      <c r="W79" s="86" t="e">
        <f t="shared" si="8"/>
        <v>#DIV/0!</v>
      </c>
    </row>
    <row r="80" spans="1:23" s="8" customFormat="1" ht="68.25" hidden="1" customHeight="1" x14ac:dyDescent="0.2">
      <c r="A80" s="99" t="s">
        <v>133</v>
      </c>
      <c r="B80" s="100" t="s">
        <v>134</v>
      </c>
      <c r="C80" s="145"/>
      <c r="D80" s="128"/>
      <c r="E80" s="128"/>
      <c r="F80" s="128"/>
      <c r="G80" s="128"/>
      <c r="H80" s="128">
        <f t="shared" si="0"/>
        <v>0</v>
      </c>
      <c r="I80" s="129" t="e">
        <f t="shared" si="1"/>
        <v>#DIV/0!</v>
      </c>
      <c r="J80" s="133"/>
      <c r="K80" s="128"/>
      <c r="L80" s="128"/>
      <c r="M80" s="128">
        <f t="shared" si="32"/>
        <v>0</v>
      </c>
      <c r="N80" s="128" t="e">
        <f t="shared" si="2"/>
        <v>#DIV/0!</v>
      </c>
      <c r="O80" s="7">
        <v>0</v>
      </c>
      <c r="P80" s="23">
        <f t="shared" si="3"/>
        <v>0</v>
      </c>
      <c r="Q80" s="23">
        <f t="shared" si="4"/>
        <v>0</v>
      </c>
      <c r="R80" s="23" t="e">
        <f t="shared" si="5"/>
        <v>#DIV/0!</v>
      </c>
      <c r="S80" s="52">
        <v>0</v>
      </c>
      <c r="T80" s="7">
        <v>0</v>
      </c>
      <c r="U80" s="54" t="e">
        <f t="shared" si="7"/>
        <v>#DIV/0!</v>
      </c>
      <c r="V80" s="7">
        <v>0</v>
      </c>
      <c r="W80" s="86" t="e">
        <f t="shared" si="8"/>
        <v>#DIV/0!</v>
      </c>
    </row>
    <row r="81" spans="1:25" s="8" customFormat="1" ht="33" customHeight="1" x14ac:dyDescent="0.2">
      <c r="A81" s="22" t="s">
        <v>135</v>
      </c>
      <c r="B81" s="6" t="s">
        <v>136</v>
      </c>
      <c r="C81" s="23">
        <v>48.2</v>
      </c>
      <c r="D81" s="122">
        <v>42.9</v>
      </c>
      <c r="E81" s="122"/>
      <c r="F81" s="122"/>
      <c r="G81" s="122"/>
      <c r="H81" s="122">
        <f t="shared" si="0"/>
        <v>-42.9</v>
      </c>
      <c r="I81" s="123">
        <f t="shared" si="1"/>
        <v>-100</v>
      </c>
      <c r="J81" s="133" t="s">
        <v>137</v>
      </c>
      <c r="K81" s="23">
        <v>-47.2</v>
      </c>
      <c r="L81" s="23"/>
      <c r="M81" s="23">
        <f>L81-C81</f>
        <v>-48.2</v>
      </c>
      <c r="N81" s="23">
        <f t="shared" si="2"/>
        <v>0</v>
      </c>
      <c r="O81" s="23">
        <v>0</v>
      </c>
      <c r="P81" s="23">
        <f t="shared" si="3"/>
        <v>-48.2</v>
      </c>
      <c r="Q81" s="23">
        <f t="shared" si="4"/>
        <v>47.2</v>
      </c>
      <c r="R81" s="23">
        <f t="shared" si="5"/>
        <v>0</v>
      </c>
      <c r="S81" s="53">
        <v>0</v>
      </c>
      <c r="T81" s="23">
        <v>0</v>
      </c>
      <c r="U81" s="55">
        <v>0</v>
      </c>
      <c r="V81" s="23">
        <v>0</v>
      </c>
      <c r="W81" s="86">
        <v>0</v>
      </c>
    </row>
    <row r="82" spans="1:25" s="37" customFormat="1" ht="15" hidden="1" customHeight="1" x14ac:dyDescent="0.2">
      <c r="A82" s="5" t="s">
        <v>138</v>
      </c>
      <c r="B82" s="6"/>
      <c r="C82" s="128">
        <f>C4</f>
        <v>1641677.5999999999</v>
      </c>
      <c r="D82" s="128">
        <f>D4</f>
        <v>218975.2</v>
      </c>
      <c r="E82" s="128">
        <f>E4</f>
        <v>182309.09999999998</v>
      </c>
      <c r="F82" s="128">
        <f>F4</f>
        <v>134485.30000000002</v>
      </c>
      <c r="G82" s="128">
        <f>G4</f>
        <v>161374</v>
      </c>
      <c r="H82" s="128">
        <f>H4</f>
        <v>-84489.9</v>
      </c>
      <c r="I82" s="128">
        <f>I4</f>
        <v>-38.584232369692998</v>
      </c>
      <c r="J82" s="128"/>
      <c r="K82" s="128">
        <f>K4</f>
        <v>1884046.5</v>
      </c>
      <c r="L82" s="128">
        <f>L4</f>
        <v>157018.1</v>
      </c>
      <c r="M82" s="128">
        <f>M4</f>
        <v>-1484659.4999999998</v>
      </c>
      <c r="N82" s="128">
        <f>N4</f>
        <v>9.5644906161843242</v>
      </c>
      <c r="O82" s="146">
        <f>O4</f>
        <v>1828781.9999999998</v>
      </c>
      <c r="P82" s="146">
        <f t="shared" si="3"/>
        <v>187104.39999999991</v>
      </c>
      <c r="Q82" s="146">
        <f t="shared" si="4"/>
        <v>-55264.500000000233</v>
      </c>
      <c r="R82" s="146">
        <f t="shared" si="5"/>
        <v>111.39714643118721</v>
      </c>
      <c r="S82" s="146">
        <f t="shared" si="6"/>
        <v>97.066712525407411</v>
      </c>
      <c r="T82" s="146">
        <f>T4</f>
        <v>1866171.9999999998</v>
      </c>
      <c r="U82" s="143">
        <f t="shared" si="7"/>
        <v>102.04453018457095</v>
      </c>
      <c r="V82" s="146">
        <f>V4</f>
        <v>1967898</v>
      </c>
      <c r="W82" s="127">
        <f t="shared" si="8"/>
        <v>105.45105167155012</v>
      </c>
      <c r="X82" s="35"/>
      <c r="Y82" s="36"/>
    </row>
    <row r="83" spans="1:25" s="36" customFormat="1" ht="15" customHeight="1" x14ac:dyDescent="0.2">
      <c r="A83" s="101" t="s">
        <v>139</v>
      </c>
      <c r="B83" s="6" t="s">
        <v>153</v>
      </c>
      <c r="C83" s="23">
        <f>C84+C93+C95+C96</f>
        <v>1746550.9</v>
      </c>
      <c r="D83" s="122"/>
      <c r="E83" s="122"/>
      <c r="F83" s="122"/>
      <c r="G83" s="122"/>
      <c r="H83" s="122"/>
      <c r="I83" s="122"/>
      <c r="J83" s="122"/>
      <c r="K83" s="23">
        <f>K84+K93+K94+K95+K96</f>
        <v>2666097.7999999998</v>
      </c>
      <c r="L83" s="23"/>
      <c r="M83" s="23"/>
      <c r="N83" s="23"/>
      <c r="O83" s="23">
        <f>O84+O93+O95+O96</f>
        <v>2615711.3000000003</v>
      </c>
      <c r="P83" s="23">
        <f t="shared" ref="P83:P97" si="33">O83-C83</f>
        <v>869160.40000000037</v>
      </c>
      <c r="Q83" s="23">
        <f t="shared" ref="Q83:Q97" si="34">O83-K83</f>
        <v>-50386.499999999534</v>
      </c>
      <c r="R83" s="23">
        <f t="shared" ref="R83:R97" si="35">O83/C83*100</f>
        <v>149.7643899184387</v>
      </c>
      <c r="S83" s="53">
        <f t="shared" ref="S83:S98" si="36">O83/K83*100</f>
        <v>98.110103087741209</v>
      </c>
      <c r="T83" s="23">
        <f>T84+T93+T95+T96</f>
        <v>2101035.5</v>
      </c>
      <c r="U83" s="55">
        <f t="shared" ref="U83:U97" si="37">T83/O83%</f>
        <v>80.323677158102271</v>
      </c>
      <c r="V83" s="23">
        <f>V84+V93+V95+V96</f>
        <v>1843262.9</v>
      </c>
      <c r="W83" s="86">
        <v>0</v>
      </c>
      <c r="X83" s="35"/>
    </row>
    <row r="84" spans="1:25" s="36" customFormat="1" ht="15" customHeight="1" x14ac:dyDescent="0.2">
      <c r="A84" s="102" t="s">
        <v>140</v>
      </c>
      <c r="B84" s="6" t="s">
        <v>154</v>
      </c>
      <c r="C84" s="23">
        <f>C85+C89+C91+C92</f>
        <v>1745768.5</v>
      </c>
      <c r="D84" s="122"/>
      <c r="E84" s="122"/>
      <c r="F84" s="122"/>
      <c r="G84" s="122"/>
      <c r="H84" s="122"/>
      <c r="I84" s="122"/>
      <c r="J84" s="122"/>
      <c r="K84" s="23">
        <f>K85+K89+K91+K92</f>
        <v>2683477.5</v>
      </c>
      <c r="L84" s="122"/>
      <c r="M84" s="122"/>
      <c r="N84" s="122"/>
      <c r="O84" s="23">
        <f>O85+O89+O91+O92</f>
        <v>2615711.3000000003</v>
      </c>
      <c r="P84" s="23">
        <f t="shared" si="33"/>
        <v>869942.80000000028</v>
      </c>
      <c r="Q84" s="23">
        <f t="shared" si="34"/>
        <v>-67766.199999999721</v>
      </c>
      <c r="R84" s="23">
        <f t="shared" si="35"/>
        <v>149.83150973339249</v>
      </c>
      <c r="S84" s="53">
        <f t="shared" si="36"/>
        <v>97.474687229537054</v>
      </c>
      <c r="T84" s="23">
        <f>T85+T89+T91+T92</f>
        <v>2101035.5</v>
      </c>
      <c r="U84" s="55">
        <f t="shared" si="37"/>
        <v>80.323677158102271</v>
      </c>
      <c r="V84" s="23">
        <f>V85+V89+V91+V92</f>
        <v>1843262.9</v>
      </c>
      <c r="W84" s="95">
        <f t="shared" si="8"/>
        <v>87.73116399032763</v>
      </c>
      <c r="X84" s="35"/>
    </row>
    <row r="85" spans="1:25" s="36" customFormat="1" ht="15" customHeight="1" x14ac:dyDescent="0.2">
      <c r="A85" s="102" t="s">
        <v>141</v>
      </c>
      <c r="B85" s="6" t="s">
        <v>155</v>
      </c>
      <c r="C85" s="23">
        <f>C86+C87+C88</f>
        <v>27090.1</v>
      </c>
      <c r="D85" s="122">
        <f t="shared" ref="D85:J85" si="38">D86+D87+D88</f>
        <v>0</v>
      </c>
      <c r="E85" s="122">
        <f t="shared" si="38"/>
        <v>0</v>
      </c>
      <c r="F85" s="122">
        <f t="shared" si="38"/>
        <v>0</v>
      </c>
      <c r="G85" s="122">
        <f t="shared" si="38"/>
        <v>0</v>
      </c>
      <c r="H85" s="122">
        <f t="shared" si="38"/>
        <v>0</v>
      </c>
      <c r="I85" s="122">
        <f t="shared" si="38"/>
        <v>0</v>
      </c>
      <c r="J85" s="122">
        <f t="shared" si="38"/>
        <v>0</v>
      </c>
      <c r="K85" s="23">
        <v>0</v>
      </c>
      <c r="L85" s="122"/>
      <c r="M85" s="122"/>
      <c r="N85" s="122"/>
      <c r="O85" s="23">
        <f>O86+O87+O88</f>
        <v>0</v>
      </c>
      <c r="P85" s="23">
        <f t="shared" si="33"/>
        <v>-27090.1</v>
      </c>
      <c r="Q85" s="23">
        <f t="shared" si="34"/>
        <v>0</v>
      </c>
      <c r="R85" s="23">
        <f t="shared" si="35"/>
        <v>0</v>
      </c>
      <c r="S85" s="53">
        <v>0</v>
      </c>
      <c r="T85" s="23">
        <f>T86+T87+T88</f>
        <v>0</v>
      </c>
      <c r="U85" s="55">
        <v>0</v>
      </c>
      <c r="V85" s="23">
        <f>V86+V87+V88</f>
        <v>0</v>
      </c>
      <c r="W85" s="95">
        <v>0</v>
      </c>
      <c r="X85" s="35"/>
    </row>
    <row r="86" spans="1:25" s="36" customFormat="1" ht="15" customHeight="1" x14ac:dyDescent="0.2">
      <c r="A86" s="102" t="s">
        <v>142</v>
      </c>
      <c r="B86" s="38"/>
      <c r="C86" s="23">
        <v>0</v>
      </c>
      <c r="D86" s="122"/>
      <c r="E86" s="122"/>
      <c r="F86" s="122"/>
      <c r="G86" s="122"/>
      <c r="H86" s="122"/>
      <c r="I86" s="122"/>
      <c r="J86" s="122"/>
      <c r="K86" s="23">
        <v>0</v>
      </c>
      <c r="L86" s="122"/>
      <c r="M86" s="122"/>
      <c r="N86" s="122"/>
      <c r="O86" s="23">
        <v>0</v>
      </c>
      <c r="P86" s="23">
        <f t="shared" si="33"/>
        <v>0</v>
      </c>
      <c r="Q86" s="23">
        <f t="shared" si="34"/>
        <v>0</v>
      </c>
      <c r="R86" s="23">
        <v>0</v>
      </c>
      <c r="S86" s="53">
        <v>0</v>
      </c>
      <c r="T86" s="23">
        <v>0</v>
      </c>
      <c r="U86" s="55">
        <v>0</v>
      </c>
      <c r="V86" s="23">
        <v>0</v>
      </c>
      <c r="W86" s="95">
        <v>0</v>
      </c>
      <c r="X86" s="35"/>
    </row>
    <row r="87" spans="1:25" s="36" customFormat="1" ht="15" customHeight="1" x14ac:dyDescent="0.2">
      <c r="A87" s="102" t="s">
        <v>143</v>
      </c>
      <c r="B87" s="38"/>
      <c r="C87" s="23">
        <v>25132.5</v>
      </c>
      <c r="D87" s="122"/>
      <c r="E87" s="122"/>
      <c r="F87" s="122"/>
      <c r="G87" s="122"/>
      <c r="H87" s="122"/>
      <c r="I87" s="122"/>
      <c r="J87" s="122"/>
      <c r="K87" s="23">
        <v>0</v>
      </c>
      <c r="L87" s="122"/>
      <c r="M87" s="122"/>
      <c r="N87" s="122"/>
      <c r="O87" s="23">
        <v>0</v>
      </c>
      <c r="P87" s="23">
        <f t="shared" si="33"/>
        <v>-25132.5</v>
      </c>
      <c r="Q87" s="23">
        <f t="shared" si="34"/>
        <v>0</v>
      </c>
      <c r="R87" s="23">
        <f t="shared" si="35"/>
        <v>0</v>
      </c>
      <c r="S87" s="53">
        <v>0</v>
      </c>
      <c r="T87" s="23">
        <v>0</v>
      </c>
      <c r="U87" s="55">
        <v>0</v>
      </c>
      <c r="V87" s="23">
        <v>0</v>
      </c>
      <c r="W87" s="95">
        <v>0</v>
      </c>
      <c r="X87" s="35"/>
    </row>
    <row r="88" spans="1:25" s="36" customFormat="1" ht="15" customHeight="1" x14ac:dyDescent="0.2">
      <c r="A88" s="102" t="s">
        <v>144</v>
      </c>
      <c r="B88" s="38"/>
      <c r="C88" s="23">
        <v>1957.6</v>
      </c>
      <c r="D88" s="122"/>
      <c r="E88" s="122"/>
      <c r="F88" s="122"/>
      <c r="G88" s="122"/>
      <c r="H88" s="122"/>
      <c r="I88" s="122"/>
      <c r="J88" s="122"/>
      <c r="K88" s="23">
        <v>0</v>
      </c>
      <c r="L88" s="122"/>
      <c r="M88" s="122"/>
      <c r="N88" s="122"/>
      <c r="O88" s="23">
        <v>0</v>
      </c>
      <c r="P88" s="23">
        <f t="shared" si="33"/>
        <v>-1957.6</v>
      </c>
      <c r="Q88" s="23">
        <f t="shared" si="34"/>
        <v>0</v>
      </c>
      <c r="R88" s="23">
        <f t="shared" si="35"/>
        <v>0</v>
      </c>
      <c r="S88" s="53">
        <v>0</v>
      </c>
      <c r="T88" s="23">
        <v>0</v>
      </c>
      <c r="U88" s="55">
        <v>0</v>
      </c>
      <c r="V88" s="23">
        <v>0</v>
      </c>
      <c r="W88" s="95">
        <v>0</v>
      </c>
      <c r="X88" s="35"/>
    </row>
    <row r="89" spans="1:25" s="36" customFormat="1" ht="15" customHeight="1" x14ac:dyDescent="0.2">
      <c r="A89" s="102" t="s">
        <v>145</v>
      </c>
      <c r="B89" s="6" t="s">
        <v>156</v>
      </c>
      <c r="C89" s="23">
        <f>267192.4+0.1</f>
        <v>267192.5</v>
      </c>
      <c r="D89" s="122"/>
      <c r="E89" s="122"/>
      <c r="F89" s="122"/>
      <c r="G89" s="122"/>
      <c r="H89" s="122"/>
      <c r="I89" s="122"/>
      <c r="J89" s="122"/>
      <c r="K89" s="23">
        <v>883243</v>
      </c>
      <c r="L89" s="122"/>
      <c r="M89" s="122"/>
      <c r="N89" s="122"/>
      <c r="O89" s="23">
        <v>943132.8</v>
      </c>
      <c r="P89" s="23">
        <f t="shared" si="33"/>
        <v>675940.3</v>
      </c>
      <c r="Q89" s="23">
        <f t="shared" si="34"/>
        <v>59889.800000000047</v>
      </c>
      <c r="R89" s="23">
        <f t="shared" si="35"/>
        <v>352.97876998793004</v>
      </c>
      <c r="S89" s="53">
        <f t="shared" si="36"/>
        <v>106.78067077803051</v>
      </c>
      <c r="T89" s="23">
        <v>413703.5</v>
      </c>
      <c r="U89" s="55">
        <f t="shared" si="37"/>
        <v>43.8648194612678</v>
      </c>
      <c r="V89" s="23">
        <v>148250.9</v>
      </c>
      <c r="W89" s="95">
        <f t="shared" ref="W89:W92" si="39">V89/T89%</f>
        <v>35.835060617084459</v>
      </c>
      <c r="X89" s="35"/>
    </row>
    <row r="90" spans="1:25" s="36" customFormat="1" ht="15" hidden="1" customHeight="1" x14ac:dyDescent="0.2">
      <c r="A90" s="102" t="s">
        <v>146</v>
      </c>
      <c r="B90" s="38"/>
      <c r="C90" s="122"/>
      <c r="D90" s="122"/>
      <c r="E90" s="122"/>
      <c r="F90" s="122"/>
      <c r="G90" s="122"/>
      <c r="H90" s="122"/>
      <c r="I90" s="122"/>
      <c r="J90" s="122"/>
      <c r="K90" s="23">
        <v>0</v>
      </c>
      <c r="L90" s="122"/>
      <c r="M90" s="122"/>
      <c r="N90" s="122"/>
      <c r="O90" s="23"/>
      <c r="P90" s="23">
        <f t="shared" si="33"/>
        <v>0</v>
      </c>
      <c r="Q90" s="23">
        <f t="shared" si="34"/>
        <v>0</v>
      </c>
      <c r="R90" s="23" t="e">
        <f t="shared" si="35"/>
        <v>#DIV/0!</v>
      </c>
      <c r="S90" s="53" t="e">
        <f t="shared" si="36"/>
        <v>#DIV/0!</v>
      </c>
      <c r="T90" s="122"/>
      <c r="U90" s="126" t="e">
        <f t="shared" si="37"/>
        <v>#DIV/0!</v>
      </c>
      <c r="V90" s="122"/>
      <c r="W90" s="95" t="e">
        <f t="shared" si="39"/>
        <v>#DIV/0!</v>
      </c>
      <c r="X90" s="35"/>
    </row>
    <row r="91" spans="1:25" s="36" customFormat="1" ht="15" customHeight="1" x14ac:dyDescent="0.2">
      <c r="A91" s="102" t="s">
        <v>147</v>
      </c>
      <c r="B91" s="6" t="s">
        <v>157</v>
      </c>
      <c r="C91" s="23">
        <v>1247767</v>
      </c>
      <c r="D91" s="122"/>
      <c r="E91" s="122"/>
      <c r="F91" s="122"/>
      <c r="G91" s="122"/>
      <c r="H91" s="122"/>
      <c r="I91" s="122"/>
      <c r="J91" s="122"/>
      <c r="K91" s="23">
        <v>1586735.7</v>
      </c>
      <c r="L91" s="122"/>
      <c r="M91" s="122"/>
      <c r="N91" s="122"/>
      <c r="O91" s="23">
        <f>1581222.8+0.1</f>
        <v>1581222.9000000001</v>
      </c>
      <c r="P91" s="23">
        <f t="shared" si="33"/>
        <v>333455.90000000014</v>
      </c>
      <c r="Q91" s="23">
        <f t="shared" si="34"/>
        <v>-5512.7999999998137</v>
      </c>
      <c r="R91" s="23">
        <f t="shared" si="35"/>
        <v>126.7242121325536</v>
      </c>
      <c r="S91" s="53">
        <f t="shared" si="36"/>
        <v>99.652569737984734</v>
      </c>
      <c r="T91" s="23">
        <v>1597730.9</v>
      </c>
      <c r="U91" s="55">
        <f t="shared" si="37"/>
        <v>101.04400208218587</v>
      </c>
      <c r="V91" s="23">
        <v>1605410.9</v>
      </c>
      <c r="W91" s="95">
        <f t="shared" si="39"/>
        <v>100.48068169677384</v>
      </c>
      <c r="X91" s="35"/>
    </row>
    <row r="92" spans="1:25" s="36" customFormat="1" ht="15" customHeight="1" x14ac:dyDescent="0.2">
      <c r="A92" s="102" t="s">
        <v>148</v>
      </c>
      <c r="B92" s="6" t="s">
        <v>158</v>
      </c>
      <c r="C92" s="23">
        <v>203718.9</v>
      </c>
      <c r="D92" s="147"/>
      <c r="E92" s="147"/>
      <c r="F92" s="147"/>
      <c r="G92" s="147"/>
      <c r="H92" s="147"/>
      <c r="I92" s="147"/>
      <c r="J92" s="147"/>
      <c r="K92" s="23">
        <v>213498.8</v>
      </c>
      <c r="L92" s="147"/>
      <c r="M92" s="147"/>
      <c r="N92" s="147"/>
      <c r="O92" s="23">
        <v>91355.6</v>
      </c>
      <c r="P92" s="23">
        <f t="shared" si="33"/>
        <v>-112363.29999999999</v>
      </c>
      <c r="Q92" s="23">
        <f t="shared" si="34"/>
        <v>-122143.19999999998</v>
      </c>
      <c r="R92" s="23">
        <f t="shared" si="35"/>
        <v>44.843949186845208</v>
      </c>
      <c r="S92" s="53">
        <f t="shared" si="36"/>
        <v>42.789748701163667</v>
      </c>
      <c r="T92" s="23">
        <v>89601.1</v>
      </c>
      <c r="U92" s="55">
        <f t="shared" si="37"/>
        <v>98.07948281221951</v>
      </c>
      <c r="V92" s="23">
        <v>89601.1</v>
      </c>
      <c r="W92" s="95">
        <f t="shared" si="39"/>
        <v>100</v>
      </c>
    </row>
    <row r="93" spans="1:25" s="37" customFormat="1" ht="39" customHeight="1" x14ac:dyDescent="0.2">
      <c r="A93" s="102" t="s">
        <v>159</v>
      </c>
      <c r="B93" s="6" t="s">
        <v>163</v>
      </c>
      <c r="C93" s="23">
        <v>450</v>
      </c>
      <c r="D93" s="147"/>
      <c r="E93" s="147"/>
      <c r="F93" s="147"/>
      <c r="G93" s="147"/>
      <c r="H93" s="147"/>
      <c r="I93" s="147"/>
      <c r="J93" s="147"/>
      <c r="K93" s="23">
        <v>450</v>
      </c>
      <c r="L93" s="74"/>
      <c r="M93" s="74"/>
      <c r="N93" s="74"/>
      <c r="O93" s="23">
        <v>0</v>
      </c>
      <c r="P93" s="23">
        <f t="shared" si="33"/>
        <v>-450</v>
      </c>
      <c r="Q93" s="23">
        <f t="shared" si="34"/>
        <v>-450</v>
      </c>
      <c r="R93" s="23">
        <f t="shared" si="35"/>
        <v>0</v>
      </c>
      <c r="S93" s="53">
        <f t="shared" si="36"/>
        <v>0</v>
      </c>
      <c r="T93" s="23">
        <v>0</v>
      </c>
      <c r="U93" s="55">
        <v>0</v>
      </c>
      <c r="V93" s="23">
        <v>0</v>
      </c>
      <c r="W93" s="86">
        <v>0</v>
      </c>
    </row>
    <row r="94" spans="1:25" s="37" customFormat="1" ht="114" customHeight="1" x14ac:dyDescent="0.2">
      <c r="A94" s="102" t="s">
        <v>207</v>
      </c>
      <c r="B94" s="6" t="s">
        <v>206</v>
      </c>
      <c r="C94" s="23">
        <v>0</v>
      </c>
      <c r="D94" s="147"/>
      <c r="E94" s="147"/>
      <c r="F94" s="147"/>
      <c r="G94" s="147"/>
      <c r="H94" s="147"/>
      <c r="I94" s="147"/>
      <c r="J94" s="147"/>
      <c r="K94" s="23">
        <v>-1.5</v>
      </c>
      <c r="L94" s="74"/>
      <c r="M94" s="74"/>
      <c r="N94" s="74"/>
      <c r="O94" s="23">
        <v>0</v>
      </c>
      <c r="P94" s="23">
        <v>0</v>
      </c>
      <c r="Q94" s="23">
        <f t="shared" si="34"/>
        <v>1.5</v>
      </c>
      <c r="R94" s="23">
        <v>0</v>
      </c>
      <c r="S94" s="53">
        <f t="shared" si="36"/>
        <v>0</v>
      </c>
      <c r="T94" s="23">
        <v>0</v>
      </c>
      <c r="U94" s="55">
        <v>0</v>
      </c>
      <c r="V94" s="23">
        <v>0</v>
      </c>
      <c r="W94" s="86">
        <v>0</v>
      </c>
    </row>
    <row r="95" spans="1:25" s="37" customFormat="1" ht="75" customHeight="1" x14ac:dyDescent="0.2">
      <c r="A95" s="102" t="s">
        <v>149</v>
      </c>
      <c r="B95" s="6" t="s">
        <v>162</v>
      </c>
      <c r="C95" s="23">
        <v>1204</v>
      </c>
      <c r="D95" s="147"/>
      <c r="E95" s="147"/>
      <c r="F95" s="147"/>
      <c r="G95" s="147"/>
      <c r="H95" s="147"/>
      <c r="I95" s="147"/>
      <c r="J95" s="147"/>
      <c r="K95" s="23">
        <v>6.8</v>
      </c>
      <c r="L95" s="74"/>
      <c r="M95" s="74"/>
      <c r="N95" s="74"/>
      <c r="O95" s="23">
        <v>0</v>
      </c>
      <c r="P95" s="23">
        <f t="shared" si="33"/>
        <v>-1204</v>
      </c>
      <c r="Q95" s="23">
        <f t="shared" si="34"/>
        <v>-6.8</v>
      </c>
      <c r="R95" s="23">
        <f t="shared" si="35"/>
        <v>0</v>
      </c>
      <c r="S95" s="53">
        <f t="shared" si="36"/>
        <v>0</v>
      </c>
      <c r="T95" s="23">
        <v>0</v>
      </c>
      <c r="U95" s="55">
        <v>0</v>
      </c>
      <c r="V95" s="23">
        <v>0</v>
      </c>
      <c r="W95" s="86">
        <v>0</v>
      </c>
    </row>
    <row r="96" spans="1:25" s="37" customFormat="1" ht="54" customHeight="1" x14ac:dyDescent="0.2">
      <c r="A96" s="102" t="s">
        <v>150</v>
      </c>
      <c r="B96" s="6" t="s">
        <v>161</v>
      </c>
      <c r="C96" s="23">
        <v>-871.6</v>
      </c>
      <c r="D96" s="147"/>
      <c r="E96" s="147"/>
      <c r="F96" s="147"/>
      <c r="G96" s="147"/>
      <c r="H96" s="147"/>
      <c r="I96" s="147"/>
      <c r="J96" s="147"/>
      <c r="K96" s="23">
        <v>-17835</v>
      </c>
      <c r="L96" s="74"/>
      <c r="M96" s="74"/>
      <c r="N96" s="74"/>
      <c r="O96" s="23">
        <v>0</v>
      </c>
      <c r="P96" s="23">
        <f t="shared" si="33"/>
        <v>871.6</v>
      </c>
      <c r="Q96" s="23">
        <f t="shared" si="34"/>
        <v>17835</v>
      </c>
      <c r="R96" s="23"/>
      <c r="S96" s="53">
        <f t="shared" si="36"/>
        <v>0</v>
      </c>
      <c r="T96" s="23">
        <v>0</v>
      </c>
      <c r="U96" s="55">
        <v>0</v>
      </c>
      <c r="V96" s="23">
        <v>0</v>
      </c>
      <c r="W96" s="86">
        <v>0</v>
      </c>
    </row>
    <row r="97" spans="1:23" s="37" customFormat="1" ht="30.75" customHeight="1" thickBot="1" x14ac:dyDescent="0.25">
      <c r="A97" s="103" t="s">
        <v>160</v>
      </c>
      <c r="B97" s="104"/>
      <c r="C97" s="105">
        <f>C4+C83</f>
        <v>3388228.5</v>
      </c>
      <c r="D97" s="105">
        <f>D4+D83</f>
        <v>218975.2</v>
      </c>
      <c r="E97" s="105">
        <f>E4+E83</f>
        <v>182309.09999999998</v>
      </c>
      <c r="F97" s="105">
        <f>F4+F83</f>
        <v>134485.30000000002</v>
      </c>
      <c r="G97" s="105">
        <f>G4+G83</f>
        <v>161374</v>
      </c>
      <c r="H97" s="105">
        <f>H4+H83</f>
        <v>-84489.9</v>
      </c>
      <c r="I97" s="105">
        <f>I4+I83</f>
        <v>-38.584232369692998</v>
      </c>
      <c r="J97" s="105">
        <f>J4+J83</f>
        <v>0</v>
      </c>
      <c r="K97" s="105">
        <f>K4+K83</f>
        <v>4550144.3</v>
      </c>
      <c r="L97" s="105">
        <f>L4+L83</f>
        <v>157018.1</v>
      </c>
      <c r="M97" s="105">
        <f>M4+M83</f>
        <v>-1484659.4999999998</v>
      </c>
      <c r="N97" s="105">
        <f>N4+N83</f>
        <v>9.5644906161843242</v>
      </c>
      <c r="O97" s="105">
        <f>O4+O83</f>
        <v>4444493.3</v>
      </c>
      <c r="P97" s="105">
        <f t="shared" si="33"/>
        <v>1056264.7999999998</v>
      </c>
      <c r="Q97" s="105">
        <f t="shared" si="34"/>
        <v>-105651</v>
      </c>
      <c r="R97" s="105">
        <f t="shared" si="35"/>
        <v>131.17454445590079</v>
      </c>
      <c r="S97" s="106">
        <f t="shared" si="36"/>
        <v>97.678073638236043</v>
      </c>
      <c r="T97" s="105">
        <f>T4+T83</f>
        <v>3967207.5</v>
      </c>
      <c r="U97" s="107">
        <f t="shared" si="37"/>
        <v>89.261187546395902</v>
      </c>
      <c r="V97" s="105">
        <f>V4+V83</f>
        <v>3811160.9</v>
      </c>
      <c r="W97" s="108">
        <f t="shared" ref="W97" si="40">V97/T97%</f>
        <v>96.066588400026973</v>
      </c>
    </row>
    <row r="98" spans="1:23" s="40" customFormat="1" ht="15.75" hidden="1" customHeight="1" x14ac:dyDescent="0.25">
      <c r="A98" s="75"/>
      <c r="B98" s="76"/>
      <c r="C98" s="77"/>
      <c r="D98" s="77"/>
      <c r="E98" s="77"/>
      <c r="F98" s="77"/>
      <c r="G98" s="77"/>
      <c r="H98" s="77"/>
      <c r="I98" s="77"/>
      <c r="J98" s="78"/>
      <c r="K98" s="78"/>
      <c r="L98" s="79"/>
      <c r="M98" s="79"/>
      <c r="N98" s="79"/>
      <c r="O98" s="79"/>
      <c r="P98" s="80"/>
      <c r="Q98" s="80"/>
      <c r="R98" s="80"/>
      <c r="S98" s="81" t="e">
        <f t="shared" si="36"/>
        <v>#DIV/0!</v>
      </c>
      <c r="T98" s="79"/>
      <c r="U98" s="82"/>
      <c r="V98" s="79"/>
      <c r="W98" s="82"/>
    </row>
    <row r="99" spans="1:23" s="40" customFormat="1" ht="15.75" customHeight="1" x14ac:dyDescent="0.2">
      <c r="A99" s="39"/>
      <c r="B99" s="41"/>
      <c r="C99" s="60"/>
      <c r="D99" s="60"/>
      <c r="E99" s="60"/>
      <c r="F99" s="60"/>
      <c r="G99" s="60"/>
      <c r="H99" s="60"/>
      <c r="I99" s="60"/>
      <c r="J99" s="61"/>
      <c r="K99" s="61"/>
      <c r="L99" s="61"/>
      <c r="M99" s="61"/>
      <c r="N99" s="61"/>
      <c r="O99" s="61"/>
      <c r="P99" s="35"/>
      <c r="Q99" s="35"/>
      <c r="R99" s="35"/>
      <c r="S99" s="50"/>
      <c r="T99" s="61"/>
      <c r="U99" s="62"/>
      <c r="V99" s="61"/>
      <c r="W99" s="62"/>
    </row>
    <row r="100" spans="1:23" s="37" customFormat="1" x14ac:dyDescent="0.2">
      <c r="B100" s="41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63"/>
      <c r="T100" s="36"/>
      <c r="U100" s="63"/>
      <c r="V100" s="36"/>
      <c r="W100" s="63"/>
    </row>
    <row r="101" spans="1:23" s="37" customFormat="1" x14ac:dyDescent="0.2">
      <c r="B101" s="41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63"/>
      <c r="T101" s="36"/>
      <c r="U101" s="63"/>
      <c r="V101" s="36"/>
      <c r="W101" s="63"/>
    </row>
    <row r="102" spans="1:23" s="37" customFormat="1" x14ac:dyDescent="0.2">
      <c r="B102" s="41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63"/>
      <c r="T102" s="36"/>
      <c r="U102" s="63"/>
      <c r="V102" s="36"/>
      <c r="W102" s="63"/>
    </row>
    <row r="103" spans="1:23" s="37" customFormat="1" x14ac:dyDescent="0.2">
      <c r="B103" s="42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5"/>
      <c r="P103" s="36"/>
      <c r="Q103" s="36"/>
      <c r="R103" s="36"/>
      <c r="S103" s="63"/>
      <c r="T103" s="36"/>
      <c r="U103" s="63"/>
      <c r="V103" s="36"/>
      <c r="W103" s="63"/>
    </row>
    <row r="104" spans="1:23" s="37" customFormat="1" x14ac:dyDescent="0.2">
      <c r="B104" s="42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5"/>
      <c r="P104" s="36"/>
      <c r="Q104" s="36"/>
      <c r="R104" s="36"/>
      <c r="S104" s="63"/>
      <c r="T104" s="36"/>
      <c r="U104" s="63"/>
      <c r="V104" s="36"/>
      <c r="W104" s="63"/>
    </row>
    <row r="105" spans="1:23" s="37" customFormat="1" x14ac:dyDescent="0.2">
      <c r="B105" s="42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63"/>
      <c r="T105" s="36"/>
      <c r="U105" s="63"/>
      <c r="V105" s="36"/>
      <c r="W105" s="63"/>
    </row>
    <row r="106" spans="1:23" s="37" customFormat="1" x14ac:dyDescent="0.2">
      <c r="B106" s="42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63"/>
      <c r="T106" s="36"/>
      <c r="U106" s="63"/>
      <c r="V106" s="36"/>
      <c r="W106" s="63"/>
    </row>
    <row r="107" spans="1:23" s="37" customFormat="1" x14ac:dyDescent="0.2">
      <c r="B107" s="39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63"/>
      <c r="T107" s="36"/>
      <c r="U107" s="63"/>
      <c r="V107" s="36"/>
      <c r="W107" s="63"/>
    </row>
    <row r="108" spans="1:23" s="37" customFormat="1" x14ac:dyDescent="0.2">
      <c r="B108" s="39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63"/>
      <c r="T108" s="36"/>
      <c r="U108" s="63"/>
      <c r="V108" s="36"/>
      <c r="W108" s="63"/>
    </row>
    <row r="109" spans="1:23" s="37" customFormat="1" x14ac:dyDescent="0.2">
      <c r="B109" s="42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63"/>
      <c r="T109" s="36"/>
      <c r="U109" s="63"/>
      <c r="V109" s="36"/>
      <c r="W109" s="63"/>
    </row>
    <row r="110" spans="1:23" s="37" customFormat="1" x14ac:dyDescent="0.2">
      <c r="B110" s="42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63"/>
      <c r="T110" s="36"/>
      <c r="U110" s="63"/>
      <c r="V110" s="36"/>
      <c r="W110" s="63"/>
    </row>
    <row r="111" spans="1:23" s="37" customFormat="1" x14ac:dyDescent="0.2">
      <c r="A111" s="43"/>
      <c r="B111" s="42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63"/>
      <c r="T111" s="36"/>
      <c r="U111" s="63"/>
      <c r="V111" s="36"/>
      <c r="W111" s="63"/>
    </row>
    <row r="112" spans="1:23" s="37" customFormat="1" x14ac:dyDescent="0.2">
      <c r="A112" s="30"/>
      <c r="B112" s="42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63"/>
      <c r="T112" s="36"/>
      <c r="U112" s="63"/>
      <c r="V112" s="36"/>
      <c r="W112" s="63"/>
    </row>
    <row r="113" spans="1:23" s="8" customFormat="1" ht="20.25" customHeight="1" x14ac:dyDescent="0.2">
      <c r="A113" s="30"/>
      <c r="B113" s="42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63"/>
      <c r="T113" s="36"/>
      <c r="U113" s="63"/>
      <c r="V113" s="36"/>
      <c r="W113" s="63"/>
    </row>
    <row r="114" spans="1:23" s="43" customFormat="1" ht="54.75" customHeight="1" x14ac:dyDescent="0.2">
      <c r="A114" s="30"/>
      <c r="B114" s="42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5"/>
      <c r="T114" s="64"/>
      <c r="U114" s="65"/>
      <c r="V114" s="64"/>
      <c r="W114" s="65"/>
    </row>
    <row r="115" spans="1:23" s="8" customFormat="1" ht="23.25" customHeight="1" x14ac:dyDescent="0.2">
      <c r="A115" s="37"/>
      <c r="B115" s="42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63"/>
      <c r="T115" s="36"/>
      <c r="U115" s="63"/>
      <c r="V115" s="36"/>
      <c r="W115" s="63"/>
    </row>
    <row r="116" spans="1:23" s="8" customFormat="1" ht="33" customHeight="1" x14ac:dyDescent="0.2">
      <c r="A116" s="37"/>
      <c r="B116" s="42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63"/>
      <c r="T116" s="36"/>
      <c r="U116" s="63"/>
      <c r="V116" s="36"/>
      <c r="W116" s="63"/>
    </row>
    <row r="117" spans="1:23" s="8" customFormat="1" ht="15" customHeight="1" x14ac:dyDescent="0.2">
      <c r="A117" s="37"/>
      <c r="B117" s="42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63"/>
      <c r="T117" s="36"/>
      <c r="U117" s="63"/>
      <c r="V117" s="36"/>
      <c r="W117" s="63"/>
    </row>
    <row r="118" spans="1:23" s="30" customFormat="1" ht="15.75" customHeight="1" x14ac:dyDescent="0.2">
      <c r="A118" s="37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66"/>
      <c r="T118" s="42"/>
      <c r="U118" s="66"/>
      <c r="V118" s="42"/>
      <c r="W118" s="66"/>
    </row>
    <row r="119" spans="1:23" s="8" customFormat="1" x14ac:dyDescent="0.2">
      <c r="A119" s="37"/>
      <c r="B119" s="42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63"/>
      <c r="T119" s="36"/>
      <c r="U119" s="63"/>
      <c r="V119" s="36"/>
      <c r="W119" s="63"/>
    </row>
    <row r="120" spans="1:23" s="30" customFormat="1" ht="66.75" customHeight="1" x14ac:dyDescent="0.2">
      <c r="A120" s="37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66"/>
      <c r="T120" s="42"/>
      <c r="U120" s="66"/>
      <c r="V120" s="42"/>
      <c r="W120" s="66"/>
    </row>
    <row r="121" spans="1:23" s="8" customFormat="1" ht="32.25" customHeight="1" x14ac:dyDescent="0.2">
      <c r="A121" s="37"/>
      <c r="B121" s="42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63"/>
      <c r="T121" s="36"/>
      <c r="U121" s="63"/>
      <c r="V121" s="36"/>
      <c r="W121" s="63"/>
    </row>
    <row r="122" spans="1:23" s="30" customFormat="1" x14ac:dyDescent="0.2">
      <c r="A122" s="37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66"/>
      <c r="T122" s="42"/>
      <c r="U122" s="66"/>
      <c r="V122" s="42"/>
      <c r="W122" s="66"/>
    </row>
    <row r="123" spans="1:23" s="30" customFormat="1" ht="33.75" customHeight="1" x14ac:dyDescent="0.2">
      <c r="A123" s="37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66"/>
      <c r="T123" s="42"/>
      <c r="U123" s="66"/>
      <c r="V123" s="42"/>
      <c r="W123" s="66"/>
    </row>
    <row r="124" spans="1:23" s="45" customFormat="1" ht="2.25" hidden="1" customHeight="1" x14ac:dyDescent="0.2">
      <c r="A124" s="44"/>
      <c r="B124" s="42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67"/>
      <c r="T124" s="47"/>
      <c r="U124" s="67"/>
      <c r="V124" s="47"/>
      <c r="W124" s="67"/>
    </row>
    <row r="125" spans="1:23" hidden="1" x14ac:dyDescent="0.2">
      <c r="A125" s="45"/>
      <c r="B125" s="42"/>
    </row>
    <row r="126" spans="1:23" hidden="1" x14ac:dyDescent="0.2">
      <c r="A126" s="45"/>
      <c r="B126" s="42"/>
    </row>
    <row r="127" spans="1:23" ht="36.75" customHeight="1" x14ac:dyDescent="0.2">
      <c r="A127" s="44"/>
      <c r="B127" s="42"/>
    </row>
    <row r="128" spans="1:23" x14ac:dyDescent="0.2">
      <c r="A128" s="45"/>
      <c r="B128" s="42"/>
    </row>
    <row r="129" spans="1:23" ht="9.75" customHeight="1" x14ac:dyDescent="0.2">
      <c r="A129" s="44"/>
      <c r="B129" s="42"/>
    </row>
    <row r="130" spans="1:23" x14ac:dyDescent="0.2">
      <c r="A130" s="45"/>
      <c r="B130" s="42"/>
    </row>
    <row r="131" spans="1:23" x14ac:dyDescent="0.2">
      <c r="A131" s="44"/>
      <c r="B131" s="42"/>
    </row>
    <row r="132" spans="1:23" x14ac:dyDescent="0.2">
      <c r="A132" s="44"/>
      <c r="B132" s="42"/>
    </row>
    <row r="133" spans="1:23" ht="47.25" customHeight="1" x14ac:dyDescent="0.2">
      <c r="A133" s="45"/>
    </row>
    <row r="134" spans="1:23" x14ac:dyDescent="0.2">
      <c r="A134" s="44"/>
    </row>
    <row r="135" spans="1:23" s="45" customFormat="1" x14ac:dyDescent="0.2"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67"/>
      <c r="T135" s="47"/>
      <c r="U135" s="67"/>
      <c r="V135" s="47"/>
      <c r="W135" s="67"/>
    </row>
    <row r="136" spans="1:23" s="45" customFormat="1" ht="23.25" hidden="1" customHeight="1" x14ac:dyDescent="0.2"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67"/>
      <c r="T136" s="47"/>
      <c r="U136" s="67"/>
      <c r="V136" s="47"/>
      <c r="W136" s="67"/>
    </row>
    <row r="137" spans="1:23" ht="24" hidden="1" customHeight="1" x14ac:dyDescent="0.2">
      <c r="A137" s="44"/>
    </row>
    <row r="138" spans="1:23" s="45" customFormat="1" ht="21.75" hidden="1" customHeight="1" x14ac:dyDescent="0.2"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67"/>
      <c r="T138" s="47"/>
      <c r="U138" s="67"/>
      <c r="V138" s="47"/>
      <c r="W138" s="67"/>
    </row>
    <row r="139" spans="1:23" hidden="1" x14ac:dyDescent="0.2">
      <c r="A139" s="44"/>
    </row>
    <row r="140" spans="1:23" s="45" customFormat="1" x14ac:dyDescent="0.2">
      <c r="A140" s="44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67"/>
      <c r="T140" s="47"/>
      <c r="U140" s="67"/>
      <c r="V140" s="47"/>
      <c r="W140" s="67"/>
    </row>
    <row r="141" spans="1:23" x14ac:dyDescent="0.2">
      <c r="A141" s="44"/>
    </row>
    <row r="142" spans="1:23" x14ac:dyDescent="0.2">
      <c r="A142" s="45"/>
    </row>
    <row r="143" spans="1:23" s="45" customFormat="1" ht="59.25" customHeight="1" x14ac:dyDescent="0.2"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67"/>
      <c r="T143" s="47"/>
      <c r="U143" s="67"/>
      <c r="V143" s="47"/>
      <c r="W143" s="67"/>
    </row>
    <row r="144" spans="1:23" x14ac:dyDescent="0.2">
      <c r="A144" s="44"/>
    </row>
    <row r="145" spans="1:23" x14ac:dyDescent="0.2">
      <c r="A145" s="44"/>
    </row>
    <row r="146" spans="1:23" s="45" customFormat="1" ht="81" customHeight="1" x14ac:dyDescent="0.2">
      <c r="A146" s="44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67"/>
      <c r="T146" s="47"/>
      <c r="U146" s="67"/>
      <c r="V146" s="47"/>
      <c r="W146" s="67"/>
    </row>
    <row r="147" spans="1:23" s="45" customFormat="1" x14ac:dyDescent="0.2">
      <c r="A147" s="44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67"/>
      <c r="T147" s="47"/>
      <c r="U147" s="67"/>
      <c r="V147" s="47"/>
      <c r="W147" s="67"/>
    </row>
    <row r="148" spans="1:23" x14ac:dyDescent="0.2">
      <c r="A148" s="44"/>
    </row>
    <row r="149" spans="1:23" x14ac:dyDescent="0.2">
      <c r="A149" s="44"/>
    </row>
    <row r="150" spans="1:23" x14ac:dyDescent="0.2">
      <c r="A150" s="45"/>
    </row>
    <row r="151" spans="1:23" x14ac:dyDescent="0.2">
      <c r="A151" s="45"/>
    </row>
    <row r="152" spans="1:23" x14ac:dyDescent="0.2">
      <c r="A152" s="48"/>
    </row>
    <row r="153" spans="1:23" ht="60.75" customHeight="1" x14ac:dyDescent="0.2">
      <c r="A153" s="45"/>
    </row>
    <row r="154" spans="1:23" x14ac:dyDescent="0.2">
      <c r="A154" s="48"/>
    </row>
    <row r="155" spans="1:23" x14ac:dyDescent="0.2">
      <c r="A155" s="45"/>
    </row>
    <row r="156" spans="1:23" x14ac:dyDescent="0.2">
      <c r="A156" s="44"/>
    </row>
    <row r="157" spans="1:23" x14ac:dyDescent="0.2">
      <c r="A157" s="44"/>
    </row>
    <row r="158" spans="1:23" x14ac:dyDescent="0.2">
      <c r="A158" s="44"/>
    </row>
    <row r="159" spans="1:23" x14ac:dyDescent="0.2">
      <c r="A159" s="44"/>
    </row>
    <row r="160" spans="1:23" s="45" customFormat="1" x14ac:dyDescent="0.2">
      <c r="A160" s="44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67"/>
      <c r="T160" s="47"/>
      <c r="U160" s="67"/>
      <c r="V160" s="47"/>
      <c r="W160" s="67"/>
    </row>
    <row r="161" spans="1:23" s="45" customFormat="1" ht="65.25" customHeight="1" x14ac:dyDescent="0.2">
      <c r="A161" s="44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67"/>
      <c r="T161" s="47"/>
      <c r="U161" s="67"/>
      <c r="V161" s="47"/>
      <c r="W161" s="67"/>
    </row>
    <row r="162" spans="1:23" s="48" customFormat="1" ht="26.25" customHeight="1" x14ac:dyDescent="0.2">
      <c r="A162" s="44"/>
      <c r="B162" s="47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1"/>
      <c r="T162" s="70"/>
      <c r="U162" s="71"/>
      <c r="V162" s="70"/>
      <c r="W162" s="71"/>
    </row>
    <row r="163" spans="1:23" s="45" customFormat="1" ht="45.75" customHeight="1" x14ac:dyDescent="0.2">
      <c r="A163" s="44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67"/>
      <c r="T163" s="47"/>
      <c r="U163" s="67"/>
      <c r="V163" s="47"/>
      <c r="W163" s="67"/>
    </row>
    <row r="164" spans="1:23" s="48" customFormat="1" ht="24.75" customHeight="1" x14ac:dyDescent="0.2">
      <c r="A164" s="44"/>
      <c r="B164" s="47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1"/>
      <c r="T164" s="70"/>
      <c r="U164" s="71"/>
      <c r="V164" s="70"/>
      <c r="W164" s="71"/>
    </row>
    <row r="165" spans="1:23" s="45" customFormat="1" ht="45" customHeight="1" x14ac:dyDescent="0.2">
      <c r="A165" s="44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67"/>
      <c r="T165" s="47"/>
      <c r="U165" s="67"/>
      <c r="V165" s="47"/>
      <c r="W165" s="67"/>
    </row>
    <row r="166" spans="1:23" s="48" customFormat="1" ht="59.25" customHeight="1" x14ac:dyDescent="0.2">
      <c r="A166" s="44"/>
      <c r="B166" s="47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1"/>
      <c r="T166" s="70"/>
      <c r="U166" s="71"/>
      <c r="V166" s="70"/>
      <c r="W166" s="71"/>
    </row>
    <row r="167" spans="1:23" s="48" customFormat="1" ht="26.25" customHeight="1" x14ac:dyDescent="0.2">
      <c r="A167" s="44"/>
      <c r="B167" s="47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1"/>
      <c r="T167" s="70"/>
      <c r="U167" s="71"/>
      <c r="V167" s="70"/>
      <c r="W167" s="71"/>
    </row>
    <row r="168" spans="1:23" s="48" customFormat="1" ht="30.75" customHeight="1" x14ac:dyDescent="0.2">
      <c r="A168" s="44"/>
      <c r="B168" s="47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1"/>
      <c r="T168" s="70"/>
      <c r="U168" s="71"/>
      <c r="V168" s="70"/>
      <c r="W168" s="71"/>
    </row>
    <row r="169" spans="1:23" s="49" customFormat="1" ht="17.25" customHeight="1" x14ac:dyDescent="0.25">
      <c r="A169" s="44"/>
      <c r="B169" s="47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3"/>
      <c r="T169" s="72"/>
      <c r="U169" s="73"/>
      <c r="V169" s="72"/>
      <c r="W169" s="73"/>
    </row>
    <row r="170" spans="1:23" x14ac:dyDescent="0.2">
      <c r="A170" s="44"/>
    </row>
    <row r="171" spans="1:23" x14ac:dyDescent="0.2">
      <c r="A171" s="44"/>
    </row>
  </sheetData>
  <mergeCells count="1">
    <mergeCell ref="A1:W1"/>
  </mergeCells>
  <printOptions horizontalCentered="1"/>
  <pageMargins left="0.15748031496062992" right="0" top="0" bottom="0" header="0.15748031496062992" footer="0.15748031496062992"/>
  <pageSetup paperSize="9" scale="71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Кольский район</vt:lpstr>
      <vt:lpstr>'Кольский район'!Область_печати</vt:lpstr>
    </vt:vector>
  </TitlesOfParts>
  <Company>Администрация Кольского района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ufin452</cp:lastModifiedBy>
  <cp:lastPrinted>2023-11-21T11:19:19Z</cp:lastPrinted>
  <dcterms:created xsi:type="dcterms:W3CDTF">2021-12-08T07:28:58Z</dcterms:created>
  <dcterms:modified xsi:type="dcterms:W3CDTF">2024-11-26T08:13:40Z</dcterms:modified>
</cp:coreProperties>
</file>