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filterPrivacy="1" defaultThemeVersion="124226"/>
  <xr:revisionPtr revIDLastSave="0" documentId="13_ncr:1_{A4E697FB-4853-4D85-B04F-693ED87E8FF7}" xr6:coauthVersionLast="36" xr6:coauthVersionMax="36" xr10:uidLastSave="{00000000-0000-0000-0000-000000000000}"/>
  <bookViews>
    <workbookView xWindow="0" yWindow="0" windowWidth="28800" windowHeight="11925" xr2:uid="{00000000-000D-0000-FFFF-FFFF00000000}"/>
  </bookViews>
  <sheets>
    <sheet name="отчёт" sheetId="12" r:id="rId1"/>
  </sheets>
  <definedNames>
    <definedName name="_Hlk175749713" localSheetId="0">отчёт!#REF!</definedName>
    <definedName name="_xlnm._FilterDatabase" localSheetId="0" hidden="1">отчёт!$B$1:$B$199</definedName>
  </definedNames>
  <calcPr calcId="191029" calcOnSave="0"/>
</workbook>
</file>

<file path=xl/calcChain.xml><?xml version="1.0" encoding="utf-8"?>
<calcChain xmlns="http://schemas.openxmlformats.org/spreadsheetml/2006/main">
  <c r="D156" i="12" l="1"/>
  <c r="G89" i="12"/>
  <c r="F89" i="12"/>
  <c r="D83" i="12"/>
  <c r="G157" i="12" l="1"/>
  <c r="E157" i="12"/>
  <c r="F157" i="12"/>
  <c r="E104" i="12"/>
  <c r="E113" i="12" s="1"/>
  <c r="F104" i="12"/>
  <c r="G104" i="12"/>
  <c r="G113" i="12" s="1"/>
  <c r="E105" i="12"/>
  <c r="F105" i="12"/>
  <c r="G105" i="12"/>
  <c r="D105" i="12"/>
  <c r="D104" i="12"/>
  <c r="D113" i="12" s="1"/>
  <c r="I101" i="12"/>
  <c r="I102" i="12"/>
  <c r="I100" i="12"/>
  <c r="I97" i="12"/>
  <c r="E95" i="12"/>
  <c r="I95" i="12" s="1"/>
  <c r="F95" i="12"/>
  <c r="G95" i="12"/>
  <c r="D95" i="12"/>
  <c r="I94" i="12"/>
  <c r="D87" i="12"/>
  <c r="E86" i="12"/>
  <c r="F86" i="12"/>
  <c r="G86" i="12"/>
  <c r="E87" i="12"/>
  <c r="F87" i="12"/>
  <c r="G87" i="12"/>
  <c r="D86" i="12"/>
  <c r="I83" i="12"/>
  <c r="F103" i="12" l="1"/>
  <c r="D103" i="12"/>
  <c r="G103" i="12"/>
  <c r="F113" i="12"/>
  <c r="I104" i="12"/>
  <c r="E103" i="12"/>
  <c r="F85" i="12"/>
  <c r="G85" i="12"/>
  <c r="E85" i="12"/>
  <c r="E149" i="12"/>
  <c r="F149" i="12"/>
  <c r="G149" i="12"/>
  <c r="E150" i="12"/>
  <c r="F150" i="12"/>
  <c r="G150" i="12"/>
  <c r="D149" i="12"/>
  <c r="I142" i="12"/>
  <c r="I136" i="12"/>
  <c r="E138" i="12"/>
  <c r="F138" i="12"/>
  <c r="G138" i="12"/>
  <c r="D138" i="12"/>
  <c r="I125" i="12"/>
  <c r="E127" i="12"/>
  <c r="F127" i="12"/>
  <c r="G127" i="12"/>
  <c r="E128" i="12"/>
  <c r="F128" i="12"/>
  <c r="G128" i="12"/>
  <c r="E129" i="12"/>
  <c r="F129" i="12"/>
  <c r="G129" i="12"/>
  <c r="D129" i="12"/>
  <c r="D127" i="12"/>
  <c r="I124" i="12"/>
  <c r="I123" i="12"/>
  <c r="D128" i="12"/>
  <c r="I128" i="12" l="1"/>
  <c r="D126" i="12"/>
  <c r="G126" i="12"/>
  <c r="E126" i="12"/>
  <c r="F126" i="12"/>
  <c r="E76" i="12"/>
  <c r="F76" i="12"/>
  <c r="G76" i="12"/>
  <c r="E77" i="12"/>
  <c r="E91" i="12" s="1"/>
  <c r="F77" i="12"/>
  <c r="F91" i="12" s="1"/>
  <c r="G77" i="12"/>
  <c r="G91" i="12" s="1"/>
  <c r="E78" i="12"/>
  <c r="F78" i="12"/>
  <c r="G78" i="12"/>
  <c r="D76" i="12"/>
  <c r="I70" i="12"/>
  <c r="D78" i="12"/>
  <c r="D77" i="12"/>
  <c r="D91" i="12" s="1"/>
  <c r="D157" i="12" s="1"/>
  <c r="I72" i="12"/>
  <c r="I73" i="12"/>
  <c r="I74" i="12"/>
  <c r="I71" i="12"/>
  <c r="I69" i="12"/>
  <c r="I157" i="12" l="1"/>
  <c r="I91" i="12"/>
  <c r="E75" i="12"/>
  <c r="F75" i="12"/>
  <c r="G75" i="12"/>
  <c r="D75" i="12"/>
  <c r="I77" i="12"/>
  <c r="I67" i="12"/>
  <c r="E60" i="12"/>
  <c r="F60" i="12"/>
  <c r="G60" i="12"/>
  <c r="E61" i="12"/>
  <c r="F61" i="12"/>
  <c r="G61" i="12"/>
  <c r="D60" i="12"/>
  <c r="I57" i="12"/>
  <c r="E48" i="12"/>
  <c r="F48" i="12"/>
  <c r="G48" i="12"/>
  <c r="E49" i="12"/>
  <c r="F49" i="12"/>
  <c r="G49" i="12"/>
  <c r="D48" i="12"/>
  <c r="I44" i="12"/>
  <c r="D49" i="12"/>
  <c r="E36" i="12"/>
  <c r="E35" i="12" s="1"/>
  <c r="F36" i="12"/>
  <c r="F35" i="12" s="1"/>
  <c r="G36" i="12"/>
  <c r="G35" i="12" s="1"/>
  <c r="D36" i="12"/>
  <c r="D35" i="12" s="1"/>
  <c r="F90" i="12" l="1"/>
  <c r="E90" i="12"/>
  <c r="E158" i="12" s="1"/>
  <c r="G90" i="12"/>
  <c r="D47" i="12"/>
  <c r="E47" i="12"/>
  <c r="G47" i="12"/>
  <c r="F47" i="12"/>
  <c r="D150" i="12" l="1"/>
  <c r="I147" i="12"/>
  <c r="G148" i="12" l="1"/>
  <c r="F148" i="12"/>
  <c r="E148" i="12"/>
  <c r="E120" i="12"/>
  <c r="E119" i="12" s="1"/>
  <c r="F120" i="12"/>
  <c r="F119" i="12" s="1"/>
  <c r="G120" i="12"/>
  <c r="G119" i="12" s="1"/>
  <c r="D120" i="12"/>
  <c r="D119" i="12" s="1"/>
  <c r="D85" i="12" l="1"/>
  <c r="I80" i="12"/>
  <c r="I58" i="12"/>
  <c r="I51" i="12" l="1"/>
  <c r="I42" i="12"/>
  <c r="I40" i="12"/>
  <c r="I39" i="12"/>
  <c r="I41" i="12"/>
  <c r="E23" i="12"/>
  <c r="F23" i="12"/>
  <c r="G23" i="12"/>
  <c r="E24" i="12"/>
  <c r="F24" i="12"/>
  <c r="G24" i="12"/>
  <c r="D23" i="12"/>
  <c r="I146" i="12"/>
  <c r="I135" i="12"/>
  <c r="I52" i="12"/>
  <c r="I152" i="12"/>
  <c r="I145" i="12"/>
  <c r="I144" i="12"/>
  <c r="I143" i="12"/>
  <c r="I141" i="12"/>
  <c r="I140" i="12"/>
  <c r="I131" i="12"/>
  <c r="I122" i="12"/>
  <c r="I118" i="12"/>
  <c r="I117" i="12"/>
  <c r="I116" i="12"/>
  <c r="I115" i="12"/>
  <c r="I108" i="12"/>
  <c r="I107" i="12"/>
  <c r="I99" i="12"/>
  <c r="I98" i="12"/>
  <c r="I84" i="12"/>
  <c r="I82" i="12"/>
  <c r="I81" i="12"/>
  <c r="I68" i="12"/>
  <c r="I56" i="12"/>
  <c r="I55" i="12"/>
  <c r="I54" i="12"/>
  <c r="I53" i="12"/>
  <c r="I46" i="12"/>
  <c r="I45" i="12"/>
  <c r="I43" i="12"/>
  <c r="I34" i="12"/>
  <c r="I27" i="12"/>
  <c r="I26" i="12"/>
  <c r="I21" i="12"/>
  <c r="I20" i="12"/>
  <c r="I19" i="12"/>
  <c r="I18" i="12"/>
  <c r="I17" i="12"/>
  <c r="I15" i="12"/>
  <c r="I14" i="12"/>
  <c r="I10" i="12"/>
  <c r="I49" i="12" l="1"/>
  <c r="I48" i="12"/>
  <c r="I35" i="12" l="1"/>
  <c r="I86" i="12"/>
  <c r="F154" i="12"/>
  <c r="I149" i="12"/>
  <c r="E110" i="12"/>
  <c r="F110" i="12"/>
  <c r="G110" i="12"/>
  <c r="D110" i="12"/>
  <c r="D109" i="12" s="1"/>
  <c r="D61" i="12"/>
  <c r="D90" i="12" s="1"/>
  <c r="D158" i="12" s="1"/>
  <c r="E29" i="12"/>
  <c r="E28" i="12" s="1"/>
  <c r="F29" i="12"/>
  <c r="F28" i="12" s="1"/>
  <c r="G29" i="12"/>
  <c r="F109" i="12" l="1"/>
  <c r="F112" i="12"/>
  <c r="F111" i="12" s="1"/>
  <c r="E109" i="12"/>
  <c r="E112" i="12"/>
  <c r="E111" i="12" s="1"/>
  <c r="G109" i="12"/>
  <c r="G112" i="12"/>
  <c r="G111" i="12" s="1"/>
  <c r="I109" i="12"/>
  <c r="F153" i="12"/>
  <c r="I150" i="12"/>
  <c r="I61" i="12"/>
  <c r="I78" i="12"/>
  <c r="I120" i="12"/>
  <c r="I16" i="12"/>
  <c r="G28" i="12"/>
  <c r="I28" i="12" s="1"/>
  <c r="I29" i="12"/>
  <c r="I60" i="12"/>
  <c r="I110" i="12"/>
  <c r="I76" i="12"/>
  <c r="I36" i="12"/>
  <c r="E59" i="12"/>
  <c r="G59" i="12"/>
  <c r="F59" i="12"/>
  <c r="I129" i="12"/>
  <c r="I105" i="12"/>
  <c r="D112" i="12"/>
  <c r="D111" i="12" l="1"/>
  <c r="I148" i="12"/>
  <c r="I127" i="12"/>
  <c r="I59" i="12"/>
  <c r="I90" i="12"/>
  <c r="I119" i="12"/>
  <c r="I85" i="12"/>
  <c r="I103" i="12"/>
  <c r="I126" i="12" l="1"/>
  <c r="I111" i="12"/>
  <c r="I112" i="12"/>
  <c r="D29" i="12"/>
  <c r="D28" i="12" s="1"/>
  <c r="E32" i="12"/>
  <c r="F32" i="12"/>
  <c r="F158" i="12" s="1"/>
  <c r="I23" i="12"/>
  <c r="I47" i="12" l="1"/>
  <c r="G32" i="12"/>
  <c r="G158" i="12" s="1"/>
  <c r="I24" i="12"/>
  <c r="I158" i="12" l="1"/>
  <c r="I32" i="12"/>
  <c r="E154" i="12"/>
  <c r="E153" i="12" s="1"/>
  <c r="G154" i="12"/>
  <c r="G153" i="12" l="1"/>
  <c r="I153" i="12" s="1"/>
  <c r="I154" i="12"/>
  <c r="E12" i="12"/>
  <c r="F12" i="12"/>
  <c r="F31" i="12" s="1"/>
  <c r="G12" i="12"/>
  <c r="D12" i="12"/>
  <c r="D11" i="12" s="1"/>
  <c r="I12" i="12" l="1"/>
  <c r="F30" i="12"/>
  <c r="E11" i="12"/>
  <c r="E31" i="12"/>
  <c r="G11" i="12"/>
  <c r="G31" i="12"/>
  <c r="F11" i="12"/>
  <c r="I11" i="12" l="1"/>
  <c r="I31" i="12"/>
  <c r="G30" i="12"/>
  <c r="E30" i="12"/>
  <c r="I30" i="12" l="1"/>
  <c r="D154" i="12"/>
  <c r="D153" i="12" s="1"/>
  <c r="E65" i="12"/>
  <c r="E89" i="12" s="1"/>
  <c r="E156" i="12" s="1"/>
  <c r="F65" i="12"/>
  <c r="F156" i="12" s="1"/>
  <c r="G65" i="12"/>
  <c r="G156" i="12" s="1"/>
  <c r="D65" i="12"/>
  <c r="D89" i="12" s="1"/>
  <c r="D88" i="12" l="1"/>
  <c r="G88" i="12"/>
  <c r="F88" i="12"/>
  <c r="E88" i="12"/>
  <c r="I89" i="12"/>
  <c r="F64" i="12"/>
  <c r="G64" i="12"/>
  <c r="D64" i="12"/>
  <c r="E64" i="12"/>
  <c r="I88" i="12" l="1"/>
  <c r="E137" i="12"/>
  <c r="F137" i="12"/>
  <c r="D137" i="12"/>
  <c r="E133" i="12"/>
  <c r="E155" i="12" s="1"/>
  <c r="F133" i="12"/>
  <c r="F155" i="12" s="1"/>
  <c r="G133" i="12"/>
  <c r="G155" i="12" s="1"/>
  <c r="D133" i="12"/>
  <c r="D24" i="12"/>
  <c r="I133" i="12" l="1"/>
  <c r="G137" i="12"/>
  <c r="I137" i="12" s="1"/>
  <c r="I138" i="12"/>
  <c r="D32" i="12"/>
  <c r="D148" i="12"/>
  <c r="D59" i="12"/>
  <c r="D31" i="12"/>
  <c r="D155" i="12" s="1"/>
  <c r="I155" i="12" l="1"/>
  <c r="I156" i="12"/>
  <c r="E132" i="12" l="1"/>
  <c r="F132" i="12"/>
  <c r="G132" i="12"/>
  <c r="D132" i="12"/>
  <c r="I132" i="12" l="1"/>
  <c r="G22" i="12"/>
  <c r="D22" i="12"/>
  <c r="F22" i="12" l="1"/>
  <c r="E22" i="12"/>
  <c r="I22" i="12" s="1"/>
  <c r="D30" i="12" l="1"/>
</calcChain>
</file>

<file path=xl/sharedStrings.xml><?xml version="1.0" encoding="utf-8"?>
<sst xmlns="http://schemas.openxmlformats.org/spreadsheetml/2006/main" count="386" uniqueCount="114">
  <si>
    <t>Источник финансирования</t>
  </si>
  <si>
    <t>№ п/п</t>
  </si>
  <si>
    <t xml:space="preserve">о реализации  муниципальных программ, </t>
  </si>
  <si>
    <t>Отчёт</t>
  </si>
  <si>
    <t>Мероприятия*</t>
  </si>
  <si>
    <t xml:space="preserve">Утвержденный объем финансирования </t>
  </si>
  <si>
    <t>Лимиты</t>
  </si>
  <si>
    <t>Исполнено</t>
  </si>
  <si>
    <t>произведённые кассовые расходы</t>
  </si>
  <si>
    <t xml:space="preserve">фактическое финансирование  </t>
  </si>
  <si>
    <t>Развитие информационной системы управления муниципальными финансами</t>
  </si>
  <si>
    <t>Всего по программе</t>
  </si>
  <si>
    <t>бюджет Мурманской области</t>
  </si>
  <si>
    <t>Всего, в т.ч.</t>
  </si>
  <si>
    <t>Всего по подпрограмме</t>
  </si>
  <si>
    <t>Комплекс мероприятий, направленных на развитие массового спорта</t>
  </si>
  <si>
    <t>Компенсация расходов на оплату стоимости проезда и провоза багажа к месту использования отпуска и обратно лицам, работающим в организациях, финансируемых из местного бюджета</t>
  </si>
  <si>
    <t>Всего по муниципальным программам</t>
  </si>
  <si>
    <r>
      <t xml:space="preserve">Оценка выполнения </t>
    </r>
    <r>
      <rPr>
        <sz val="11.5"/>
        <color theme="1"/>
        <rFont val="Times New Roman"/>
        <family val="1"/>
        <charset val="204"/>
      </rPr>
      <t>(краткое описание исполнения программы; либо причины неисполнения)</t>
    </r>
  </si>
  <si>
    <t>Всего:</t>
  </si>
  <si>
    <t>Подпрограмма 1 "Физическая культура и спорт города Кола"</t>
  </si>
  <si>
    <t>бюджет г. Кола</t>
  </si>
  <si>
    <t>Подпрограмма 2 "Культура города Кола"</t>
  </si>
  <si>
    <t xml:space="preserve">Обеспечение деятельности городской библиотеки </t>
  </si>
  <si>
    <t xml:space="preserve">Субсидии бюджетам муниципальных образований на софинансирование расходов, направляемых на оплату труда и начисления на выплаты по оплате труда работникам муниципальных учреждений </t>
  </si>
  <si>
    <t>Расходы бюджета города Колы на софинансирование расходов, направляемых на оплату труда и начисления на выплаты по оплате труда работникам муниципальных учреждений</t>
  </si>
  <si>
    <t>Обеспечение деятельности МБУК "Музей истории города Колы"</t>
  </si>
  <si>
    <t>бюджет  Мурманской области</t>
  </si>
  <si>
    <t>Подпрограмма 3 "Развитие потенциала молодёжи города Колы"</t>
  </si>
  <si>
    <t>Ликвидация несанкционированных свалок на территории  муниципального образования городское поселение Кола</t>
  </si>
  <si>
    <t xml:space="preserve">Санитарное содержание и ремонт городских объектов </t>
  </si>
  <si>
    <t>Содержание мест захоронения, организация ритуальных услуг</t>
  </si>
  <si>
    <t>Расходы на уличное освещение</t>
  </si>
  <si>
    <t>Субвенция бюджетам муниципальных образований Мурманской области на осуществление деятельности по отлову и содержанию животных без владельцев</t>
  </si>
  <si>
    <t>Содержание, ремонт, восстановление технико-эксплуатационных качеств элементов обустройства дорог</t>
  </si>
  <si>
    <t>Обеспечение безопасности движения  на автомобильных дорогах общего пользования местного значения</t>
  </si>
  <si>
    <t>Обслуживание и ремонт светофорных объектов</t>
  </si>
  <si>
    <t xml:space="preserve">Подпрограмма 4 "Формирование современной городской среды" </t>
  </si>
  <si>
    <t>Фё</t>
  </si>
  <si>
    <t xml:space="preserve"> </t>
  </si>
  <si>
    <t xml:space="preserve">Подпрограмма 5 "Содержание и ремонт многоквартирных домов в городе Кола" </t>
  </si>
  <si>
    <t>Оплата взносов за капитальный ремонт муниципального жилищного фонда</t>
  </si>
  <si>
    <t>Субсидия  на софинансирование расходных обязательств муниципальных образований на оплату взносов на капитальный ремонт за муниципальный жилой фонд</t>
  </si>
  <si>
    <t xml:space="preserve">Расходы бюджета г. Колы на оплату взносов на капитальный ремонт за муниципальный жилой фонд </t>
  </si>
  <si>
    <t>Подпрограмма 2 "Подготовка объектов и систем жизнеобеспечения к работе в отопительный период на территории города Кола"</t>
  </si>
  <si>
    <t>Разработка проектной и проектно-сметной документации, экспертиза проектной и проектно-сметной документации объектов коммунальной инфраструктуры</t>
  </si>
  <si>
    <t>Содержание модульных электрических тепловых пунктов и наружных сетей</t>
  </si>
  <si>
    <t>Расходы на возмещение тепловых потерь, возникающих в тепловых сетях, находящихся в муниципальной собственности, в связи с организацией теплоснабжения и горячего водоснабжения населения</t>
  </si>
  <si>
    <t>Подпрограмма 3 "Управление городским хозяйством"</t>
  </si>
  <si>
    <t xml:space="preserve">Расходы на содержание муниципального учреждения </t>
  </si>
  <si>
    <t>Оценка недвижимости, признание прав и регулирование отношений по муниципальной собственности</t>
  </si>
  <si>
    <t>Оплата жилищно-коммунальных услуг за пустующий муниципальный жилищный фонд и нежилые помещения</t>
  </si>
  <si>
    <t>Содержание и ремонт объектов муниципальной собственности</t>
  </si>
  <si>
    <t xml:space="preserve">Реализации мероприятий по обеспечению жильем молодых семей </t>
  </si>
  <si>
    <t>Проведение землеустроительных работ</t>
  </si>
  <si>
    <t>Выплаты пенсии за выслугу лет лицам, замещавшим должности муниципальной службы в муниципальном образовании городское поселение Кола</t>
  </si>
  <si>
    <t>Расходы на обеспечение деятельности муниципальных учреждений на выполнение муниципальных функций (материально-техническое обеспечение)</t>
  </si>
  <si>
    <t>Расходы на публикацию муниципальных правовых актов</t>
  </si>
  <si>
    <t>Субсидия на техническое сопровождение программного обеспечения "Система автоматизированного рабочего места муниципального образования"</t>
  </si>
  <si>
    <t>Субвенция на осуществление органами местного самоуправления отдельных государственных полномочий Мурманской области по определению перечня должностных лиц, уполномоченных составлять протоколы об административных правонарушениях, предусмотренных Законом Мурманской области "Об административных правонарушениях"</t>
  </si>
  <si>
    <t>Расходы бюджета города Колы на техническое сопровождение программного обеспечения "Система автоматизированного рабочего места муниципального образования"</t>
  </si>
  <si>
    <t xml:space="preserve">действующих в муниципальном образовании г. Кола </t>
  </si>
  <si>
    <t>Всего</t>
  </si>
  <si>
    <t xml:space="preserve">Подпрограмма 2 "Содержание и ремонт улично-дрожной сети города Кола" </t>
  </si>
  <si>
    <t>Методическое обеспечение мероприятий (разработка, изготовление, размещение наглядной агитации по профилактике здорового образа жизни)</t>
  </si>
  <si>
    <t xml:space="preserve">Подпрограмма 3 "Обеспечение доступной среды для инвалидов на территории города Кола" </t>
  </si>
  <si>
    <t>Реализация мероприятий по обеспечению доступности городских объектов для инвалидов</t>
  </si>
  <si>
    <t>Текущий ремонт муниципального жилищного фонда</t>
  </si>
  <si>
    <t>Разработка и корректировка градостроительной документации</t>
  </si>
  <si>
    <t>Проведение городских праздничных и культурно-досуговых мероприятий</t>
  </si>
  <si>
    <t>Предоставление субсидий социально ориентированным некоммерческим организациям в целях организации и проведения массовых мероприятий с жителями города Колы</t>
  </si>
  <si>
    <t xml:space="preserve">Подпрограмма 1 "Комплексное благоустройство города" </t>
  </si>
  <si>
    <t>Комплекс мероприятий, направленных на повышение уровня противопожарной безопасности</t>
  </si>
  <si>
    <t xml:space="preserve">Компенсация расходов на оплату стоимости проезда и провоза багажа к месту использования отпуска и обратно лицам, работающим в организациях, финансируемых из местного бюджета </t>
  </si>
  <si>
    <t>Расходы на выплату по оплате труда несовершеннолетним гражданам в возрасте от 14 до 18 лет в летний период и свободное от основной учёбы время</t>
  </si>
  <si>
    <t>Муниципальная программа "Обеспечение эффективного функционирования городского хозяйства" на 2020-2023 год</t>
  </si>
  <si>
    <t>Муниципальная программа  "Управление муниципальным имуществом города Кола" на 2020-2025</t>
  </si>
  <si>
    <t>Муниципальная программа "Обеспечение жильём молодых семей города Кола" на 2020-2023 годы</t>
  </si>
  <si>
    <t>Муниципальная программа "Управление земельными ресурсами города Кола" на 2020-2025 годы</t>
  </si>
  <si>
    <t xml:space="preserve">Муниципальная программа "Управление муниципальными финансами города Кола" на 2020-2025 годы </t>
  </si>
  <si>
    <t>Муниципальная программа "Обеспечение первичных мер пожарной безопасности на территории городского поселения Кола Кольского района" на 2021-2023 годы</t>
  </si>
  <si>
    <t>Муниципальная программа "Развитие и повышение качества человеческого потенциала" на 2023-2025 годы</t>
  </si>
  <si>
    <t>Муниципальная программа "Экологическая безопасность города Колы" на 2023-2025 годы</t>
  </si>
  <si>
    <t xml:space="preserve">Муниципальная программа "Обеспечение комфортных условий проживания населения города Колы" на 2020-2024 годы </t>
  </si>
  <si>
    <t>Субсидии на финансовое обеспечение дорожной деятельности в отношении автомобильных дорог местного значения и искусственных дорожных сооружений на них за счет средств дорожного фонда</t>
  </si>
  <si>
    <t>Расходы бюджета города Колы на финансовое обеспечение дорожной деятельности в отношении автомобильных дорог местного значения и искусственных дорожных сооружений на них за счет средств дорожного фонда</t>
  </si>
  <si>
    <t>Муниципальная программа "Муниципальное управление города Кола" на 2023-2025 годы</t>
  </si>
  <si>
    <t>Исполнено на</t>
  </si>
  <si>
    <t>Снос ветхих, аварийных сданий и сооружений, незаконных построек</t>
  </si>
  <si>
    <t>Выявление, эвакуация, хранение брошенных и (или) разукомплектованных транспортных средств на территории городского поселения Кола</t>
  </si>
  <si>
    <t xml:space="preserve">Создание и эксплуатация единой автоматизированной системы для обеспечения сохранности объектов благоустройства города Колы </t>
  </si>
  <si>
    <t xml:space="preserve">Выполнение работ по оценке технического состояния ровности асфальтобетонного покрытия после проведения ремонтных работ </t>
  </si>
  <si>
    <t xml:space="preserve">Субсидии из областного бюджета местным бюджетам на финансовое обеспечение работ по диагностике и оценке транспортно-эксплуатационного состояния, паспортизации, разработке и актуализации проектов организации дорожного движения автомобильных дорог общего пользования местного значения за счет средств дорожного фонда </t>
  </si>
  <si>
    <t>Расходы бюджета города Колы на финансовое обеспечение работ по диагностике и оценке транспортно-эксплуатационного состояния, паспортизации, разработке и актуализации проектов организации дорожного движения автомобильных дорог общего пользования местного значения за счет средств дорожного фонда</t>
  </si>
  <si>
    <t>Расходы бюджета г. Колы на реализацию инициативных проектов</t>
  </si>
  <si>
    <t>Подпрограмма 1 "Комплексное развитие систем коммунальной инфраструктуры города Кола"</t>
  </si>
  <si>
    <t>Модернизация объектов коммунальной инфраструктуры</t>
  </si>
  <si>
    <t>Мероприятия по озеленению территории города</t>
  </si>
  <si>
    <t>Благоустройство дворовых территорий</t>
  </si>
  <si>
    <t>Федеральный бюджет</t>
  </si>
  <si>
    <t>Субсидии из областного бюджета местным бюджетам на реализацию инициативных проектов в муниципальных образованиях Мурманской области (площадка для выгула собак)</t>
  </si>
  <si>
    <t>Расходы бюджета города Колы на реализацию инециативных проектов (площадка для выгула собак)</t>
  </si>
  <si>
    <t>Расходы бюджета города Колы на реализацию инециативных проектов (Замена игрового оборудования на детских площадках в парке г. Кола)</t>
  </si>
  <si>
    <t>Субсидия из областного бюджета местным бюджетам Мурманской области на создание комфортной городской среды в малых городах и исторических поселениях - победителей Всероссийского конкурса лучших проектов создания комфортной городской среды</t>
  </si>
  <si>
    <t>Субсидии из областного бюджета местным бюджетам на реализацию инициативных проектов в муниципальных образованиях Мурманской области (Замена игрового оборудования на детских площадках в парке г. Кола)</t>
  </si>
  <si>
    <t>Субсидии из областного бюджета местным 
бюджетам на софинансирование расходных обязательств муниципальных образований на предоставление социальных выплат молодым семьям, достигшим 36 лет на приобретение (строительство) жилых помещений</t>
  </si>
  <si>
    <t>Расходы бюджета города Колы на софинансирование расходных обязательств муниципальных образований на предоставление социальных выплат молодым семьям, достигшим 36 лет на приобретение (строительство) жилых помещений</t>
  </si>
  <si>
    <t>Процентные платежи по муниципальному долгу города Колы</t>
  </si>
  <si>
    <t xml:space="preserve">Ежемесячная доплата к страховой пенсии лицам, замещавшим муниципальные должности в муниципальном образовании городское поселение город Кола </t>
  </si>
  <si>
    <t>Субсидии из областного бюджета местным бюджетам на реализацию инициативных проектов в муниципальных образованиях Мурманской области.</t>
  </si>
  <si>
    <t xml:space="preserve">Аварийные и ремонтные работы объектов коммунальной инфраструктуры </t>
  </si>
  <si>
    <t>Субсидии из областного бюджета  местным бюджетам на подготовку к отопительному периоду</t>
  </si>
  <si>
    <t>Расходы бюджета города Колы на подготовку к отопительному периоду</t>
  </si>
  <si>
    <t xml:space="preserve">за 2 квартал 2025 года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</si>
</sst>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₽_-;\-* #,##0.00\ _₽_-;_-* &quot;-&quot;??\ _₽_-;_-@_-"/>
    <numFmt numFmtId="164" formatCode="0.0"/>
    <numFmt numFmtId="165" formatCode="#,##0.0"/>
    <numFmt numFmtId="166" formatCode="0.0%"/>
  </numFmts>
  <fonts count="12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1.5"/>
      <color theme="1"/>
      <name val="Times New Roman"/>
      <family val="1"/>
      <charset val="204"/>
    </font>
    <font>
      <b/>
      <sz val="11.5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9" fontId="10" fillId="0" borderId="0" applyFont="0" applyFill="0" applyBorder="0" applyAlignment="0" applyProtection="0"/>
  </cellStyleXfs>
  <cellXfs count="119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3" fillId="2" borderId="2" xfId="0" applyFont="1" applyFill="1" applyBorder="1"/>
    <xf numFmtId="165" fontId="4" fillId="2" borderId="0" xfId="0" applyNumberFormat="1" applyFont="1" applyFill="1"/>
    <xf numFmtId="165" fontId="3" fillId="2" borderId="0" xfId="0" applyNumberFormat="1" applyFont="1" applyFill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0" fontId="11" fillId="0" borderId="0" xfId="0" applyFont="1" applyFill="1" applyAlignment="1">
      <alignment horizontal="right"/>
    </xf>
    <xf numFmtId="43" fontId="4" fillId="0" borderId="0" xfId="1" applyFont="1" applyFill="1" applyAlignment="1">
      <alignment horizontal="left" vertical="center"/>
    </xf>
    <xf numFmtId="0" fontId="0" fillId="0" borderId="0" xfId="0" applyFill="1" applyBorder="1" applyAlignment="1">
      <alignment horizontal="center" wrapText="1"/>
    </xf>
    <xf numFmtId="0" fontId="0" fillId="0" borderId="0" xfId="0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165" fontId="4" fillId="0" borderId="0" xfId="0" applyNumberFormat="1" applyFont="1" applyFill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>
      <alignment horizontal="center" vertical="center" wrapText="1"/>
    </xf>
    <xf numFmtId="49" fontId="4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Fill="1"/>
    <xf numFmtId="165" fontId="5" fillId="2" borderId="0" xfId="0" applyNumberFormat="1" applyFont="1" applyFill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1" fillId="2" borderId="0" xfId="0" applyFont="1" applyFill="1" applyAlignment="1">
      <alignment horizontal="right"/>
    </xf>
    <xf numFmtId="43" fontId="4" fillId="2" borderId="0" xfId="1" applyFont="1" applyFill="1" applyAlignment="1">
      <alignment horizontal="left" vertic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/>
    <xf numFmtId="49" fontId="4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right" vertical="center" wrapText="1"/>
    </xf>
    <xf numFmtId="166" fontId="4" fillId="2" borderId="4" xfId="2" applyNumberFormat="1" applyFont="1" applyFill="1" applyBorder="1" applyAlignment="1">
      <alignment horizontal="left" vertical="center"/>
    </xf>
    <xf numFmtId="49" fontId="4" fillId="2" borderId="5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49" fontId="4" fillId="2" borderId="6" xfId="0" applyNumberFormat="1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49" fontId="3" fillId="2" borderId="1" xfId="0" applyNumberFormat="1" applyFont="1" applyFill="1" applyBorder="1"/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49" fontId="4" fillId="2" borderId="1" xfId="0" applyNumberFormat="1" applyFont="1" applyFill="1" applyBorder="1"/>
    <xf numFmtId="0" fontId="4" fillId="2" borderId="1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right" vertical="center" wrapText="1"/>
    </xf>
    <xf numFmtId="166" fontId="2" fillId="2" borderId="4" xfId="2" applyNumberFormat="1" applyFont="1" applyFill="1" applyBorder="1" applyAlignment="1">
      <alignment horizontal="left" vertical="center"/>
    </xf>
    <xf numFmtId="0" fontId="11" fillId="2" borderId="13" xfId="0" applyFont="1" applyFill="1" applyBorder="1" applyAlignment="1">
      <alignment horizontal="right" vertical="center" wrapText="1"/>
    </xf>
    <xf numFmtId="166" fontId="4" fillId="2" borderId="14" xfId="2" applyNumberFormat="1" applyFont="1" applyFill="1" applyBorder="1" applyAlignment="1">
      <alignment horizontal="left" vertical="center"/>
    </xf>
    <xf numFmtId="0" fontId="9" fillId="2" borderId="9" xfId="0" applyFont="1" applyFill="1" applyBorder="1" applyAlignment="1">
      <alignment horizontal="right" vertical="center" wrapText="1"/>
    </xf>
    <xf numFmtId="0" fontId="11" fillId="2" borderId="9" xfId="0" applyFont="1" applyFill="1" applyBorder="1" applyAlignment="1">
      <alignment horizontal="right" vertical="center" wrapText="1"/>
    </xf>
    <xf numFmtId="166" fontId="4" fillId="2" borderId="10" xfId="2" applyNumberFormat="1" applyFont="1" applyFill="1" applyBorder="1" applyAlignment="1">
      <alignment horizontal="left" vertical="center"/>
    </xf>
    <xf numFmtId="2" fontId="4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5" xfId="0" applyFont="1" applyFill="1" applyBorder="1" applyAlignment="1">
      <alignment horizontal="center" vertical="top" wrapText="1"/>
    </xf>
    <xf numFmtId="0" fontId="4" fillId="2" borderId="5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right" vertical="center" wrapText="1"/>
    </xf>
    <xf numFmtId="0" fontId="11" fillId="2" borderId="11" xfId="0" applyFont="1" applyFill="1" applyBorder="1" applyAlignment="1">
      <alignment horizontal="right" vertical="center" wrapText="1"/>
    </xf>
    <xf numFmtId="166" fontId="4" fillId="2" borderId="12" xfId="2" applyNumberFormat="1" applyFont="1" applyFill="1" applyBorder="1" applyAlignment="1">
      <alignment horizontal="left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4" fillId="2" borderId="5" xfId="0" applyNumberFormat="1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165" fontId="4" fillId="2" borderId="1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center" wrapText="1"/>
    </xf>
    <xf numFmtId="165" fontId="4" fillId="2" borderId="5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8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5" xfId="0" applyNumberFormat="1" applyFont="1" applyFill="1" applyBorder="1" applyAlignment="1">
      <alignment horizontal="center" vertical="center" wrapText="1"/>
    </xf>
    <xf numFmtId="49" fontId="2" fillId="2" borderId="6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center" vertical="center" wrapText="1"/>
    </xf>
    <xf numFmtId="0" fontId="0" fillId="2" borderId="7" xfId="0" applyFill="1" applyBorder="1" applyAlignment="1">
      <alignment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top" wrapText="1"/>
    </xf>
    <xf numFmtId="49" fontId="2" fillId="2" borderId="5" xfId="0" applyNumberFormat="1" applyFont="1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center" wrapText="1"/>
    </xf>
    <xf numFmtId="0" fontId="0" fillId="2" borderId="5" xfId="0" applyFill="1" applyBorder="1" applyAlignment="1">
      <alignment horizontal="center" vertical="top" wrapText="1"/>
    </xf>
    <xf numFmtId="0" fontId="0" fillId="2" borderId="6" xfId="0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0" fillId="2" borderId="6" xfId="0" applyFill="1" applyBorder="1" applyAlignment="1"/>
    <xf numFmtId="0" fontId="4" fillId="2" borderId="7" xfId="0" applyFont="1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wrapText="1"/>
    </xf>
    <xf numFmtId="0" fontId="2" fillId="2" borderId="5" xfId="0" applyFont="1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wrapText="1"/>
    </xf>
    <xf numFmtId="0" fontId="3" fillId="2" borderId="4" xfId="0" applyFont="1" applyFill="1" applyBorder="1"/>
    <xf numFmtId="49" fontId="4" fillId="2" borderId="5" xfId="0" applyNumberFormat="1" applyFont="1" applyFill="1" applyBorder="1" applyAlignment="1">
      <alignment horizontal="center" vertical="center"/>
    </xf>
    <xf numFmtId="0" fontId="0" fillId="2" borderId="7" xfId="0" applyFill="1" applyBorder="1" applyAlignment="1">
      <alignment horizontal="center"/>
    </xf>
    <xf numFmtId="0" fontId="2" fillId="2" borderId="3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top" wrapText="1"/>
    </xf>
    <xf numFmtId="0" fontId="0" fillId="2" borderId="5" xfId="0" applyFill="1" applyBorder="1" applyAlignment="1">
      <alignment horizontal="center" wrapText="1"/>
    </xf>
    <xf numFmtId="165" fontId="2" fillId="2" borderId="1" xfId="0" applyNumberFormat="1" applyFont="1" applyFill="1" applyBorder="1" applyAlignment="1">
      <alignment horizontal="center" vertical="center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199"/>
  <sheetViews>
    <sheetView tabSelected="1" zoomScale="90" zoomScaleNormal="90" workbookViewId="0">
      <selection activeCell="K159" sqref="K159"/>
    </sheetView>
  </sheetViews>
  <sheetFormatPr defaultRowHeight="15.75" x14ac:dyDescent="0.25"/>
  <cols>
    <col min="1" max="1" width="5.85546875" style="7" customWidth="1"/>
    <col min="2" max="2" width="39" style="8" customWidth="1"/>
    <col min="3" max="3" width="19.5703125" style="7" customWidth="1"/>
    <col min="4" max="4" width="19.7109375" style="7" customWidth="1"/>
    <col min="5" max="5" width="16.5703125" style="7" customWidth="1"/>
    <col min="6" max="6" width="19.7109375" style="7" customWidth="1"/>
    <col min="7" max="7" width="17.5703125" style="7" customWidth="1"/>
    <col min="8" max="8" width="15.42578125" style="9" customWidth="1"/>
    <col min="9" max="9" width="13" style="10" bestFit="1" customWidth="1"/>
    <col min="10" max="13" width="10.5703125" style="1" bestFit="1" customWidth="1"/>
    <col min="14" max="16384" width="9.140625" style="1"/>
  </cols>
  <sheetData>
    <row r="1" spans="1:9" ht="18.75" customHeight="1" x14ac:dyDescent="0.3">
      <c r="A1" s="20" t="s">
        <v>3</v>
      </c>
      <c r="B1" s="20"/>
      <c r="C1" s="20"/>
      <c r="D1" s="20"/>
      <c r="E1" s="20"/>
      <c r="F1" s="20"/>
      <c r="G1" s="20"/>
      <c r="H1" s="20"/>
      <c r="I1" s="20"/>
    </row>
    <row r="2" spans="1:9" ht="18.75" customHeight="1" x14ac:dyDescent="0.3">
      <c r="A2" s="20" t="s">
        <v>2</v>
      </c>
      <c r="B2" s="20"/>
      <c r="C2" s="20"/>
      <c r="D2" s="20"/>
      <c r="E2" s="20"/>
      <c r="F2" s="20"/>
      <c r="G2" s="20"/>
      <c r="H2" s="20"/>
      <c r="I2" s="20"/>
    </row>
    <row r="3" spans="1:9" ht="18.75" customHeight="1" x14ac:dyDescent="0.3">
      <c r="A3" s="20" t="s">
        <v>61</v>
      </c>
      <c r="B3" s="20"/>
      <c r="C3" s="20"/>
      <c r="D3" s="20"/>
      <c r="E3" s="20"/>
      <c r="F3" s="20"/>
      <c r="G3" s="20"/>
      <c r="H3" s="20"/>
      <c r="I3" s="20"/>
    </row>
    <row r="4" spans="1:9" ht="18.75" customHeight="1" x14ac:dyDescent="0.3">
      <c r="A4" s="20" t="s">
        <v>113</v>
      </c>
      <c r="B4" s="20"/>
      <c r="C4" s="20"/>
      <c r="D4" s="20"/>
      <c r="E4" s="20"/>
      <c r="F4" s="20"/>
      <c r="G4" s="20"/>
      <c r="H4" s="20"/>
      <c r="I4" s="20"/>
    </row>
    <row r="5" spans="1:9" ht="15.75" customHeight="1" x14ac:dyDescent="0.25">
      <c r="A5" s="21"/>
      <c r="B5" s="22"/>
      <c r="C5" s="1"/>
      <c r="D5" s="1"/>
      <c r="E5" s="1"/>
      <c r="F5" s="1"/>
      <c r="G5" s="1"/>
      <c r="H5" s="23"/>
      <c r="I5" s="24"/>
    </row>
    <row r="6" spans="1:9" ht="33" customHeight="1" x14ac:dyDescent="0.25">
      <c r="A6" s="25" t="s">
        <v>1</v>
      </c>
      <c r="B6" s="26" t="s">
        <v>4</v>
      </c>
      <c r="C6" s="26" t="s">
        <v>0</v>
      </c>
      <c r="D6" s="27" t="s">
        <v>5</v>
      </c>
      <c r="E6" s="26" t="s">
        <v>6</v>
      </c>
      <c r="F6" s="25" t="s">
        <v>7</v>
      </c>
      <c r="G6" s="25"/>
      <c r="H6" s="28" t="s">
        <v>18</v>
      </c>
      <c r="I6" s="29"/>
    </row>
    <row r="7" spans="1:9" ht="48" customHeight="1" x14ac:dyDescent="0.25">
      <c r="A7" s="25"/>
      <c r="B7" s="26"/>
      <c r="C7" s="26"/>
      <c r="D7" s="30"/>
      <c r="E7" s="26"/>
      <c r="F7" s="31" t="s">
        <v>9</v>
      </c>
      <c r="G7" s="31" t="s">
        <v>8</v>
      </c>
      <c r="H7" s="32"/>
      <c r="I7" s="33"/>
    </row>
    <row r="8" spans="1:9" x14ac:dyDescent="0.25">
      <c r="A8" s="31">
        <v>1</v>
      </c>
      <c r="B8" s="26" t="s">
        <v>81</v>
      </c>
      <c r="C8" s="26"/>
      <c r="D8" s="26"/>
      <c r="E8" s="26"/>
      <c r="F8" s="26"/>
      <c r="G8" s="26"/>
      <c r="H8" s="34"/>
      <c r="I8" s="34"/>
    </row>
    <row r="9" spans="1:9" x14ac:dyDescent="0.25">
      <c r="A9" s="35"/>
      <c r="B9" s="26" t="s">
        <v>20</v>
      </c>
      <c r="C9" s="34"/>
      <c r="D9" s="34"/>
      <c r="E9" s="34"/>
      <c r="F9" s="34"/>
      <c r="G9" s="34"/>
      <c r="H9" s="34"/>
      <c r="I9" s="34"/>
    </row>
    <row r="10" spans="1:9" ht="47.25" x14ac:dyDescent="0.25">
      <c r="A10" s="36"/>
      <c r="B10" s="37" t="s">
        <v>15</v>
      </c>
      <c r="C10" s="37" t="s">
        <v>21</v>
      </c>
      <c r="D10" s="38">
        <v>100</v>
      </c>
      <c r="E10" s="38">
        <v>100</v>
      </c>
      <c r="F10" s="38">
        <v>0</v>
      </c>
      <c r="G10" s="38">
        <v>0</v>
      </c>
      <c r="H10" s="39" t="s">
        <v>87</v>
      </c>
      <c r="I10" s="40">
        <f t="shared" ref="I10:I31" si="0">ROUND(G10/E10,4)</f>
        <v>0</v>
      </c>
    </row>
    <row r="11" spans="1:9" x14ac:dyDescent="0.25">
      <c r="A11" s="41"/>
      <c r="B11" s="27" t="s">
        <v>14</v>
      </c>
      <c r="C11" s="31" t="s">
        <v>13</v>
      </c>
      <c r="D11" s="42">
        <f>D12</f>
        <v>100</v>
      </c>
      <c r="E11" s="42">
        <f t="shared" ref="E11:G11" si="1">E12</f>
        <v>100</v>
      </c>
      <c r="F11" s="42">
        <f t="shared" si="1"/>
        <v>0</v>
      </c>
      <c r="G11" s="42">
        <f t="shared" si="1"/>
        <v>0</v>
      </c>
      <c r="H11" s="39" t="s">
        <v>87</v>
      </c>
      <c r="I11" s="40">
        <f t="shared" si="0"/>
        <v>0</v>
      </c>
    </row>
    <row r="12" spans="1:9" x14ac:dyDescent="0.25">
      <c r="A12" s="43"/>
      <c r="B12" s="44"/>
      <c r="C12" s="37" t="s">
        <v>21</v>
      </c>
      <c r="D12" s="38">
        <f>D10</f>
        <v>100</v>
      </c>
      <c r="E12" s="38">
        <f t="shared" ref="E12:G12" si="2">E10</f>
        <v>100</v>
      </c>
      <c r="F12" s="38">
        <f t="shared" si="2"/>
        <v>0</v>
      </c>
      <c r="G12" s="38">
        <f t="shared" si="2"/>
        <v>0</v>
      </c>
      <c r="H12" s="39" t="s">
        <v>87</v>
      </c>
      <c r="I12" s="40">
        <f t="shared" si="0"/>
        <v>0</v>
      </c>
    </row>
    <row r="13" spans="1:9" x14ac:dyDescent="0.25">
      <c r="A13" s="45"/>
      <c r="B13" s="26" t="s">
        <v>22</v>
      </c>
      <c r="C13" s="34"/>
      <c r="D13" s="34"/>
      <c r="E13" s="34"/>
      <c r="F13" s="34"/>
      <c r="G13" s="34"/>
      <c r="H13" s="34"/>
      <c r="I13" s="34"/>
    </row>
    <row r="14" spans="1:9" ht="31.5" x14ac:dyDescent="0.25">
      <c r="A14" s="36"/>
      <c r="B14" s="37" t="s">
        <v>69</v>
      </c>
      <c r="C14" s="37" t="s">
        <v>21</v>
      </c>
      <c r="D14" s="38">
        <v>2425</v>
      </c>
      <c r="E14" s="38">
        <v>2425</v>
      </c>
      <c r="F14" s="38">
        <v>155.27000000000001</v>
      </c>
      <c r="G14" s="38">
        <v>105.27</v>
      </c>
      <c r="H14" s="39" t="s">
        <v>87</v>
      </c>
      <c r="I14" s="40">
        <f t="shared" si="0"/>
        <v>4.3400000000000001E-2</v>
      </c>
    </row>
    <row r="15" spans="1:9" ht="78.75" x14ac:dyDescent="0.25">
      <c r="A15" s="36"/>
      <c r="B15" s="37" t="s">
        <v>70</v>
      </c>
      <c r="C15" s="37" t="s">
        <v>21</v>
      </c>
      <c r="D15" s="38">
        <v>290</v>
      </c>
      <c r="E15" s="38">
        <v>290</v>
      </c>
      <c r="F15" s="38">
        <v>0</v>
      </c>
      <c r="G15" s="38">
        <v>0</v>
      </c>
      <c r="H15" s="39" t="s">
        <v>87</v>
      </c>
      <c r="I15" s="40">
        <f t="shared" si="0"/>
        <v>0</v>
      </c>
    </row>
    <row r="16" spans="1:9" ht="94.5" x14ac:dyDescent="0.25">
      <c r="A16" s="36"/>
      <c r="B16" s="37" t="s">
        <v>73</v>
      </c>
      <c r="C16" s="37" t="s">
        <v>21</v>
      </c>
      <c r="D16" s="38">
        <v>60</v>
      </c>
      <c r="E16" s="38">
        <v>60</v>
      </c>
      <c r="F16" s="38">
        <v>37.78</v>
      </c>
      <c r="G16" s="38">
        <v>37.78</v>
      </c>
      <c r="H16" s="39" t="s">
        <v>87</v>
      </c>
      <c r="I16" s="40">
        <f t="shared" si="0"/>
        <v>0.62970000000000004</v>
      </c>
    </row>
    <row r="17" spans="1:9" ht="31.5" x14ac:dyDescent="0.25">
      <c r="A17" s="36"/>
      <c r="B17" s="37" t="s">
        <v>23</v>
      </c>
      <c r="C17" s="37" t="s">
        <v>21</v>
      </c>
      <c r="D17" s="38">
        <v>8831.2900000000009</v>
      </c>
      <c r="E17" s="38">
        <v>8831.2900000000009</v>
      </c>
      <c r="F17" s="38">
        <v>3087.5</v>
      </c>
      <c r="G17" s="38">
        <v>3087.5</v>
      </c>
      <c r="H17" s="39" t="s">
        <v>87</v>
      </c>
      <c r="I17" s="40">
        <f t="shared" si="0"/>
        <v>0.34960000000000002</v>
      </c>
    </row>
    <row r="18" spans="1:9" ht="94.5" x14ac:dyDescent="0.25">
      <c r="A18" s="36"/>
      <c r="B18" s="37" t="s">
        <v>24</v>
      </c>
      <c r="C18" s="37" t="s">
        <v>27</v>
      </c>
      <c r="D18" s="38">
        <v>1500</v>
      </c>
      <c r="E18" s="38">
        <v>1500</v>
      </c>
      <c r="F18" s="38">
        <v>750</v>
      </c>
      <c r="G18" s="38">
        <v>750</v>
      </c>
      <c r="H18" s="39" t="s">
        <v>87</v>
      </c>
      <c r="I18" s="40">
        <f t="shared" si="0"/>
        <v>0.5</v>
      </c>
    </row>
    <row r="19" spans="1:9" ht="94.5" x14ac:dyDescent="0.25">
      <c r="A19" s="36"/>
      <c r="B19" s="37" t="s">
        <v>25</v>
      </c>
      <c r="C19" s="37" t="s">
        <v>21</v>
      </c>
      <c r="D19" s="38">
        <v>568.96</v>
      </c>
      <c r="E19" s="38">
        <v>568.96</v>
      </c>
      <c r="F19" s="38">
        <v>284.48</v>
      </c>
      <c r="G19" s="38">
        <v>284.48</v>
      </c>
      <c r="H19" s="39" t="s">
        <v>87</v>
      </c>
      <c r="I19" s="40">
        <f t="shared" si="0"/>
        <v>0.5</v>
      </c>
    </row>
    <row r="20" spans="1:9" ht="31.5" x14ac:dyDescent="0.25">
      <c r="A20" s="36"/>
      <c r="B20" s="37" t="s">
        <v>26</v>
      </c>
      <c r="C20" s="37" t="s">
        <v>21</v>
      </c>
      <c r="D20" s="38">
        <v>5483.65</v>
      </c>
      <c r="E20" s="38">
        <v>5483.65</v>
      </c>
      <c r="F20" s="38">
        <v>2025.5</v>
      </c>
      <c r="G20" s="38">
        <v>2025.5</v>
      </c>
      <c r="H20" s="39" t="s">
        <v>87</v>
      </c>
      <c r="I20" s="40">
        <f t="shared" si="0"/>
        <v>0.36940000000000001</v>
      </c>
    </row>
    <row r="21" spans="1:9" ht="94.5" x14ac:dyDescent="0.25">
      <c r="A21" s="36"/>
      <c r="B21" s="37" t="s">
        <v>16</v>
      </c>
      <c r="C21" s="37" t="s">
        <v>21</v>
      </c>
      <c r="D21" s="38">
        <v>65</v>
      </c>
      <c r="E21" s="38">
        <v>65</v>
      </c>
      <c r="F21" s="38">
        <v>65</v>
      </c>
      <c r="G21" s="38">
        <v>65</v>
      </c>
      <c r="H21" s="39" t="s">
        <v>87</v>
      </c>
      <c r="I21" s="40">
        <f>ROUND(G21/E21,4)</f>
        <v>1</v>
      </c>
    </row>
    <row r="22" spans="1:9" x14ac:dyDescent="0.25">
      <c r="A22" s="46"/>
      <c r="B22" s="26" t="s">
        <v>14</v>
      </c>
      <c r="C22" s="31" t="s">
        <v>13</v>
      </c>
      <c r="D22" s="42">
        <f>D23+D24</f>
        <v>19223.900000000001</v>
      </c>
      <c r="E22" s="42">
        <f t="shared" ref="E22:G22" si="3">E23+E24</f>
        <v>19223.900000000001</v>
      </c>
      <c r="F22" s="42">
        <f t="shared" si="3"/>
        <v>6405.5300000000007</v>
      </c>
      <c r="G22" s="42">
        <f t="shared" si="3"/>
        <v>6355.5300000000007</v>
      </c>
      <c r="H22" s="39" t="s">
        <v>87</v>
      </c>
      <c r="I22" s="40">
        <f t="shared" si="0"/>
        <v>0.3306</v>
      </c>
    </row>
    <row r="23" spans="1:9" x14ac:dyDescent="0.25">
      <c r="A23" s="46"/>
      <c r="B23" s="47"/>
      <c r="C23" s="37" t="s">
        <v>21</v>
      </c>
      <c r="D23" s="38">
        <f>D14+D15+D16+D17+D19+D20+D21</f>
        <v>17723.900000000001</v>
      </c>
      <c r="E23" s="38">
        <f t="shared" ref="E23:G23" si="4">E14+E15+E16+E17+E19+E20+E21</f>
        <v>17723.900000000001</v>
      </c>
      <c r="F23" s="38">
        <f t="shared" si="4"/>
        <v>5655.5300000000007</v>
      </c>
      <c r="G23" s="38">
        <f t="shared" si="4"/>
        <v>5605.5300000000007</v>
      </c>
      <c r="H23" s="39" t="s">
        <v>87</v>
      </c>
      <c r="I23" s="40">
        <f t="shared" si="0"/>
        <v>0.31630000000000003</v>
      </c>
    </row>
    <row r="24" spans="1:9" ht="47.25" x14ac:dyDescent="0.25">
      <c r="A24" s="46"/>
      <c r="B24" s="47"/>
      <c r="C24" s="37" t="s">
        <v>12</v>
      </c>
      <c r="D24" s="38">
        <f>D18</f>
        <v>1500</v>
      </c>
      <c r="E24" s="38">
        <f t="shared" ref="E24:G24" si="5">E18</f>
        <v>1500</v>
      </c>
      <c r="F24" s="38">
        <f t="shared" si="5"/>
        <v>750</v>
      </c>
      <c r="G24" s="38">
        <f t="shared" si="5"/>
        <v>750</v>
      </c>
      <c r="H24" s="39" t="s">
        <v>87</v>
      </c>
      <c r="I24" s="40">
        <f t="shared" si="0"/>
        <v>0.5</v>
      </c>
    </row>
    <row r="25" spans="1:9" s="2" customFormat="1" x14ac:dyDescent="0.25">
      <c r="A25" s="48"/>
      <c r="B25" s="26" t="s">
        <v>28</v>
      </c>
      <c r="C25" s="49"/>
      <c r="D25" s="49"/>
      <c r="E25" s="49"/>
      <c r="F25" s="49"/>
      <c r="G25" s="49"/>
      <c r="H25" s="49"/>
      <c r="I25" s="49"/>
    </row>
    <row r="26" spans="1:9" s="2" customFormat="1" ht="78.75" x14ac:dyDescent="0.25">
      <c r="A26" s="36"/>
      <c r="B26" s="37" t="s">
        <v>64</v>
      </c>
      <c r="C26" s="37" t="s">
        <v>21</v>
      </c>
      <c r="D26" s="38">
        <v>30</v>
      </c>
      <c r="E26" s="38">
        <v>30</v>
      </c>
      <c r="F26" s="38">
        <v>0</v>
      </c>
      <c r="G26" s="38">
        <v>0</v>
      </c>
      <c r="H26" s="39" t="s">
        <v>87</v>
      </c>
      <c r="I26" s="40">
        <f t="shared" si="0"/>
        <v>0</v>
      </c>
    </row>
    <row r="27" spans="1:9" s="2" customFormat="1" ht="78.75" x14ac:dyDescent="0.25">
      <c r="A27" s="36"/>
      <c r="B27" s="37" t="s">
        <v>74</v>
      </c>
      <c r="C27" s="37" t="s">
        <v>21</v>
      </c>
      <c r="D27" s="38">
        <v>156.4</v>
      </c>
      <c r="E27" s="38">
        <v>156.4</v>
      </c>
      <c r="F27" s="38">
        <v>0</v>
      </c>
      <c r="G27" s="38">
        <v>0</v>
      </c>
      <c r="H27" s="39" t="s">
        <v>87</v>
      </c>
      <c r="I27" s="40">
        <f t="shared" si="0"/>
        <v>0</v>
      </c>
    </row>
    <row r="28" spans="1:9" x14ac:dyDescent="0.25">
      <c r="A28" s="41"/>
      <c r="B28" s="27" t="s">
        <v>14</v>
      </c>
      <c r="C28" s="31" t="s">
        <v>13</v>
      </c>
      <c r="D28" s="42">
        <f>D29</f>
        <v>186.4</v>
      </c>
      <c r="E28" s="42">
        <f t="shared" ref="E28:G28" si="6">E29</f>
        <v>186.4</v>
      </c>
      <c r="F28" s="42">
        <f t="shared" si="6"/>
        <v>0</v>
      </c>
      <c r="G28" s="42">
        <f t="shared" si="6"/>
        <v>0</v>
      </c>
      <c r="H28" s="50" t="s">
        <v>87</v>
      </c>
      <c r="I28" s="51">
        <f t="shared" si="0"/>
        <v>0</v>
      </c>
    </row>
    <row r="29" spans="1:9" x14ac:dyDescent="0.25">
      <c r="A29" s="43"/>
      <c r="B29" s="44"/>
      <c r="C29" s="37" t="s">
        <v>21</v>
      </c>
      <c r="D29" s="38">
        <f>D26+D27</f>
        <v>186.4</v>
      </c>
      <c r="E29" s="38">
        <f t="shared" ref="E29:G29" si="7">E26+E27</f>
        <v>186.4</v>
      </c>
      <c r="F29" s="38">
        <f t="shared" si="7"/>
        <v>0</v>
      </c>
      <c r="G29" s="38">
        <f t="shared" si="7"/>
        <v>0</v>
      </c>
      <c r="H29" s="39" t="s">
        <v>87</v>
      </c>
      <c r="I29" s="40">
        <f t="shared" si="0"/>
        <v>0</v>
      </c>
    </row>
    <row r="30" spans="1:9" x14ac:dyDescent="0.25">
      <c r="A30" s="41"/>
      <c r="B30" s="27" t="s">
        <v>11</v>
      </c>
      <c r="C30" s="31" t="s">
        <v>13</v>
      </c>
      <c r="D30" s="42">
        <f>D31+D32</f>
        <v>19510.300000000003</v>
      </c>
      <c r="E30" s="42">
        <f t="shared" ref="E30:G30" si="8">E31+E32</f>
        <v>19510.300000000003</v>
      </c>
      <c r="F30" s="42">
        <f t="shared" si="8"/>
        <v>6405.5300000000007</v>
      </c>
      <c r="G30" s="42">
        <f t="shared" si="8"/>
        <v>6355.5300000000007</v>
      </c>
      <c r="H30" s="50" t="s">
        <v>87</v>
      </c>
      <c r="I30" s="51">
        <f t="shared" si="0"/>
        <v>0.32579999999999998</v>
      </c>
    </row>
    <row r="31" spans="1:9" x14ac:dyDescent="0.25">
      <c r="A31" s="43"/>
      <c r="B31" s="44"/>
      <c r="C31" s="37" t="s">
        <v>21</v>
      </c>
      <c r="D31" s="38">
        <f>D12+D23+D29</f>
        <v>18010.300000000003</v>
      </c>
      <c r="E31" s="38">
        <f>E12+E23+E29</f>
        <v>18010.300000000003</v>
      </c>
      <c r="F31" s="38">
        <f>F12+F23+F29</f>
        <v>5655.5300000000007</v>
      </c>
      <c r="G31" s="38">
        <f>G12+G23+G29</f>
        <v>5605.5300000000007</v>
      </c>
      <c r="H31" s="39" t="s">
        <v>87</v>
      </c>
      <c r="I31" s="40">
        <f t="shared" si="0"/>
        <v>0.31119999999999998</v>
      </c>
    </row>
    <row r="32" spans="1:9" ht="47.25" x14ac:dyDescent="0.25">
      <c r="A32" s="43"/>
      <c r="B32" s="44"/>
      <c r="C32" s="37" t="s">
        <v>12</v>
      </c>
      <c r="D32" s="38">
        <f>D24</f>
        <v>1500</v>
      </c>
      <c r="E32" s="38">
        <f t="shared" ref="E32:G32" si="9">E24</f>
        <v>1500</v>
      </c>
      <c r="F32" s="38">
        <f t="shared" si="9"/>
        <v>750</v>
      </c>
      <c r="G32" s="38">
        <f t="shared" si="9"/>
        <v>750</v>
      </c>
      <c r="H32" s="39" t="s">
        <v>87</v>
      </c>
      <c r="I32" s="40">
        <f t="shared" ref="I32" si="10">ROUND(G32/E32,4)</f>
        <v>0.5</v>
      </c>
    </row>
    <row r="33" spans="1:10" s="2" customFormat="1" x14ac:dyDescent="0.25">
      <c r="A33" s="31">
        <v>2</v>
      </c>
      <c r="B33" s="26" t="s">
        <v>82</v>
      </c>
      <c r="C33" s="26"/>
      <c r="D33" s="26"/>
      <c r="E33" s="26"/>
      <c r="F33" s="26"/>
      <c r="G33" s="26"/>
      <c r="H33" s="49"/>
      <c r="I33" s="49"/>
    </row>
    <row r="34" spans="1:10" ht="63" x14ac:dyDescent="0.25">
      <c r="A34" s="36"/>
      <c r="B34" s="37" t="s">
        <v>29</v>
      </c>
      <c r="C34" s="37" t="s">
        <v>21</v>
      </c>
      <c r="D34" s="38">
        <v>1550</v>
      </c>
      <c r="E34" s="38">
        <v>1550</v>
      </c>
      <c r="F34" s="38">
        <v>536.48</v>
      </c>
      <c r="G34" s="38">
        <v>536.48</v>
      </c>
      <c r="H34" s="52" t="s">
        <v>87</v>
      </c>
      <c r="I34" s="53">
        <f t="shared" ref="I34:I36" si="11">ROUND(G34/E34,4)</f>
        <v>0.34610000000000002</v>
      </c>
    </row>
    <row r="35" spans="1:10" x14ac:dyDescent="0.25">
      <c r="A35" s="41"/>
      <c r="B35" s="27" t="s">
        <v>11</v>
      </c>
      <c r="C35" s="31" t="s">
        <v>13</v>
      </c>
      <c r="D35" s="42">
        <f>D36</f>
        <v>1550</v>
      </c>
      <c r="E35" s="42">
        <f t="shared" ref="E35:G35" si="12">E36</f>
        <v>1550</v>
      </c>
      <c r="F35" s="42">
        <f t="shared" si="12"/>
        <v>536.48</v>
      </c>
      <c r="G35" s="42">
        <f t="shared" si="12"/>
        <v>536.48</v>
      </c>
      <c r="H35" s="54" t="s">
        <v>87</v>
      </c>
      <c r="I35" s="51">
        <f t="shared" si="11"/>
        <v>0.34610000000000002</v>
      </c>
    </row>
    <row r="36" spans="1:10" x14ac:dyDescent="0.25">
      <c r="A36" s="43"/>
      <c r="B36" s="44"/>
      <c r="C36" s="37" t="s">
        <v>21</v>
      </c>
      <c r="D36" s="38">
        <f>D34</f>
        <v>1550</v>
      </c>
      <c r="E36" s="38">
        <f t="shared" ref="E36:G36" si="13">E34</f>
        <v>1550</v>
      </c>
      <c r="F36" s="38">
        <f t="shared" si="13"/>
        <v>536.48</v>
      </c>
      <c r="G36" s="38">
        <f t="shared" si="13"/>
        <v>536.48</v>
      </c>
      <c r="H36" s="55" t="s">
        <v>87</v>
      </c>
      <c r="I36" s="56">
        <f t="shared" si="11"/>
        <v>0.34610000000000002</v>
      </c>
    </row>
    <row r="37" spans="1:10" x14ac:dyDescent="0.25">
      <c r="A37" s="31">
        <v>3</v>
      </c>
      <c r="B37" s="26" t="s">
        <v>83</v>
      </c>
      <c r="C37" s="26"/>
      <c r="D37" s="26"/>
      <c r="E37" s="26"/>
      <c r="F37" s="26"/>
      <c r="G37" s="26"/>
      <c r="H37" s="34"/>
      <c r="I37" s="34"/>
    </row>
    <row r="38" spans="1:10" x14ac:dyDescent="0.25">
      <c r="A38" s="26" t="s">
        <v>71</v>
      </c>
      <c r="B38" s="34"/>
      <c r="C38" s="34"/>
      <c r="D38" s="34"/>
      <c r="E38" s="34"/>
      <c r="F38" s="34"/>
      <c r="G38" s="34"/>
      <c r="H38" s="34"/>
      <c r="I38" s="34"/>
    </row>
    <row r="39" spans="1:10" ht="31.5" x14ac:dyDescent="0.25">
      <c r="A39" s="31"/>
      <c r="B39" s="37" t="s">
        <v>88</v>
      </c>
      <c r="C39" s="37" t="s">
        <v>21</v>
      </c>
      <c r="D39" s="57">
        <v>886</v>
      </c>
      <c r="E39" s="57">
        <v>886</v>
      </c>
      <c r="F39" s="57">
        <v>370.07</v>
      </c>
      <c r="G39" s="57">
        <v>370.07</v>
      </c>
      <c r="H39" s="55" t="s">
        <v>87</v>
      </c>
      <c r="I39" s="56">
        <f t="shared" ref="I39:I47" si="14">ROUND(G39/E39,4)</f>
        <v>0.41770000000000002</v>
      </c>
    </row>
    <row r="40" spans="1:10" ht="78.75" x14ac:dyDescent="0.25">
      <c r="A40" s="31"/>
      <c r="B40" s="37" t="s">
        <v>89</v>
      </c>
      <c r="C40" s="37" t="s">
        <v>21</v>
      </c>
      <c r="D40" s="57">
        <v>263</v>
      </c>
      <c r="E40" s="57">
        <v>263</v>
      </c>
      <c r="F40" s="57">
        <v>153</v>
      </c>
      <c r="G40" s="57">
        <v>153</v>
      </c>
      <c r="H40" s="55" t="s">
        <v>87</v>
      </c>
      <c r="I40" s="56">
        <f t="shared" si="14"/>
        <v>0.58169999999999999</v>
      </c>
    </row>
    <row r="41" spans="1:10" ht="31.5" x14ac:dyDescent="0.25">
      <c r="A41" s="58"/>
      <c r="B41" s="37" t="s">
        <v>30</v>
      </c>
      <c r="C41" s="37" t="s">
        <v>21</v>
      </c>
      <c r="D41" s="38">
        <v>30460.59</v>
      </c>
      <c r="E41" s="38">
        <v>30460.59</v>
      </c>
      <c r="F41" s="38">
        <v>19497.45</v>
      </c>
      <c r="G41" s="38">
        <v>18816.86</v>
      </c>
      <c r="H41" s="55" t="s">
        <v>87</v>
      </c>
      <c r="I41" s="56">
        <f t="shared" si="14"/>
        <v>0.61770000000000003</v>
      </c>
    </row>
    <row r="42" spans="1:10" ht="63" x14ac:dyDescent="0.25">
      <c r="A42" s="58"/>
      <c r="B42" s="37" t="s">
        <v>90</v>
      </c>
      <c r="C42" s="37" t="s">
        <v>21</v>
      </c>
      <c r="D42" s="38">
        <v>436</v>
      </c>
      <c r="E42" s="38">
        <v>436</v>
      </c>
      <c r="F42" s="38">
        <v>181.17</v>
      </c>
      <c r="G42" s="38">
        <v>181.17</v>
      </c>
      <c r="H42" s="55" t="s">
        <v>87</v>
      </c>
      <c r="I42" s="56">
        <f t="shared" si="14"/>
        <v>0.41549999999999998</v>
      </c>
    </row>
    <row r="43" spans="1:10" ht="31.5" x14ac:dyDescent="0.25">
      <c r="A43" s="58"/>
      <c r="B43" s="37" t="s">
        <v>31</v>
      </c>
      <c r="C43" s="37" t="s">
        <v>21</v>
      </c>
      <c r="D43" s="38">
        <v>2060</v>
      </c>
      <c r="E43" s="38">
        <v>2060</v>
      </c>
      <c r="F43" s="38">
        <v>695.35</v>
      </c>
      <c r="G43" s="38">
        <v>695.35</v>
      </c>
      <c r="H43" s="55" t="s">
        <v>87</v>
      </c>
      <c r="I43" s="56">
        <f t="shared" si="14"/>
        <v>0.33750000000000002</v>
      </c>
    </row>
    <row r="44" spans="1:10" ht="31.5" x14ac:dyDescent="0.25">
      <c r="A44" s="58"/>
      <c r="B44" s="37" t="s">
        <v>97</v>
      </c>
      <c r="C44" s="37" t="s">
        <v>21</v>
      </c>
      <c r="D44" s="38">
        <v>4699.3</v>
      </c>
      <c r="E44" s="38">
        <v>4699.3</v>
      </c>
      <c r="F44" s="38">
        <v>4040.34</v>
      </c>
      <c r="G44" s="38">
        <v>3015.71</v>
      </c>
      <c r="H44" s="55" t="s">
        <v>87</v>
      </c>
      <c r="I44" s="56">
        <f t="shared" si="14"/>
        <v>0.64170000000000005</v>
      </c>
    </row>
    <row r="45" spans="1:10" x14ac:dyDescent="0.25">
      <c r="A45" s="58"/>
      <c r="B45" s="37" t="s">
        <v>32</v>
      </c>
      <c r="C45" s="37" t="s">
        <v>21</v>
      </c>
      <c r="D45" s="38">
        <v>9170.09</v>
      </c>
      <c r="E45" s="38">
        <v>9170.09</v>
      </c>
      <c r="F45" s="38">
        <v>4630.53</v>
      </c>
      <c r="G45" s="38">
        <v>4557.3900000000003</v>
      </c>
      <c r="H45" s="55" t="s">
        <v>87</v>
      </c>
      <c r="I45" s="56">
        <f t="shared" si="14"/>
        <v>0.497</v>
      </c>
    </row>
    <row r="46" spans="1:10" ht="94.5" x14ac:dyDescent="0.25">
      <c r="A46" s="59"/>
      <c r="B46" s="60" t="s">
        <v>33</v>
      </c>
      <c r="C46" s="37" t="s">
        <v>12</v>
      </c>
      <c r="D46" s="38">
        <v>1096.0899999999999</v>
      </c>
      <c r="E46" s="38">
        <v>1096.0899999999999</v>
      </c>
      <c r="F46" s="38">
        <v>746.63</v>
      </c>
      <c r="G46" s="38">
        <v>746.63</v>
      </c>
      <c r="H46" s="39" t="s">
        <v>87</v>
      </c>
      <c r="I46" s="56">
        <f t="shared" si="14"/>
        <v>0.68120000000000003</v>
      </c>
    </row>
    <row r="47" spans="1:10" x14ac:dyDescent="0.25">
      <c r="A47" s="41"/>
      <c r="B47" s="27" t="s">
        <v>14</v>
      </c>
      <c r="C47" s="31" t="s">
        <v>13</v>
      </c>
      <c r="D47" s="42">
        <f>D48+D49</f>
        <v>49071.07</v>
      </c>
      <c r="E47" s="42">
        <f t="shared" ref="E47:G47" si="15">E48+E49</f>
        <v>49071.07</v>
      </c>
      <c r="F47" s="42">
        <f t="shared" si="15"/>
        <v>30314.539999999997</v>
      </c>
      <c r="G47" s="42">
        <f t="shared" si="15"/>
        <v>28536.179999999997</v>
      </c>
      <c r="H47" s="61" t="s">
        <v>87</v>
      </c>
      <c r="I47" s="51">
        <f t="shared" si="14"/>
        <v>0.58150000000000002</v>
      </c>
      <c r="J47" s="6"/>
    </row>
    <row r="48" spans="1:10" x14ac:dyDescent="0.25">
      <c r="A48" s="43"/>
      <c r="B48" s="44"/>
      <c r="C48" s="37" t="s">
        <v>21</v>
      </c>
      <c r="D48" s="38">
        <f>D41+D43+D45+D40+D39+D42+D44</f>
        <v>47974.98</v>
      </c>
      <c r="E48" s="38">
        <f t="shared" ref="E48:G48" si="16">E41+E43+E45+E40+E39+E42+E44</f>
        <v>47974.98</v>
      </c>
      <c r="F48" s="38">
        <f t="shared" si="16"/>
        <v>29567.909999999996</v>
      </c>
      <c r="G48" s="38">
        <f t="shared" si="16"/>
        <v>27789.549999999996</v>
      </c>
      <c r="H48" s="62" t="s">
        <v>87</v>
      </c>
      <c r="I48" s="63">
        <f t="shared" ref="I48:I49" si="17">ROUND(G48/E48,4)</f>
        <v>0.57930000000000004</v>
      </c>
    </row>
    <row r="49" spans="1:9" ht="47.25" x14ac:dyDescent="0.25">
      <c r="A49" s="43"/>
      <c r="B49" s="44"/>
      <c r="C49" s="37" t="s">
        <v>12</v>
      </c>
      <c r="D49" s="38">
        <f>D46</f>
        <v>1096.0899999999999</v>
      </c>
      <c r="E49" s="38">
        <f t="shared" ref="E49:G49" si="18">E46</f>
        <v>1096.0899999999999</v>
      </c>
      <c r="F49" s="38">
        <f t="shared" si="18"/>
        <v>746.63</v>
      </c>
      <c r="G49" s="38">
        <f t="shared" si="18"/>
        <v>746.63</v>
      </c>
      <c r="H49" s="62" t="s">
        <v>87</v>
      </c>
      <c r="I49" s="63">
        <f t="shared" si="17"/>
        <v>0.68120000000000003</v>
      </c>
    </row>
    <row r="50" spans="1:9" x14ac:dyDescent="0.25">
      <c r="A50" s="26" t="s">
        <v>63</v>
      </c>
      <c r="B50" s="34"/>
      <c r="C50" s="34"/>
      <c r="D50" s="34"/>
      <c r="E50" s="34"/>
      <c r="F50" s="34"/>
      <c r="G50" s="34"/>
      <c r="H50" s="34"/>
      <c r="I50" s="34"/>
    </row>
    <row r="51" spans="1:9" ht="63" x14ac:dyDescent="0.25">
      <c r="A51" s="31"/>
      <c r="B51" s="37" t="s">
        <v>91</v>
      </c>
      <c r="C51" s="37" t="s">
        <v>21</v>
      </c>
      <c r="D51" s="38">
        <v>45.1</v>
      </c>
      <c r="E51" s="38">
        <v>45.1</v>
      </c>
      <c r="F51" s="38">
        <v>0</v>
      </c>
      <c r="G51" s="38">
        <v>0</v>
      </c>
      <c r="H51" s="39" t="s">
        <v>87</v>
      </c>
      <c r="I51" s="40">
        <f t="shared" ref="I51" si="19">ROUND(G51/E51,4)</f>
        <v>0</v>
      </c>
    </row>
    <row r="52" spans="1:9" ht="47.25" x14ac:dyDescent="0.25">
      <c r="A52" s="64"/>
      <c r="B52" s="37" t="s">
        <v>34</v>
      </c>
      <c r="C52" s="37" t="s">
        <v>21</v>
      </c>
      <c r="D52" s="38">
        <v>13758.78</v>
      </c>
      <c r="E52" s="38">
        <v>13758.78</v>
      </c>
      <c r="F52" s="38">
        <v>11468.81</v>
      </c>
      <c r="G52" s="38">
        <v>10310.51</v>
      </c>
      <c r="H52" s="39" t="s">
        <v>87</v>
      </c>
      <c r="I52" s="40">
        <f t="shared" ref="I52" si="20">ROUND(G52/E52,4)</f>
        <v>0.74939999999999996</v>
      </c>
    </row>
    <row r="53" spans="1:9" ht="47.25" x14ac:dyDescent="0.25">
      <c r="A53" s="64"/>
      <c r="B53" s="37" t="s">
        <v>35</v>
      </c>
      <c r="C53" s="37" t="s">
        <v>21</v>
      </c>
      <c r="D53" s="38">
        <v>1275.9000000000001</v>
      </c>
      <c r="E53" s="38">
        <v>1275.9000000000001</v>
      </c>
      <c r="F53" s="38">
        <v>1150.2</v>
      </c>
      <c r="G53" s="38">
        <v>671</v>
      </c>
      <c r="H53" s="39" t="s">
        <v>87</v>
      </c>
      <c r="I53" s="40">
        <f t="shared" ref="I53:I68" si="21">ROUND(G53/E53,4)</f>
        <v>0.52590000000000003</v>
      </c>
    </row>
    <row r="54" spans="1:9" ht="31.5" x14ac:dyDescent="0.25">
      <c r="A54" s="64"/>
      <c r="B54" s="37" t="s">
        <v>36</v>
      </c>
      <c r="C54" s="37" t="s">
        <v>21</v>
      </c>
      <c r="D54" s="38">
        <v>720</v>
      </c>
      <c r="E54" s="38">
        <v>720</v>
      </c>
      <c r="F54" s="38">
        <v>239.71</v>
      </c>
      <c r="G54" s="38">
        <v>239.71</v>
      </c>
      <c r="H54" s="39" t="s">
        <v>87</v>
      </c>
      <c r="I54" s="40">
        <f t="shared" si="21"/>
        <v>0.33289999999999997</v>
      </c>
    </row>
    <row r="55" spans="1:9" ht="110.25" x14ac:dyDescent="0.25">
      <c r="A55" s="64"/>
      <c r="B55" s="37" t="s">
        <v>85</v>
      </c>
      <c r="C55" s="37" t="s">
        <v>21</v>
      </c>
      <c r="D55" s="38">
        <v>89.76</v>
      </c>
      <c r="E55" s="38">
        <v>89.76</v>
      </c>
      <c r="F55" s="38">
        <v>65.64</v>
      </c>
      <c r="G55" s="38">
        <v>65.64</v>
      </c>
      <c r="H55" s="39" t="s">
        <v>87</v>
      </c>
      <c r="I55" s="40">
        <f t="shared" si="21"/>
        <v>0.73129999999999995</v>
      </c>
    </row>
    <row r="56" spans="1:9" ht="94.5" x14ac:dyDescent="0.25">
      <c r="A56" s="65"/>
      <c r="B56" s="60" t="s">
        <v>84</v>
      </c>
      <c r="C56" s="37" t="s">
        <v>12</v>
      </c>
      <c r="D56" s="38">
        <v>16316.13</v>
      </c>
      <c r="E56" s="38">
        <v>16316.13</v>
      </c>
      <c r="F56" s="38">
        <v>0</v>
      </c>
      <c r="G56" s="38">
        <v>0</v>
      </c>
      <c r="H56" s="39" t="s">
        <v>87</v>
      </c>
      <c r="I56" s="40">
        <f t="shared" si="21"/>
        <v>0</v>
      </c>
    </row>
    <row r="57" spans="1:9" ht="173.25" x14ac:dyDescent="0.25">
      <c r="A57" s="65"/>
      <c r="B57" s="60" t="s">
        <v>92</v>
      </c>
      <c r="C57" s="37" t="s">
        <v>21</v>
      </c>
      <c r="D57" s="38">
        <v>807.84</v>
      </c>
      <c r="E57" s="38">
        <v>807.84</v>
      </c>
      <c r="F57" s="38">
        <v>590.73</v>
      </c>
      <c r="G57" s="38">
        <v>590.70000000000005</v>
      </c>
      <c r="H57" s="39" t="s">
        <v>87</v>
      </c>
      <c r="I57" s="40">
        <f t="shared" si="21"/>
        <v>0.73119999999999996</v>
      </c>
    </row>
    <row r="58" spans="1:9" ht="157.5" x14ac:dyDescent="0.25">
      <c r="A58" s="65"/>
      <c r="B58" s="60" t="s">
        <v>93</v>
      </c>
      <c r="C58" s="37" t="s">
        <v>21</v>
      </c>
      <c r="D58" s="38">
        <v>6188.87</v>
      </c>
      <c r="E58" s="38">
        <v>6188.87</v>
      </c>
      <c r="F58" s="38">
        <v>0</v>
      </c>
      <c r="G58" s="38">
        <v>0</v>
      </c>
      <c r="H58" s="39" t="s">
        <v>87</v>
      </c>
      <c r="I58" s="40">
        <f>ROUND(G58/E58,4)</f>
        <v>0</v>
      </c>
    </row>
    <row r="59" spans="1:9" x14ac:dyDescent="0.25">
      <c r="A59" s="41"/>
      <c r="B59" s="27" t="s">
        <v>14</v>
      </c>
      <c r="C59" s="31" t="s">
        <v>13</v>
      </c>
      <c r="D59" s="42">
        <f>D60+D61</f>
        <v>39202.379999999997</v>
      </c>
      <c r="E59" s="42">
        <f t="shared" ref="E59:G59" si="22">E60+E61</f>
        <v>39202.379999999997</v>
      </c>
      <c r="F59" s="42">
        <f t="shared" si="22"/>
        <v>13515.089999999998</v>
      </c>
      <c r="G59" s="42">
        <f t="shared" si="22"/>
        <v>11877.56</v>
      </c>
      <c r="H59" s="39" t="s">
        <v>87</v>
      </c>
      <c r="I59" s="40">
        <f t="shared" si="21"/>
        <v>0.30299999999999999</v>
      </c>
    </row>
    <row r="60" spans="1:9" x14ac:dyDescent="0.25">
      <c r="A60" s="43"/>
      <c r="B60" s="44"/>
      <c r="C60" s="37" t="s">
        <v>21</v>
      </c>
      <c r="D60" s="38">
        <f>D52+D53+D54+D55+D57+D58+D51</f>
        <v>22886.249999999996</v>
      </c>
      <c r="E60" s="38">
        <f t="shared" ref="E60:G60" si="23">E52+E53+E54+E55+E57+E58+E51</f>
        <v>22886.249999999996</v>
      </c>
      <c r="F60" s="38">
        <f t="shared" si="23"/>
        <v>13515.089999999998</v>
      </c>
      <c r="G60" s="38">
        <f t="shared" si="23"/>
        <v>11877.56</v>
      </c>
      <c r="H60" s="39" t="s">
        <v>87</v>
      </c>
      <c r="I60" s="40">
        <f t="shared" si="21"/>
        <v>0.51900000000000002</v>
      </c>
    </row>
    <row r="61" spans="1:9" ht="47.25" x14ac:dyDescent="0.25">
      <c r="A61" s="43"/>
      <c r="B61" s="44"/>
      <c r="C61" s="37" t="s">
        <v>12</v>
      </c>
      <c r="D61" s="38">
        <f>D56</f>
        <v>16316.13</v>
      </c>
      <c r="E61" s="38">
        <f t="shared" ref="E61:G61" si="24">E56</f>
        <v>16316.13</v>
      </c>
      <c r="F61" s="38">
        <f t="shared" si="24"/>
        <v>0</v>
      </c>
      <c r="G61" s="38">
        <f t="shared" si="24"/>
        <v>0</v>
      </c>
      <c r="H61" s="39" t="s">
        <v>87</v>
      </c>
      <c r="I61" s="40">
        <f t="shared" si="21"/>
        <v>0</v>
      </c>
    </row>
    <row r="62" spans="1:9" x14ac:dyDescent="0.25">
      <c r="A62" s="26" t="s">
        <v>65</v>
      </c>
      <c r="B62" s="34"/>
      <c r="C62" s="34"/>
      <c r="D62" s="34"/>
      <c r="E62" s="34"/>
      <c r="F62" s="34"/>
      <c r="G62" s="34"/>
      <c r="H62" s="34"/>
      <c r="I62" s="34"/>
    </row>
    <row r="63" spans="1:9" ht="47.25" x14ac:dyDescent="0.25">
      <c r="A63" s="64"/>
      <c r="B63" s="37" t="s">
        <v>66</v>
      </c>
      <c r="C63" s="37" t="s">
        <v>21</v>
      </c>
      <c r="D63" s="38">
        <v>200</v>
      </c>
      <c r="E63" s="38">
        <v>200</v>
      </c>
      <c r="F63" s="38">
        <v>45</v>
      </c>
      <c r="G63" s="38">
        <v>45</v>
      </c>
      <c r="H63" s="39" t="s">
        <v>87</v>
      </c>
      <c r="I63" s="40">
        <v>0</v>
      </c>
    </row>
    <row r="64" spans="1:9" x14ac:dyDescent="0.25">
      <c r="A64" s="41"/>
      <c r="B64" s="27" t="s">
        <v>14</v>
      </c>
      <c r="C64" s="31" t="s">
        <v>13</v>
      </c>
      <c r="D64" s="42">
        <f>D65</f>
        <v>200</v>
      </c>
      <c r="E64" s="42">
        <f t="shared" ref="E64" si="25">E65</f>
        <v>200</v>
      </c>
      <c r="F64" s="42">
        <f t="shared" ref="F64" si="26">F65</f>
        <v>45</v>
      </c>
      <c r="G64" s="42">
        <f t="shared" ref="G64" si="27">G65</f>
        <v>45</v>
      </c>
      <c r="H64" s="39" t="s">
        <v>87</v>
      </c>
      <c r="I64" s="40">
        <v>0</v>
      </c>
    </row>
    <row r="65" spans="1:10" x14ac:dyDescent="0.25">
      <c r="A65" s="43"/>
      <c r="B65" s="66"/>
      <c r="C65" s="37" t="s">
        <v>21</v>
      </c>
      <c r="D65" s="38">
        <f>D63</f>
        <v>200</v>
      </c>
      <c r="E65" s="38">
        <f t="shared" ref="E65:G65" si="28">E63</f>
        <v>200</v>
      </c>
      <c r="F65" s="38">
        <f t="shared" si="28"/>
        <v>45</v>
      </c>
      <c r="G65" s="38">
        <f t="shared" si="28"/>
        <v>45</v>
      </c>
      <c r="H65" s="39" t="s">
        <v>87</v>
      </c>
      <c r="I65" s="40">
        <v>0</v>
      </c>
    </row>
    <row r="66" spans="1:10" x14ac:dyDescent="0.25">
      <c r="A66" s="26" t="s">
        <v>37</v>
      </c>
      <c r="B66" s="34"/>
      <c r="C66" s="34"/>
      <c r="D66" s="34"/>
      <c r="E66" s="34"/>
      <c r="F66" s="34"/>
      <c r="G66" s="34"/>
      <c r="H66" s="34"/>
      <c r="I66" s="34"/>
    </row>
    <row r="67" spans="1:10" x14ac:dyDescent="0.25">
      <c r="A67" s="31"/>
      <c r="B67" s="67" t="s">
        <v>98</v>
      </c>
      <c r="C67" s="37" t="s">
        <v>21</v>
      </c>
      <c r="D67" s="68">
        <v>2500</v>
      </c>
      <c r="E67" s="68">
        <v>2500</v>
      </c>
      <c r="F67" s="68">
        <v>277.24</v>
      </c>
      <c r="G67" s="68">
        <v>134.02000000000001</v>
      </c>
      <c r="H67" s="39" t="s">
        <v>87</v>
      </c>
      <c r="I67" s="40">
        <f t="shared" ref="I67" si="29">ROUND(G67/E67,4)</f>
        <v>5.3600000000000002E-2</v>
      </c>
    </row>
    <row r="68" spans="1:10" ht="94.5" x14ac:dyDescent="0.25">
      <c r="A68" s="69"/>
      <c r="B68" s="60" t="s">
        <v>100</v>
      </c>
      <c r="C68" s="37" t="s">
        <v>12</v>
      </c>
      <c r="D68" s="68">
        <v>571.4</v>
      </c>
      <c r="E68" s="68">
        <v>571.4</v>
      </c>
      <c r="F68" s="68">
        <v>0</v>
      </c>
      <c r="G68" s="68">
        <v>0</v>
      </c>
      <c r="H68" s="39" t="s">
        <v>87</v>
      </c>
      <c r="I68" s="40">
        <f t="shared" si="21"/>
        <v>0</v>
      </c>
    </row>
    <row r="69" spans="1:10" ht="47.25" x14ac:dyDescent="0.25">
      <c r="A69" s="70"/>
      <c r="B69" s="60" t="s">
        <v>101</v>
      </c>
      <c r="C69" s="37" t="s">
        <v>21</v>
      </c>
      <c r="D69" s="68">
        <v>1000</v>
      </c>
      <c r="E69" s="68">
        <v>1000</v>
      </c>
      <c r="F69" s="68">
        <v>0</v>
      </c>
      <c r="G69" s="68">
        <v>0</v>
      </c>
      <c r="H69" s="39" t="s">
        <v>87</v>
      </c>
      <c r="I69" s="40">
        <f t="shared" ref="I69" si="30">ROUND(G69/E69,4)</f>
        <v>0</v>
      </c>
    </row>
    <row r="70" spans="1:10" ht="110.25" x14ac:dyDescent="0.25">
      <c r="A70" s="70"/>
      <c r="B70" s="60" t="s">
        <v>104</v>
      </c>
      <c r="C70" s="37" t="s">
        <v>12</v>
      </c>
      <c r="D70" s="68">
        <v>571.4</v>
      </c>
      <c r="E70" s="68">
        <v>571.4</v>
      </c>
      <c r="F70" s="68">
        <v>0</v>
      </c>
      <c r="G70" s="68">
        <v>0</v>
      </c>
      <c r="H70" s="39" t="s">
        <v>87</v>
      </c>
      <c r="I70" s="40">
        <f t="shared" ref="I70" si="31">ROUND(G70/E70,4)</f>
        <v>0</v>
      </c>
    </row>
    <row r="71" spans="1:10" ht="63" x14ac:dyDescent="0.25">
      <c r="A71" s="70"/>
      <c r="B71" s="60" t="s">
        <v>102</v>
      </c>
      <c r="C71" s="37" t="s">
        <v>21</v>
      </c>
      <c r="D71" s="68">
        <v>1000</v>
      </c>
      <c r="E71" s="68">
        <v>1000</v>
      </c>
      <c r="F71" s="68">
        <v>0</v>
      </c>
      <c r="G71" s="68">
        <v>0</v>
      </c>
      <c r="H71" s="39" t="s">
        <v>87</v>
      </c>
      <c r="I71" s="40">
        <f t="shared" ref="I71" si="32">ROUND(G71/E71,4)</f>
        <v>0</v>
      </c>
    </row>
    <row r="72" spans="1:10" ht="31.5" x14ac:dyDescent="0.25">
      <c r="A72" s="27"/>
      <c r="B72" s="71" t="s">
        <v>103</v>
      </c>
      <c r="C72" s="37" t="s">
        <v>99</v>
      </c>
      <c r="D72" s="68">
        <v>71615.3</v>
      </c>
      <c r="E72" s="68">
        <v>71615.3</v>
      </c>
      <c r="F72" s="68">
        <v>0</v>
      </c>
      <c r="G72" s="68">
        <v>0</v>
      </c>
      <c r="H72" s="39" t="s">
        <v>87</v>
      </c>
      <c r="I72" s="40">
        <f t="shared" ref="I72:I74" si="33">ROUND(G72/E72,4)</f>
        <v>0</v>
      </c>
    </row>
    <row r="73" spans="1:10" ht="47.25" x14ac:dyDescent="0.25">
      <c r="A73" s="66"/>
      <c r="B73" s="44"/>
      <c r="C73" s="37" t="s">
        <v>12</v>
      </c>
      <c r="D73" s="68">
        <v>24283.9</v>
      </c>
      <c r="E73" s="68">
        <v>24283.9</v>
      </c>
      <c r="F73" s="68">
        <v>0</v>
      </c>
      <c r="G73" s="68">
        <v>0</v>
      </c>
      <c r="H73" s="39" t="s">
        <v>87</v>
      </c>
      <c r="I73" s="40">
        <f t="shared" si="33"/>
        <v>0</v>
      </c>
    </row>
    <row r="74" spans="1:10" x14ac:dyDescent="0.25">
      <c r="A74" s="30"/>
      <c r="B74" s="72"/>
      <c r="C74" s="37" t="s">
        <v>21</v>
      </c>
      <c r="D74" s="68">
        <v>9482.7000000000007</v>
      </c>
      <c r="E74" s="68">
        <v>9482.7000000000007</v>
      </c>
      <c r="F74" s="68">
        <v>0</v>
      </c>
      <c r="G74" s="68">
        <v>0</v>
      </c>
      <c r="H74" s="39" t="s">
        <v>87</v>
      </c>
      <c r="I74" s="40">
        <f t="shared" si="33"/>
        <v>0</v>
      </c>
    </row>
    <row r="75" spans="1:10" x14ac:dyDescent="0.25">
      <c r="A75" s="41"/>
      <c r="B75" s="27" t="s">
        <v>14</v>
      </c>
      <c r="C75" s="31" t="s">
        <v>13</v>
      </c>
      <c r="D75" s="42">
        <f>D76+D78+D77</f>
        <v>111024.70000000001</v>
      </c>
      <c r="E75" s="42">
        <f t="shared" ref="E75:G75" si="34">E76+E78+E77</f>
        <v>111024.70000000001</v>
      </c>
      <c r="F75" s="42">
        <f t="shared" si="34"/>
        <v>277.24</v>
      </c>
      <c r="G75" s="42">
        <f t="shared" si="34"/>
        <v>134.02000000000001</v>
      </c>
      <c r="H75" s="39" t="s">
        <v>87</v>
      </c>
      <c r="I75" s="40">
        <v>0</v>
      </c>
      <c r="J75" s="6"/>
    </row>
    <row r="76" spans="1:10" ht="47.25" x14ac:dyDescent="0.25">
      <c r="A76" s="43"/>
      <c r="B76" s="66"/>
      <c r="C76" s="37" t="s">
        <v>12</v>
      </c>
      <c r="D76" s="38">
        <f>D68+D73+D70</f>
        <v>25426.700000000004</v>
      </c>
      <c r="E76" s="38">
        <f t="shared" ref="E76:G76" si="35">E68+E73+E70</f>
        <v>25426.700000000004</v>
      </c>
      <c r="F76" s="38">
        <f t="shared" si="35"/>
        <v>0</v>
      </c>
      <c r="G76" s="38">
        <f t="shared" si="35"/>
        <v>0</v>
      </c>
      <c r="H76" s="39" t="s">
        <v>87</v>
      </c>
      <c r="I76" s="40">
        <f t="shared" ref="I76:I83" si="36">ROUND(G76/E76,4)</f>
        <v>0</v>
      </c>
    </row>
    <row r="77" spans="1:10" ht="31.5" x14ac:dyDescent="0.25">
      <c r="A77" s="43"/>
      <c r="B77" s="66"/>
      <c r="C77" s="37" t="s">
        <v>99</v>
      </c>
      <c r="D77" s="38">
        <f>D72</f>
        <v>71615.3</v>
      </c>
      <c r="E77" s="38">
        <f t="shared" ref="E77:G77" si="37">E72</f>
        <v>71615.3</v>
      </c>
      <c r="F77" s="38">
        <f t="shared" si="37"/>
        <v>0</v>
      </c>
      <c r="G77" s="38">
        <f t="shared" si="37"/>
        <v>0</v>
      </c>
      <c r="H77" s="39" t="s">
        <v>87</v>
      </c>
      <c r="I77" s="40">
        <f t="shared" ref="I77" si="38">ROUND(G77/E77,4)</f>
        <v>0</v>
      </c>
    </row>
    <row r="78" spans="1:10" x14ac:dyDescent="0.25">
      <c r="A78" s="43"/>
      <c r="B78" s="66"/>
      <c r="C78" s="37" t="s">
        <v>21</v>
      </c>
      <c r="D78" s="38">
        <f>D71+D69+D74+D67</f>
        <v>13982.7</v>
      </c>
      <c r="E78" s="38">
        <f t="shared" ref="E78:G78" si="39">E71+E69+E74+E67</f>
        <v>13982.7</v>
      </c>
      <c r="F78" s="38">
        <f t="shared" si="39"/>
        <v>277.24</v>
      </c>
      <c r="G78" s="38">
        <f t="shared" si="39"/>
        <v>134.02000000000001</v>
      </c>
      <c r="H78" s="39" t="s">
        <v>87</v>
      </c>
      <c r="I78" s="40">
        <f t="shared" si="36"/>
        <v>9.5999999999999992E-3</v>
      </c>
    </row>
    <row r="79" spans="1:10" ht="33.75" customHeight="1" x14ac:dyDescent="0.25">
      <c r="A79" s="73" t="s">
        <v>40</v>
      </c>
      <c r="B79" s="74"/>
      <c r="C79" s="74"/>
      <c r="D79" s="74"/>
      <c r="E79" s="74"/>
      <c r="F79" s="74"/>
      <c r="G79" s="74"/>
      <c r="H79" s="74"/>
      <c r="I79" s="75"/>
    </row>
    <row r="80" spans="1:10" ht="44.25" customHeight="1" x14ac:dyDescent="0.25">
      <c r="A80" s="31"/>
      <c r="B80" s="37" t="s">
        <v>41</v>
      </c>
      <c r="C80" s="37" t="s">
        <v>21</v>
      </c>
      <c r="D80" s="68">
        <v>700</v>
      </c>
      <c r="E80" s="68">
        <v>700</v>
      </c>
      <c r="F80" s="68">
        <v>447.99</v>
      </c>
      <c r="G80" s="68">
        <v>447.99</v>
      </c>
      <c r="H80" s="39" t="s">
        <v>87</v>
      </c>
      <c r="I80" s="40">
        <f>ROUND(G80/E80,4)</f>
        <v>0.64</v>
      </c>
    </row>
    <row r="81" spans="1:58" ht="81.75" customHeight="1" x14ac:dyDescent="0.25">
      <c r="A81" s="31"/>
      <c r="B81" s="37" t="s">
        <v>42</v>
      </c>
      <c r="C81" s="37" t="s">
        <v>12</v>
      </c>
      <c r="D81" s="68">
        <v>492.15</v>
      </c>
      <c r="E81" s="68">
        <v>492.15</v>
      </c>
      <c r="F81" s="68">
        <v>241.54</v>
      </c>
      <c r="G81" s="68">
        <v>241.54</v>
      </c>
      <c r="H81" s="39" t="s">
        <v>87</v>
      </c>
      <c r="I81" s="40">
        <f t="shared" si="36"/>
        <v>0.49080000000000001</v>
      </c>
      <c r="J81" s="7"/>
      <c r="BF81" s="1" t="s">
        <v>38</v>
      </c>
    </row>
    <row r="82" spans="1:58" ht="61.5" customHeight="1" x14ac:dyDescent="0.25">
      <c r="A82" s="31"/>
      <c r="B82" s="37" t="s">
        <v>43</v>
      </c>
      <c r="C82" s="37" t="s">
        <v>21</v>
      </c>
      <c r="D82" s="68">
        <v>1033.5999999999999</v>
      </c>
      <c r="E82" s="68">
        <v>1033.5999999999999</v>
      </c>
      <c r="F82" s="68">
        <v>507.26</v>
      </c>
      <c r="G82" s="68">
        <v>507.26</v>
      </c>
      <c r="H82" s="39" t="s">
        <v>87</v>
      </c>
      <c r="I82" s="40">
        <f t="shared" si="36"/>
        <v>0.49080000000000001</v>
      </c>
    </row>
    <row r="83" spans="1:58" ht="61.5" customHeight="1" x14ac:dyDescent="0.25">
      <c r="A83" s="31"/>
      <c r="B83" s="37" t="s">
        <v>94</v>
      </c>
      <c r="C83" s="37" t="s">
        <v>21</v>
      </c>
      <c r="D83" s="68">
        <f>571.43*4</f>
        <v>2285.7199999999998</v>
      </c>
      <c r="E83" s="68">
        <v>2285.6999999999998</v>
      </c>
      <c r="F83" s="68">
        <v>0</v>
      </c>
      <c r="G83" s="68">
        <v>0</v>
      </c>
      <c r="H83" s="39" t="s">
        <v>87</v>
      </c>
      <c r="I83" s="40">
        <f t="shared" si="36"/>
        <v>0</v>
      </c>
    </row>
    <row r="84" spans="1:58" ht="87.75" customHeight="1" x14ac:dyDescent="0.25">
      <c r="A84" s="70"/>
      <c r="B84" s="60" t="s">
        <v>109</v>
      </c>
      <c r="C84" s="37" t="s">
        <v>12</v>
      </c>
      <c r="D84" s="68">
        <v>2285.6999999999998</v>
      </c>
      <c r="E84" s="68">
        <v>2285.6999999999998</v>
      </c>
      <c r="F84" s="68">
        <v>0</v>
      </c>
      <c r="G84" s="68">
        <v>0</v>
      </c>
      <c r="H84" s="39" t="s">
        <v>87</v>
      </c>
      <c r="I84" s="40">
        <f t="shared" ref="I84:I86" si="40">ROUND(G84/E84,4)</f>
        <v>0</v>
      </c>
    </row>
    <row r="85" spans="1:58" ht="37.5" customHeight="1" x14ac:dyDescent="0.25">
      <c r="A85" s="27"/>
      <c r="B85" s="27" t="s">
        <v>14</v>
      </c>
      <c r="C85" s="31" t="s">
        <v>13</v>
      </c>
      <c r="D85" s="42">
        <f>D86+D87</f>
        <v>6797.17</v>
      </c>
      <c r="E85" s="42">
        <f t="shared" ref="E85:G85" si="41">E86+E87</f>
        <v>6797.15</v>
      </c>
      <c r="F85" s="42">
        <f t="shared" si="41"/>
        <v>1196.79</v>
      </c>
      <c r="G85" s="42">
        <f t="shared" si="41"/>
        <v>1196.79</v>
      </c>
      <c r="H85" s="39" t="s">
        <v>87</v>
      </c>
      <c r="I85" s="40">
        <f t="shared" si="40"/>
        <v>0.17610000000000001</v>
      </c>
    </row>
    <row r="86" spans="1:58" ht="34.5" customHeight="1" x14ac:dyDescent="0.25">
      <c r="A86" s="76"/>
      <c r="B86" s="66"/>
      <c r="C86" s="37" t="s">
        <v>21</v>
      </c>
      <c r="D86" s="38">
        <f>D80+D82+D83</f>
        <v>4019.3199999999997</v>
      </c>
      <c r="E86" s="38">
        <f t="shared" ref="E86:G86" si="42">E80+E82+E83</f>
        <v>4019.2999999999997</v>
      </c>
      <c r="F86" s="38">
        <f t="shared" si="42"/>
        <v>955.25</v>
      </c>
      <c r="G86" s="38">
        <f t="shared" si="42"/>
        <v>955.25</v>
      </c>
      <c r="H86" s="39" t="s">
        <v>87</v>
      </c>
      <c r="I86" s="40">
        <f t="shared" si="40"/>
        <v>0.23769999999999999</v>
      </c>
    </row>
    <row r="87" spans="1:58" ht="48.75" customHeight="1" x14ac:dyDescent="0.25">
      <c r="A87" s="77"/>
      <c r="B87" s="76"/>
      <c r="C87" s="37" t="s">
        <v>12</v>
      </c>
      <c r="D87" s="38">
        <f>D81+D84</f>
        <v>2777.85</v>
      </c>
      <c r="E87" s="38">
        <f t="shared" ref="E87:G87" si="43">E81+E84</f>
        <v>2777.85</v>
      </c>
      <c r="F87" s="38">
        <f t="shared" si="43"/>
        <v>241.54</v>
      </c>
      <c r="G87" s="38">
        <f t="shared" si="43"/>
        <v>241.54</v>
      </c>
      <c r="H87" s="39" t="s">
        <v>87</v>
      </c>
      <c r="I87" s="40">
        <v>0</v>
      </c>
    </row>
    <row r="88" spans="1:58" ht="36" customHeight="1" x14ac:dyDescent="0.25">
      <c r="A88" s="78"/>
      <c r="B88" s="27" t="s">
        <v>11</v>
      </c>
      <c r="C88" s="31" t="s">
        <v>13</v>
      </c>
      <c r="D88" s="42">
        <f>D89+D90+D91+0.1</f>
        <v>206295.42</v>
      </c>
      <c r="E88" s="42">
        <f t="shared" ref="E88:G88" si="44">E89+E90+E91+0.1</f>
        <v>206295.4</v>
      </c>
      <c r="F88" s="42">
        <f t="shared" si="44"/>
        <v>45348.659999999989</v>
      </c>
      <c r="G88" s="42">
        <f t="shared" si="44"/>
        <v>41789.549999999996</v>
      </c>
      <c r="H88" s="39" t="s">
        <v>87</v>
      </c>
      <c r="I88" s="40">
        <f t="shared" ref="I88:I99" si="45">ROUND(G88/E88,4)</f>
        <v>0.2026</v>
      </c>
    </row>
    <row r="89" spans="1:58" ht="33.75" customHeight="1" x14ac:dyDescent="0.25">
      <c r="A89" s="76"/>
      <c r="B89" s="44"/>
      <c r="C89" s="37" t="s">
        <v>21</v>
      </c>
      <c r="D89" s="38">
        <f>D86+D78+D65+D60+D48</f>
        <v>89063.25</v>
      </c>
      <c r="E89" s="38">
        <f t="shared" ref="E89:G89" si="46">E86+E78+E65+E60+E48</f>
        <v>89063.23000000001</v>
      </c>
      <c r="F89" s="38">
        <f>F86+F78+F65+F60+F48-0.1</f>
        <v>44360.389999999992</v>
      </c>
      <c r="G89" s="38">
        <f>G86+G78+G65+G60+G48-0.1</f>
        <v>40801.279999999999</v>
      </c>
      <c r="H89" s="39" t="s">
        <v>87</v>
      </c>
      <c r="I89" s="40">
        <f t="shared" si="45"/>
        <v>0.45810000000000001</v>
      </c>
    </row>
    <row r="90" spans="1:58" ht="65.25" customHeight="1" x14ac:dyDescent="0.25">
      <c r="A90" s="76"/>
      <c r="B90" s="44"/>
      <c r="C90" s="37" t="s">
        <v>12</v>
      </c>
      <c r="D90" s="38">
        <f>D49+D61+D76+D87</f>
        <v>45616.77</v>
      </c>
      <c r="E90" s="38">
        <f t="shared" ref="E90:G90" si="47">E49+E61+E76+E87</f>
        <v>45616.77</v>
      </c>
      <c r="F90" s="38">
        <f t="shared" si="47"/>
        <v>988.17</v>
      </c>
      <c r="G90" s="38">
        <f t="shared" si="47"/>
        <v>988.17</v>
      </c>
      <c r="H90" s="39" t="s">
        <v>87</v>
      </c>
      <c r="I90" s="40">
        <f t="shared" si="45"/>
        <v>2.1700000000000001E-2</v>
      </c>
    </row>
    <row r="91" spans="1:58" ht="65.25" customHeight="1" x14ac:dyDescent="0.25">
      <c r="A91" s="76"/>
      <c r="B91" s="44"/>
      <c r="C91" s="60" t="s">
        <v>99</v>
      </c>
      <c r="D91" s="79">
        <f>D77</f>
        <v>71615.3</v>
      </c>
      <c r="E91" s="79">
        <f t="shared" ref="E91:G91" si="48">E77</f>
        <v>71615.3</v>
      </c>
      <c r="F91" s="79">
        <f t="shared" si="48"/>
        <v>0</v>
      </c>
      <c r="G91" s="79">
        <f t="shared" si="48"/>
        <v>0</v>
      </c>
      <c r="H91" s="55" t="s">
        <v>87</v>
      </c>
      <c r="I91" s="56">
        <f t="shared" si="45"/>
        <v>0</v>
      </c>
    </row>
    <row r="92" spans="1:58" ht="15.75" customHeight="1" x14ac:dyDescent="0.25">
      <c r="A92" s="80">
        <v>4</v>
      </c>
      <c r="B92" s="73" t="s">
        <v>75</v>
      </c>
      <c r="C92" s="74"/>
      <c r="D92" s="74"/>
      <c r="E92" s="74"/>
      <c r="F92" s="74"/>
      <c r="G92" s="74"/>
      <c r="H92" s="74"/>
      <c r="I92" s="75"/>
    </row>
    <row r="93" spans="1:58" ht="42" customHeight="1" x14ac:dyDescent="0.25">
      <c r="A93" s="81"/>
      <c r="B93" s="82" t="s">
        <v>95</v>
      </c>
      <c r="C93" s="83"/>
      <c r="D93" s="83"/>
      <c r="E93" s="83"/>
      <c r="F93" s="83"/>
      <c r="G93" s="83"/>
      <c r="H93" s="83"/>
      <c r="I93" s="84"/>
    </row>
    <row r="94" spans="1:58" ht="31.5" x14ac:dyDescent="0.25">
      <c r="A94" s="85"/>
      <c r="B94" s="37" t="s">
        <v>96</v>
      </c>
      <c r="C94" s="37" t="s">
        <v>21</v>
      </c>
      <c r="D94" s="38">
        <v>5892.1</v>
      </c>
      <c r="E94" s="38">
        <v>5892.1</v>
      </c>
      <c r="F94" s="38">
        <v>1826.97</v>
      </c>
      <c r="G94" s="38">
        <v>1826.97</v>
      </c>
      <c r="H94" s="39" t="s">
        <v>87</v>
      </c>
      <c r="I94" s="40">
        <f t="shared" si="45"/>
        <v>0.31009999999999999</v>
      </c>
    </row>
    <row r="95" spans="1:58" x14ac:dyDescent="0.25">
      <c r="A95" s="85"/>
      <c r="B95" s="86" t="s">
        <v>14</v>
      </c>
      <c r="C95" s="37" t="s">
        <v>21</v>
      </c>
      <c r="D95" s="38">
        <f>D94</f>
        <v>5892.1</v>
      </c>
      <c r="E95" s="38">
        <f t="shared" ref="E95:G95" si="49">E94</f>
        <v>5892.1</v>
      </c>
      <c r="F95" s="38">
        <f t="shared" si="49"/>
        <v>1826.97</v>
      </c>
      <c r="G95" s="38">
        <f t="shared" si="49"/>
        <v>1826.97</v>
      </c>
      <c r="H95" s="39" t="s">
        <v>87</v>
      </c>
      <c r="I95" s="40">
        <f t="shared" si="45"/>
        <v>0.31009999999999999</v>
      </c>
    </row>
    <row r="96" spans="1:58" ht="42" customHeight="1" x14ac:dyDescent="0.25">
      <c r="A96" s="81"/>
      <c r="B96" s="82" t="s">
        <v>44</v>
      </c>
      <c r="C96" s="83"/>
      <c r="D96" s="83"/>
      <c r="E96" s="83"/>
      <c r="F96" s="83"/>
      <c r="G96" s="83"/>
      <c r="H96" s="83"/>
      <c r="I96" s="84"/>
    </row>
    <row r="97" spans="1:10" ht="91.5" customHeight="1" x14ac:dyDescent="0.25">
      <c r="A97" s="1"/>
      <c r="B97" s="37" t="s">
        <v>45</v>
      </c>
      <c r="C97" s="37" t="s">
        <v>21</v>
      </c>
      <c r="D97" s="38">
        <v>20</v>
      </c>
      <c r="E97" s="38">
        <v>20</v>
      </c>
      <c r="F97" s="38">
        <v>20</v>
      </c>
      <c r="G97" s="38">
        <v>20</v>
      </c>
      <c r="H97" s="39" t="s">
        <v>87</v>
      </c>
      <c r="I97" s="40">
        <f t="shared" si="45"/>
        <v>1</v>
      </c>
    </row>
    <row r="98" spans="1:10" ht="61.5" customHeight="1" x14ac:dyDescent="0.25">
      <c r="A98" s="87"/>
      <c r="B98" s="37" t="s">
        <v>46</v>
      </c>
      <c r="C98" s="37" t="s">
        <v>21</v>
      </c>
      <c r="D98" s="38">
        <v>69</v>
      </c>
      <c r="E98" s="38">
        <v>69</v>
      </c>
      <c r="F98" s="38">
        <v>59.98</v>
      </c>
      <c r="G98" s="38">
        <v>59.98</v>
      </c>
      <c r="H98" s="39" t="s">
        <v>87</v>
      </c>
      <c r="I98" s="40">
        <f t="shared" si="45"/>
        <v>0.86929999999999996</v>
      </c>
    </row>
    <row r="99" spans="1:10" ht="102" customHeight="1" x14ac:dyDescent="0.25">
      <c r="A99" s="87"/>
      <c r="B99" s="37" t="s">
        <v>47</v>
      </c>
      <c r="C99" s="37" t="s">
        <v>21</v>
      </c>
      <c r="D99" s="38">
        <v>291.17</v>
      </c>
      <c r="E99" s="38">
        <v>291.17</v>
      </c>
      <c r="F99" s="38">
        <v>117.54</v>
      </c>
      <c r="G99" s="38">
        <v>94.35</v>
      </c>
      <c r="H99" s="39" t="s">
        <v>87</v>
      </c>
      <c r="I99" s="40">
        <f t="shared" si="45"/>
        <v>0.32400000000000001</v>
      </c>
    </row>
    <row r="100" spans="1:10" ht="102" customHeight="1" x14ac:dyDescent="0.25">
      <c r="A100" s="88"/>
      <c r="B100" s="60" t="s">
        <v>110</v>
      </c>
      <c r="C100" s="37" t="s">
        <v>21</v>
      </c>
      <c r="D100" s="38">
        <v>525</v>
      </c>
      <c r="E100" s="38">
        <v>525</v>
      </c>
      <c r="F100" s="38">
        <v>0</v>
      </c>
      <c r="G100" s="38">
        <v>0</v>
      </c>
      <c r="H100" s="39" t="s">
        <v>87</v>
      </c>
      <c r="I100" s="40">
        <f t="shared" ref="I100" si="50">ROUND(G100/E100,4)</f>
        <v>0</v>
      </c>
    </row>
    <row r="101" spans="1:10" ht="102" customHeight="1" x14ac:dyDescent="0.25">
      <c r="A101" s="88"/>
      <c r="B101" s="60" t="s">
        <v>111</v>
      </c>
      <c r="C101" s="37" t="s">
        <v>12</v>
      </c>
      <c r="D101" s="38">
        <v>619.63</v>
      </c>
      <c r="E101" s="38">
        <v>619.63</v>
      </c>
      <c r="F101" s="38">
        <v>0</v>
      </c>
      <c r="G101" s="38">
        <v>0</v>
      </c>
      <c r="H101" s="39" t="s">
        <v>87</v>
      </c>
      <c r="I101" s="40">
        <f t="shared" ref="I101:I102" si="51">ROUND(G101/E101,4)</f>
        <v>0</v>
      </c>
    </row>
    <row r="102" spans="1:10" ht="102" customHeight="1" x14ac:dyDescent="0.25">
      <c r="A102" s="88"/>
      <c r="B102" s="60" t="s">
        <v>112</v>
      </c>
      <c r="C102" s="37" t="s">
        <v>21</v>
      </c>
      <c r="D102" s="38">
        <v>235.03</v>
      </c>
      <c r="E102" s="38">
        <v>235.03</v>
      </c>
      <c r="F102" s="38">
        <v>0</v>
      </c>
      <c r="G102" s="38">
        <v>0</v>
      </c>
      <c r="H102" s="39" t="s">
        <v>87</v>
      </c>
      <c r="I102" s="40">
        <f t="shared" si="51"/>
        <v>0</v>
      </c>
    </row>
    <row r="103" spans="1:10" ht="32.25" customHeight="1" x14ac:dyDescent="0.25">
      <c r="A103" s="89"/>
      <c r="B103" s="27" t="s">
        <v>14</v>
      </c>
      <c r="C103" s="31" t="s">
        <v>62</v>
      </c>
      <c r="D103" s="42">
        <f>D105+D104</f>
        <v>1759.83</v>
      </c>
      <c r="E103" s="42">
        <f t="shared" ref="E103:G103" si="52">E105+E104</f>
        <v>1759.83</v>
      </c>
      <c r="F103" s="42">
        <f t="shared" si="52"/>
        <v>197.51999999999998</v>
      </c>
      <c r="G103" s="42">
        <f t="shared" si="52"/>
        <v>174.32999999999998</v>
      </c>
      <c r="H103" s="50" t="s">
        <v>87</v>
      </c>
      <c r="I103" s="51">
        <f t="shared" ref="I103" si="53">ROUND(G103/E103,4)</f>
        <v>9.9099999999999994E-2</v>
      </c>
    </row>
    <row r="104" spans="1:10" ht="49.5" customHeight="1" x14ac:dyDescent="0.25">
      <c r="A104" s="90"/>
      <c r="B104" s="66"/>
      <c r="C104" s="37" t="s">
        <v>12</v>
      </c>
      <c r="D104" s="38">
        <f>D101</f>
        <v>619.63</v>
      </c>
      <c r="E104" s="38">
        <f t="shared" ref="E104:G104" si="54">E101</f>
        <v>619.63</v>
      </c>
      <c r="F104" s="38">
        <f t="shared" si="54"/>
        <v>0</v>
      </c>
      <c r="G104" s="38">
        <f t="shared" si="54"/>
        <v>0</v>
      </c>
      <c r="H104" s="50" t="s">
        <v>87</v>
      </c>
      <c r="I104" s="51">
        <f t="shared" ref="I104" si="55">ROUND(G104/E104,4)</f>
        <v>0</v>
      </c>
    </row>
    <row r="105" spans="1:10" s="3" customFormat="1" ht="36.75" customHeight="1" x14ac:dyDescent="0.25">
      <c r="A105" s="91"/>
      <c r="B105" s="76"/>
      <c r="C105" s="37" t="s">
        <v>21</v>
      </c>
      <c r="D105" s="38">
        <f>D97+D98+D99+D100+D102</f>
        <v>1140.2</v>
      </c>
      <c r="E105" s="38">
        <f t="shared" ref="E105:G105" si="56">E97+E98+E99+E100+E102</f>
        <v>1140.2</v>
      </c>
      <c r="F105" s="38">
        <f t="shared" si="56"/>
        <v>197.51999999999998</v>
      </c>
      <c r="G105" s="38">
        <f t="shared" si="56"/>
        <v>174.32999999999998</v>
      </c>
      <c r="H105" s="39" t="s">
        <v>87</v>
      </c>
      <c r="I105" s="40">
        <f t="shared" ref="I105:I110" si="57">ROUND(G105/E105,4)</f>
        <v>0.15290000000000001</v>
      </c>
    </row>
    <row r="106" spans="1:10" ht="18.75" customHeight="1" x14ac:dyDescent="0.25">
      <c r="A106" s="92"/>
      <c r="B106" s="82" t="s">
        <v>48</v>
      </c>
      <c r="C106" s="83"/>
      <c r="D106" s="83"/>
      <c r="E106" s="83"/>
      <c r="F106" s="83"/>
      <c r="G106" s="83"/>
      <c r="H106" s="83"/>
      <c r="I106" s="84"/>
    </row>
    <row r="107" spans="1:10" s="3" customFormat="1" ht="99" customHeight="1" x14ac:dyDescent="0.25">
      <c r="A107" s="93"/>
      <c r="B107" s="37" t="s">
        <v>16</v>
      </c>
      <c r="C107" s="37" t="s">
        <v>21</v>
      </c>
      <c r="D107" s="38">
        <v>700</v>
      </c>
      <c r="E107" s="38">
        <v>700</v>
      </c>
      <c r="F107" s="38">
        <v>117.06</v>
      </c>
      <c r="G107" s="38">
        <v>117.06</v>
      </c>
      <c r="H107" s="39" t="s">
        <v>87</v>
      </c>
      <c r="I107" s="40">
        <f t="shared" si="57"/>
        <v>0.16719999999999999</v>
      </c>
    </row>
    <row r="108" spans="1:10" s="3" customFormat="1" ht="54.75" customHeight="1" x14ac:dyDescent="0.25">
      <c r="A108" s="94"/>
      <c r="B108" s="37" t="s">
        <v>49</v>
      </c>
      <c r="C108" s="37" t="s">
        <v>21</v>
      </c>
      <c r="D108" s="38">
        <v>41220</v>
      </c>
      <c r="E108" s="38">
        <v>41220</v>
      </c>
      <c r="F108" s="38">
        <v>23285.37</v>
      </c>
      <c r="G108" s="38">
        <v>21722.98</v>
      </c>
      <c r="H108" s="39" t="s">
        <v>87</v>
      </c>
      <c r="I108" s="40">
        <f t="shared" si="57"/>
        <v>0.52700000000000002</v>
      </c>
    </row>
    <row r="109" spans="1:10" s="3" customFormat="1" ht="35.25" customHeight="1" x14ac:dyDescent="0.25">
      <c r="A109" s="95"/>
      <c r="B109" s="27" t="s">
        <v>14</v>
      </c>
      <c r="C109" s="31" t="s">
        <v>19</v>
      </c>
      <c r="D109" s="42">
        <f>D110</f>
        <v>41920</v>
      </c>
      <c r="E109" s="42">
        <f t="shared" ref="E109:G109" si="58">E110</f>
        <v>41920</v>
      </c>
      <c r="F109" s="42">
        <f t="shared" si="58"/>
        <v>23402.43</v>
      </c>
      <c r="G109" s="42">
        <f t="shared" si="58"/>
        <v>21840.04</v>
      </c>
      <c r="H109" s="39" t="s">
        <v>87</v>
      </c>
      <c r="I109" s="40">
        <f>ROUND(G109/E109,4)</f>
        <v>0.52100000000000002</v>
      </c>
    </row>
    <row r="110" spans="1:10" s="3" customFormat="1" ht="36" customHeight="1" x14ac:dyDescent="0.25">
      <c r="A110" s="96"/>
      <c r="B110" s="76"/>
      <c r="C110" s="37" t="s">
        <v>21</v>
      </c>
      <c r="D110" s="38">
        <f>D107+D108</f>
        <v>41920</v>
      </c>
      <c r="E110" s="38">
        <f>E107+E108</f>
        <v>41920</v>
      </c>
      <c r="F110" s="38">
        <f>F107+F108</f>
        <v>23402.43</v>
      </c>
      <c r="G110" s="38">
        <f>G107+G108</f>
        <v>21840.04</v>
      </c>
      <c r="H110" s="39" t="s">
        <v>87</v>
      </c>
      <c r="I110" s="40">
        <f t="shared" si="57"/>
        <v>0.52100000000000002</v>
      </c>
    </row>
    <row r="111" spans="1:10" s="3" customFormat="1" ht="35.25" customHeight="1" x14ac:dyDescent="0.25">
      <c r="A111" s="95"/>
      <c r="B111" s="27" t="s">
        <v>11</v>
      </c>
      <c r="C111" s="31" t="s">
        <v>19</v>
      </c>
      <c r="D111" s="42">
        <f>D112+D113</f>
        <v>49571.929999999993</v>
      </c>
      <c r="E111" s="42">
        <f>E112+E113</f>
        <v>49571.929999999993</v>
      </c>
      <c r="F111" s="42">
        <f t="shared" ref="F111:G111" si="59">F112+F113</f>
        <v>25426.920000000002</v>
      </c>
      <c r="G111" s="42">
        <f t="shared" si="59"/>
        <v>23841.340000000004</v>
      </c>
      <c r="H111" s="50" t="s">
        <v>87</v>
      </c>
      <c r="I111" s="51">
        <f t="shared" ref="I111" si="60">ROUND(G111/E111,4)</f>
        <v>0.48089999999999999</v>
      </c>
      <c r="J111" s="19"/>
    </row>
    <row r="112" spans="1:10" s="3" customFormat="1" ht="36" customHeight="1" x14ac:dyDescent="0.25">
      <c r="A112" s="96"/>
      <c r="B112" s="76"/>
      <c r="C112" s="37" t="s">
        <v>21</v>
      </c>
      <c r="D112" s="38">
        <f>D105+D110+D94</f>
        <v>48952.299999999996</v>
      </c>
      <c r="E112" s="38">
        <f t="shared" ref="E112:G112" si="61">E105+E110+E94</f>
        <v>48952.299999999996</v>
      </c>
      <c r="F112" s="38">
        <f t="shared" si="61"/>
        <v>25426.920000000002</v>
      </c>
      <c r="G112" s="38">
        <f t="shared" si="61"/>
        <v>23841.340000000004</v>
      </c>
      <c r="H112" s="39" t="s">
        <v>87</v>
      </c>
      <c r="I112" s="40">
        <f t="shared" ref="I112:I116" si="62">ROUND(G112/E112,4)</f>
        <v>0.48699999999999999</v>
      </c>
    </row>
    <row r="113" spans="1:9" s="3" customFormat="1" ht="58.5" customHeight="1" x14ac:dyDescent="0.25">
      <c r="A113" s="97"/>
      <c r="B113" s="77"/>
      <c r="C113" s="37" t="s">
        <v>12</v>
      </c>
      <c r="D113" s="38">
        <f>D104</f>
        <v>619.63</v>
      </c>
      <c r="E113" s="38">
        <f>E104</f>
        <v>619.63</v>
      </c>
      <c r="F113" s="38">
        <f t="shared" ref="F113:G113" si="63">F104</f>
        <v>0</v>
      </c>
      <c r="G113" s="38">
        <f t="shared" si="63"/>
        <v>0</v>
      </c>
      <c r="H113" s="39" t="s">
        <v>87</v>
      </c>
      <c r="I113" s="40">
        <v>0</v>
      </c>
    </row>
    <row r="114" spans="1:9" ht="18.75" customHeight="1" x14ac:dyDescent="0.25">
      <c r="A114" s="58">
        <v>5</v>
      </c>
      <c r="B114" s="82" t="s">
        <v>76</v>
      </c>
      <c r="C114" s="83"/>
      <c r="D114" s="83"/>
      <c r="E114" s="83"/>
      <c r="F114" s="83"/>
      <c r="G114" s="83"/>
      <c r="H114" s="83"/>
      <c r="I114" s="84"/>
    </row>
    <row r="115" spans="1:9" ht="46.5" customHeight="1" x14ac:dyDescent="0.25">
      <c r="A115" s="87"/>
      <c r="B115" s="64" t="s">
        <v>67</v>
      </c>
      <c r="C115" s="37" t="s">
        <v>21</v>
      </c>
      <c r="D115" s="38">
        <v>5031.2299999999996</v>
      </c>
      <c r="E115" s="38">
        <v>5031.2299999999996</v>
      </c>
      <c r="F115" s="38">
        <v>4059.56</v>
      </c>
      <c r="G115" s="38">
        <v>3979.32</v>
      </c>
      <c r="H115" s="39" t="s">
        <v>87</v>
      </c>
      <c r="I115" s="40">
        <f t="shared" si="62"/>
        <v>0.79090000000000005</v>
      </c>
    </row>
    <row r="116" spans="1:9" ht="57.75" customHeight="1" x14ac:dyDescent="0.25">
      <c r="A116" s="87"/>
      <c r="B116" s="64" t="s">
        <v>50</v>
      </c>
      <c r="C116" s="37" t="s">
        <v>21</v>
      </c>
      <c r="D116" s="38">
        <v>732.8</v>
      </c>
      <c r="E116" s="38">
        <v>732.8</v>
      </c>
      <c r="F116" s="98">
        <v>91</v>
      </c>
      <c r="G116" s="98">
        <v>91</v>
      </c>
      <c r="H116" s="39" t="s">
        <v>87</v>
      </c>
      <c r="I116" s="40">
        <f t="shared" si="62"/>
        <v>0.1242</v>
      </c>
    </row>
    <row r="117" spans="1:9" ht="69.75" customHeight="1" x14ac:dyDescent="0.25">
      <c r="A117" s="87"/>
      <c r="B117" s="64" t="s">
        <v>51</v>
      </c>
      <c r="C117" s="37" t="s">
        <v>21</v>
      </c>
      <c r="D117" s="38">
        <v>3694.9</v>
      </c>
      <c r="E117" s="38">
        <v>3694.9</v>
      </c>
      <c r="F117" s="38">
        <v>1592.31</v>
      </c>
      <c r="G117" s="38">
        <v>1587.81</v>
      </c>
      <c r="H117" s="39" t="s">
        <v>87</v>
      </c>
      <c r="I117" s="40">
        <f>ROUND(G117/E117,4)</f>
        <v>0.42970000000000003</v>
      </c>
    </row>
    <row r="118" spans="1:9" s="3" customFormat="1" ht="46.5" customHeight="1" x14ac:dyDescent="0.25">
      <c r="A118" s="87"/>
      <c r="B118" s="64" t="s">
        <v>52</v>
      </c>
      <c r="C118" s="37" t="s">
        <v>21</v>
      </c>
      <c r="D118" s="38">
        <v>6377.02</v>
      </c>
      <c r="E118" s="38">
        <v>6377.02</v>
      </c>
      <c r="F118" s="38">
        <v>3954.63</v>
      </c>
      <c r="G118" s="38">
        <v>3950.64</v>
      </c>
      <c r="H118" s="39" t="s">
        <v>87</v>
      </c>
      <c r="I118" s="40">
        <f>ROUND(G118/E118,4)</f>
        <v>0.61950000000000005</v>
      </c>
    </row>
    <row r="119" spans="1:9" ht="36" customHeight="1" x14ac:dyDescent="0.25">
      <c r="A119" s="99"/>
      <c r="B119" s="27" t="s">
        <v>11</v>
      </c>
      <c r="C119" s="31" t="s">
        <v>13</v>
      </c>
      <c r="D119" s="42">
        <f>D120</f>
        <v>15835.95</v>
      </c>
      <c r="E119" s="42">
        <f t="shared" ref="E119:G119" si="64">E120</f>
        <v>15835.95</v>
      </c>
      <c r="F119" s="42">
        <f t="shared" si="64"/>
        <v>9697.5</v>
      </c>
      <c r="G119" s="42">
        <f t="shared" si="64"/>
        <v>9608.77</v>
      </c>
      <c r="H119" s="50" t="s">
        <v>87</v>
      </c>
      <c r="I119" s="51">
        <f>ROUND(G119/E119,4)</f>
        <v>0.60680000000000001</v>
      </c>
    </row>
    <row r="120" spans="1:9" ht="36.75" customHeight="1" x14ac:dyDescent="0.25">
      <c r="A120" s="100"/>
      <c r="B120" s="44"/>
      <c r="C120" s="37" t="s">
        <v>21</v>
      </c>
      <c r="D120" s="38">
        <f>D115+D116+D117+D118</f>
        <v>15835.95</v>
      </c>
      <c r="E120" s="38">
        <f t="shared" ref="E120:G120" si="65">E115+E116+E117+E118</f>
        <v>15835.95</v>
      </c>
      <c r="F120" s="38">
        <f t="shared" si="65"/>
        <v>9697.5</v>
      </c>
      <c r="G120" s="38">
        <f t="shared" si="65"/>
        <v>9608.77</v>
      </c>
      <c r="H120" s="39" t="s">
        <v>87</v>
      </c>
      <c r="I120" s="40">
        <f>ROUND(G120/E120,4)</f>
        <v>0.60680000000000001</v>
      </c>
    </row>
    <row r="121" spans="1:9" ht="20.25" customHeight="1" x14ac:dyDescent="0.25">
      <c r="A121" s="58">
        <v>6</v>
      </c>
      <c r="B121" s="101" t="s">
        <v>77</v>
      </c>
      <c r="C121" s="102"/>
      <c r="D121" s="102"/>
      <c r="E121" s="102"/>
      <c r="F121" s="102"/>
      <c r="G121" s="102"/>
      <c r="H121" s="102"/>
      <c r="I121" s="103"/>
    </row>
    <row r="122" spans="1:9" ht="52.5" customHeight="1" x14ac:dyDescent="0.25">
      <c r="A122" s="104"/>
      <c r="B122" s="71" t="s">
        <v>53</v>
      </c>
      <c r="C122" s="37" t="s">
        <v>99</v>
      </c>
      <c r="D122" s="38">
        <v>3235.3</v>
      </c>
      <c r="E122" s="38">
        <v>3235.3</v>
      </c>
      <c r="F122" s="38">
        <v>3235.3</v>
      </c>
      <c r="G122" s="38">
        <v>2847.1</v>
      </c>
      <c r="H122" s="39" t="s">
        <v>87</v>
      </c>
      <c r="I122" s="40">
        <f t="shared" ref="I122:I133" si="66">ROUND(G122/E122,4)</f>
        <v>0.88</v>
      </c>
    </row>
    <row r="123" spans="1:9" ht="52.5" customHeight="1" x14ac:dyDescent="0.25">
      <c r="A123" s="105"/>
      <c r="B123" s="72"/>
      <c r="C123" s="37" t="s">
        <v>21</v>
      </c>
      <c r="D123" s="38">
        <v>1227.2</v>
      </c>
      <c r="E123" s="38">
        <v>1227.2</v>
      </c>
      <c r="F123" s="38">
        <v>1227.2</v>
      </c>
      <c r="G123" s="38">
        <v>1079.9000000000001</v>
      </c>
      <c r="H123" s="39" t="s">
        <v>87</v>
      </c>
      <c r="I123" s="40">
        <f t="shared" ref="I123:I124" si="67">ROUND(G123/E123,4)</f>
        <v>0.88</v>
      </c>
    </row>
    <row r="124" spans="1:9" ht="152.25" customHeight="1" x14ac:dyDescent="0.25">
      <c r="A124" s="106"/>
      <c r="B124" s="37" t="s">
        <v>105</v>
      </c>
      <c r="C124" s="37" t="s">
        <v>12</v>
      </c>
      <c r="D124" s="38">
        <v>1164.7</v>
      </c>
      <c r="E124" s="38">
        <v>1164.7</v>
      </c>
      <c r="F124" s="38">
        <v>0</v>
      </c>
      <c r="G124" s="38">
        <v>0</v>
      </c>
      <c r="H124" s="39" t="s">
        <v>87</v>
      </c>
      <c r="I124" s="40">
        <f t="shared" si="67"/>
        <v>0</v>
      </c>
    </row>
    <row r="125" spans="1:9" ht="152.25" customHeight="1" x14ac:dyDescent="0.25">
      <c r="A125" s="106"/>
      <c r="B125" s="107" t="s">
        <v>106</v>
      </c>
      <c r="C125" s="37" t="s">
        <v>21</v>
      </c>
      <c r="D125" s="38">
        <v>441.78</v>
      </c>
      <c r="E125" s="38">
        <v>441.78</v>
      </c>
      <c r="F125" s="38">
        <v>0</v>
      </c>
      <c r="G125" s="38">
        <v>0</v>
      </c>
      <c r="H125" s="39" t="s">
        <v>87</v>
      </c>
      <c r="I125" s="40">
        <f t="shared" ref="I125" si="68">ROUND(G125/E125,4)</f>
        <v>0</v>
      </c>
    </row>
    <row r="126" spans="1:9" ht="32.25" customHeight="1" x14ac:dyDescent="0.25">
      <c r="A126" s="59"/>
      <c r="B126" s="27" t="s">
        <v>11</v>
      </c>
      <c r="C126" s="31" t="s">
        <v>13</v>
      </c>
      <c r="D126" s="42">
        <f>D127+D129+D128</f>
        <v>6068.98</v>
      </c>
      <c r="E126" s="42">
        <f t="shared" ref="E126:G126" si="69">E127+E129+E128</f>
        <v>6068.98</v>
      </c>
      <c r="F126" s="42">
        <f t="shared" si="69"/>
        <v>4462.5</v>
      </c>
      <c r="G126" s="42">
        <f t="shared" si="69"/>
        <v>3927</v>
      </c>
      <c r="H126" s="50" t="s">
        <v>87</v>
      </c>
      <c r="I126" s="51">
        <f t="shared" si="66"/>
        <v>0.64710000000000001</v>
      </c>
    </row>
    <row r="127" spans="1:9" ht="57.75" customHeight="1" x14ac:dyDescent="0.25">
      <c r="A127" s="108"/>
      <c r="B127" s="66"/>
      <c r="C127" s="37" t="s">
        <v>12</v>
      </c>
      <c r="D127" s="38">
        <f>D124</f>
        <v>1164.7</v>
      </c>
      <c r="E127" s="38">
        <f t="shared" ref="E127:G127" si="70">E124</f>
        <v>1164.7</v>
      </c>
      <c r="F127" s="38">
        <f t="shared" si="70"/>
        <v>0</v>
      </c>
      <c r="G127" s="38">
        <f t="shared" si="70"/>
        <v>0</v>
      </c>
      <c r="H127" s="39" t="s">
        <v>87</v>
      </c>
      <c r="I127" s="40">
        <f t="shared" si="66"/>
        <v>0</v>
      </c>
    </row>
    <row r="128" spans="1:9" ht="57.75" customHeight="1" x14ac:dyDescent="0.25">
      <c r="A128" s="108"/>
      <c r="B128" s="66"/>
      <c r="C128" s="37" t="s">
        <v>99</v>
      </c>
      <c r="D128" s="38">
        <f>D123</f>
        <v>1227.2</v>
      </c>
      <c r="E128" s="38">
        <f t="shared" ref="E128:G128" si="71">E123</f>
        <v>1227.2</v>
      </c>
      <c r="F128" s="38">
        <f t="shared" si="71"/>
        <v>1227.2</v>
      </c>
      <c r="G128" s="38">
        <f t="shared" si="71"/>
        <v>1079.9000000000001</v>
      </c>
      <c r="H128" s="39" t="s">
        <v>87</v>
      </c>
      <c r="I128" s="40">
        <f t="shared" ref="I128" si="72">ROUND(G128/E128,4)</f>
        <v>0.88</v>
      </c>
    </row>
    <row r="129" spans="1:9" ht="57.75" customHeight="1" x14ac:dyDescent="0.25">
      <c r="A129" s="108"/>
      <c r="B129" s="30"/>
      <c r="C129" s="37" t="s">
        <v>21</v>
      </c>
      <c r="D129" s="38">
        <f>D122+D125</f>
        <v>3677.08</v>
      </c>
      <c r="E129" s="38">
        <f t="shared" ref="E129:G129" si="73">E122+E125</f>
        <v>3677.08</v>
      </c>
      <c r="F129" s="38">
        <f t="shared" si="73"/>
        <v>3235.3</v>
      </c>
      <c r="G129" s="38">
        <f t="shared" si="73"/>
        <v>2847.1</v>
      </c>
      <c r="H129" s="39" t="s">
        <v>87</v>
      </c>
      <c r="I129" s="40">
        <f t="shared" si="66"/>
        <v>0.77429999999999999</v>
      </c>
    </row>
    <row r="130" spans="1:9" ht="21.75" customHeight="1" x14ac:dyDescent="0.25">
      <c r="A130" s="31">
        <v>7</v>
      </c>
      <c r="B130" s="73" t="s">
        <v>78</v>
      </c>
      <c r="C130" s="74"/>
      <c r="D130" s="74"/>
      <c r="E130" s="74"/>
      <c r="F130" s="74"/>
      <c r="G130" s="74"/>
      <c r="H130" s="74"/>
      <c r="I130" s="75"/>
    </row>
    <row r="131" spans="1:9" ht="37.5" customHeight="1" x14ac:dyDescent="0.25">
      <c r="A131" s="109"/>
      <c r="B131" s="37" t="s">
        <v>54</v>
      </c>
      <c r="C131" s="37" t="s">
        <v>21</v>
      </c>
      <c r="D131" s="38">
        <v>145</v>
      </c>
      <c r="E131" s="38">
        <v>145</v>
      </c>
      <c r="F131" s="38">
        <v>0</v>
      </c>
      <c r="G131" s="38">
        <v>0</v>
      </c>
      <c r="H131" s="39" t="s">
        <v>87</v>
      </c>
      <c r="I131" s="40">
        <f t="shared" si="66"/>
        <v>0</v>
      </c>
    </row>
    <row r="132" spans="1:9" ht="32.25" customHeight="1" x14ac:dyDescent="0.25">
      <c r="A132" s="100"/>
      <c r="B132" s="27" t="s">
        <v>11</v>
      </c>
      <c r="C132" s="31" t="s">
        <v>13</v>
      </c>
      <c r="D132" s="42">
        <f>D133</f>
        <v>145</v>
      </c>
      <c r="E132" s="42">
        <f t="shared" ref="E132:G132" si="74">E133</f>
        <v>145</v>
      </c>
      <c r="F132" s="42">
        <f t="shared" si="74"/>
        <v>0</v>
      </c>
      <c r="G132" s="42">
        <f t="shared" si="74"/>
        <v>0</v>
      </c>
      <c r="H132" s="50" t="s">
        <v>87</v>
      </c>
      <c r="I132" s="51">
        <f t="shared" si="66"/>
        <v>0</v>
      </c>
    </row>
    <row r="133" spans="1:9" s="4" customFormat="1" ht="45.75" customHeight="1" x14ac:dyDescent="0.25">
      <c r="A133" s="110"/>
      <c r="B133" s="72"/>
      <c r="C133" s="37" t="s">
        <v>21</v>
      </c>
      <c r="D133" s="38">
        <f>D131</f>
        <v>145</v>
      </c>
      <c r="E133" s="38">
        <f t="shared" ref="E133:G133" si="75">E131</f>
        <v>145</v>
      </c>
      <c r="F133" s="38">
        <f t="shared" si="75"/>
        <v>0</v>
      </c>
      <c r="G133" s="38">
        <f t="shared" si="75"/>
        <v>0</v>
      </c>
      <c r="H133" s="39" t="s">
        <v>87</v>
      </c>
      <c r="I133" s="40">
        <f t="shared" si="66"/>
        <v>0</v>
      </c>
    </row>
    <row r="134" spans="1:9" ht="33" customHeight="1" x14ac:dyDescent="0.25">
      <c r="A134" s="31">
        <v>8</v>
      </c>
      <c r="B134" s="73" t="s">
        <v>79</v>
      </c>
      <c r="C134" s="74"/>
      <c r="D134" s="74"/>
      <c r="E134" s="74"/>
      <c r="F134" s="74"/>
      <c r="G134" s="74"/>
      <c r="H134" s="74"/>
      <c r="I134" s="75"/>
    </row>
    <row r="135" spans="1:9" ht="49.5" customHeight="1" x14ac:dyDescent="0.25">
      <c r="A135" s="111"/>
      <c r="B135" s="37" t="s">
        <v>10</v>
      </c>
      <c r="C135" s="37" t="s">
        <v>21</v>
      </c>
      <c r="D135" s="38">
        <v>566.69000000000005</v>
      </c>
      <c r="E135" s="38">
        <v>566.69000000000005</v>
      </c>
      <c r="F135" s="38">
        <v>0</v>
      </c>
      <c r="G135" s="38">
        <v>0</v>
      </c>
      <c r="H135" s="39" t="s">
        <v>87</v>
      </c>
      <c r="I135" s="40">
        <f t="shared" ref="I135" si="76">ROUND(G135/E135,4)</f>
        <v>0</v>
      </c>
    </row>
    <row r="136" spans="1:9" ht="49.5" customHeight="1" x14ac:dyDescent="0.25">
      <c r="A136" s="1"/>
      <c r="B136" s="60" t="s">
        <v>107</v>
      </c>
      <c r="C136" s="37" t="s">
        <v>21</v>
      </c>
      <c r="D136" s="38">
        <v>6</v>
      </c>
      <c r="E136" s="38">
        <v>6</v>
      </c>
      <c r="F136" s="38">
        <v>2.74</v>
      </c>
      <c r="G136" s="38">
        <v>2.74</v>
      </c>
      <c r="H136" s="39" t="s">
        <v>87</v>
      </c>
      <c r="I136" s="40">
        <f t="shared" ref="I136" si="77">ROUND(G136/E136,4)</f>
        <v>0.45669999999999999</v>
      </c>
    </row>
    <row r="137" spans="1:9" ht="52.5" customHeight="1" x14ac:dyDescent="0.25">
      <c r="A137" s="112"/>
      <c r="B137" s="27" t="s">
        <v>11</v>
      </c>
      <c r="C137" s="31" t="s">
        <v>13</v>
      </c>
      <c r="D137" s="42">
        <f>D138</f>
        <v>572.69000000000005</v>
      </c>
      <c r="E137" s="42">
        <f t="shared" ref="E137:G137" si="78">E138</f>
        <v>572.69000000000005</v>
      </c>
      <c r="F137" s="42">
        <f t="shared" si="78"/>
        <v>2.74</v>
      </c>
      <c r="G137" s="42">
        <f t="shared" si="78"/>
        <v>2.74</v>
      </c>
      <c r="H137" s="39" t="s">
        <v>87</v>
      </c>
      <c r="I137" s="40">
        <f t="shared" ref="I137:I145" si="79">ROUND(G137/E137,4)</f>
        <v>4.7999999999999996E-3</v>
      </c>
    </row>
    <row r="138" spans="1:9" ht="50.25" customHeight="1" x14ac:dyDescent="0.25">
      <c r="A138" s="113"/>
      <c r="B138" s="66"/>
      <c r="C138" s="37" t="s">
        <v>21</v>
      </c>
      <c r="D138" s="38">
        <f>D135+D136</f>
        <v>572.69000000000005</v>
      </c>
      <c r="E138" s="38">
        <f t="shared" ref="E138:G138" si="80">E135+E136</f>
        <v>572.69000000000005</v>
      </c>
      <c r="F138" s="38">
        <f t="shared" si="80"/>
        <v>2.74</v>
      </c>
      <c r="G138" s="38">
        <f t="shared" si="80"/>
        <v>2.74</v>
      </c>
      <c r="H138" s="39" t="s">
        <v>87</v>
      </c>
      <c r="I138" s="40">
        <f t="shared" si="79"/>
        <v>4.7999999999999996E-3</v>
      </c>
    </row>
    <row r="139" spans="1:9" ht="20.25" customHeight="1" x14ac:dyDescent="0.25">
      <c r="A139" s="114">
        <v>9</v>
      </c>
      <c r="B139" s="73" t="s">
        <v>86</v>
      </c>
      <c r="C139" s="74"/>
      <c r="D139" s="74"/>
      <c r="E139" s="74"/>
      <c r="F139" s="74"/>
      <c r="G139" s="74"/>
      <c r="H139" s="74"/>
      <c r="I139" s="75"/>
    </row>
    <row r="140" spans="1:9" ht="80.25" customHeight="1" x14ac:dyDescent="0.25">
      <c r="A140" s="58"/>
      <c r="B140" s="37" t="s">
        <v>55</v>
      </c>
      <c r="C140" s="37" t="s">
        <v>21</v>
      </c>
      <c r="D140" s="38">
        <v>1740</v>
      </c>
      <c r="E140" s="38">
        <v>1740</v>
      </c>
      <c r="F140" s="38">
        <v>904.55</v>
      </c>
      <c r="G140" s="38">
        <v>904.55</v>
      </c>
      <c r="H140" s="39" t="s">
        <v>87</v>
      </c>
      <c r="I140" s="40">
        <f t="shared" si="79"/>
        <v>0.51990000000000003</v>
      </c>
    </row>
    <row r="141" spans="1:9" ht="81" customHeight="1" x14ac:dyDescent="0.25">
      <c r="A141" s="58"/>
      <c r="B141" s="37" t="s">
        <v>56</v>
      </c>
      <c r="C141" s="37" t="s">
        <v>21</v>
      </c>
      <c r="D141" s="115">
        <v>32</v>
      </c>
      <c r="E141" s="115">
        <v>32</v>
      </c>
      <c r="F141" s="115">
        <v>13.26</v>
      </c>
      <c r="G141" s="115">
        <v>5.53</v>
      </c>
      <c r="H141" s="39" t="s">
        <v>87</v>
      </c>
      <c r="I141" s="40">
        <f t="shared" si="79"/>
        <v>0.17280000000000001</v>
      </c>
    </row>
    <row r="142" spans="1:9" ht="81" customHeight="1" x14ac:dyDescent="0.25">
      <c r="A142" s="58"/>
      <c r="B142" s="37" t="s">
        <v>108</v>
      </c>
      <c r="C142" s="37" t="s">
        <v>21</v>
      </c>
      <c r="D142" s="115">
        <v>300</v>
      </c>
      <c r="E142" s="115">
        <v>300</v>
      </c>
      <c r="F142" s="115">
        <v>115.73</v>
      </c>
      <c r="G142" s="115">
        <v>115.73</v>
      </c>
      <c r="H142" s="39" t="s">
        <v>87</v>
      </c>
      <c r="I142" s="40">
        <f t="shared" ref="I142" si="81">ROUND(G142/E142,4)</f>
        <v>0.38579999999999998</v>
      </c>
    </row>
    <row r="143" spans="1:9" ht="35.25" customHeight="1" x14ac:dyDescent="0.25">
      <c r="A143" s="58"/>
      <c r="B143" s="37" t="s">
        <v>57</v>
      </c>
      <c r="C143" s="37" t="s">
        <v>21</v>
      </c>
      <c r="D143" s="115">
        <v>150</v>
      </c>
      <c r="E143" s="115">
        <v>150</v>
      </c>
      <c r="F143" s="115">
        <v>6.72</v>
      </c>
      <c r="G143" s="115">
        <v>6.72</v>
      </c>
      <c r="H143" s="39" t="s">
        <v>87</v>
      </c>
      <c r="I143" s="40">
        <f t="shared" si="79"/>
        <v>4.48E-2</v>
      </c>
    </row>
    <row r="144" spans="1:9" ht="97.5" customHeight="1" x14ac:dyDescent="0.25">
      <c r="A144" s="58"/>
      <c r="B144" s="37" t="s">
        <v>58</v>
      </c>
      <c r="C144" s="37" t="s">
        <v>12</v>
      </c>
      <c r="D144" s="115">
        <v>30.74</v>
      </c>
      <c r="E144" s="115">
        <v>30.74</v>
      </c>
      <c r="F144" s="115">
        <v>14.8</v>
      </c>
      <c r="G144" s="115">
        <v>4.1900000000000004</v>
      </c>
      <c r="H144" s="39" t="s">
        <v>87</v>
      </c>
      <c r="I144" s="40">
        <f t="shared" si="79"/>
        <v>0.1363</v>
      </c>
    </row>
    <row r="145" spans="1:13" ht="174" customHeight="1" x14ac:dyDescent="0.25">
      <c r="A145" s="58"/>
      <c r="B145" s="37" t="s">
        <v>59</v>
      </c>
      <c r="C145" s="37" t="s">
        <v>12</v>
      </c>
      <c r="D145" s="115">
        <v>4</v>
      </c>
      <c r="E145" s="115">
        <v>4</v>
      </c>
      <c r="F145" s="115">
        <v>4</v>
      </c>
      <c r="G145" s="115">
        <v>0</v>
      </c>
      <c r="H145" s="39" t="s">
        <v>87</v>
      </c>
      <c r="I145" s="40">
        <f t="shared" si="79"/>
        <v>0</v>
      </c>
    </row>
    <row r="146" spans="1:13" ht="88.5" customHeight="1" x14ac:dyDescent="0.25">
      <c r="A146" s="58"/>
      <c r="B146" s="37" t="s">
        <v>60</v>
      </c>
      <c r="C146" s="37" t="s">
        <v>21</v>
      </c>
      <c r="D146" s="115">
        <v>11.66</v>
      </c>
      <c r="E146" s="115">
        <v>11.66</v>
      </c>
      <c r="F146" s="115">
        <v>5.61</v>
      </c>
      <c r="G146" s="115">
        <v>1.59</v>
      </c>
      <c r="H146" s="39" t="s">
        <v>87</v>
      </c>
      <c r="I146" s="40">
        <f t="shared" ref="I146:I150" si="82">ROUND(G146/E146,4)</f>
        <v>0.13639999999999999</v>
      </c>
    </row>
    <row r="147" spans="1:13" ht="88.5" customHeight="1" x14ac:dyDescent="0.25">
      <c r="A147" s="58"/>
      <c r="B147" s="37" t="s">
        <v>68</v>
      </c>
      <c r="C147" s="37" t="s">
        <v>21</v>
      </c>
      <c r="D147" s="115">
        <v>98.78</v>
      </c>
      <c r="E147" s="115">
        <v>98.78</v>
      </c>
      <c r="F147" s="115">
        <v>0</v>
      </c>
      <c r="G147" s="115">
        <v>0</v>
      </c>
      <c r="H147" s="39" t="s">
        <v>87</v>
      </c>
      <c r="I147" s="40">
        <f t="shared" si="82"/>
        <v>0</v>
      </c>
    </row>
    <row r="148" spans="1:13" ht="38.25" customHeight="1" x14ac:dyDescent="0.25">
      <c r="A148" s="109"/>
      <c r="B148" s="27" t="s">
        <v>11</v>
      </c>
      <c r="C148" s="31" t="s">
        <v>13</v>
      </c>
      <c r="D148" s="42">
        <f>D149+D150</f>
        <v>2367.1799999999998</v>
      </c>
      <c r="E148" s="42">
        <f t="shared" ref="E148:G148" si="83">E149+E150</f>
        <v>2367.1799999999998</v>
      </c>
      <c r="F148" s="42">
        <f t="shared" si="83"/>
        <v>1064.6699999999998</v>
      </c>
      <c r="G148" s="42">
        <f t="shared" si="83"/>
        <v>1038.31</v>
      </c>
      <c r="H148" s="39" t="s">
        <v>87</v>
      </c>
      <c r="I148" s="40">
        <f t="shared" si="82"/>
        <v>0.43859999999999999</v>
      </c>
    </row>
    <row r="149" spans="1:13" ht="37.5" customHeight="1" x14ac:dyDescent="0.25">
      <c r="A149" s="96"/>
      <c r="B149" s="76"/>
      <c r="C149" s="37" t="s">
        <v>21</v>
      </c>
      <c r="D149" s="38">
        <f>D147+D146+D143+D141+D140+D142</f>
        <v>2332.44</v>
      </c>
      <c r="E149" s="38">
        <f t="shared" ref="E149:G149" si="84">E147+E146+E143+E141+E140+E142</f>
        <v>2332.44</v>
      </c>
      <c r="F149" s="38">
        <f t="shared" si="84"/>
        <v>1045.8699999999999</v>
      </c>
      <c r="G149" s="38">
        <f t="shared" si="84"/>
        <v>1034.1199999999999</v>
      </c>
      <c r="H149" s="39" t="s">
        <v>87</v>
      </c>
      <c r="I149" s="40">
        <f t="shared" si="82"/>
        <v>0.44340000000000002</v>
      </c>
    </row>
    <row r="150" spans="1:13" ht="57.75" customHeight="1" x14ac:dyDescent="0.25">
      <c r="A150" s="97"/>
      <c r="B150" s="77"/>
      <c r="C150" s="37" t="s">
        <v>12</v>
      </c>
      <c r="D150" s="38">
        <f>D144+D145</f>
        <v>34.739999999999995</v>
      </c>
      <c r="E150" s="38">
        <f t="shared" ref="E150:G150" si="85">E144+E145</f>
        <v>34.739999999999995</v>
      </c>
      <c r="F150" s="38">
        <f t="shared" si="85"/>
        <v>18.8</v>
      </c>
      <c r="G150" s="38">
        <f t="shared" si="85"/>
        <v>4.1900000000000004</v>
      </c>
      <c r="H150" s="39" t="s">
        <v>87</v>
      </c>
      <c r="I150" s="40">
        <f t="shared" si="82"/>
        <v>0.1206</v>
      </c>
    </row>
    <row r="151" spans="1:13" ht="46.5" customHeight="1" x14ac:dyDescent="0.25">
      <c r="A151" s="31">
        <v>10</v>
      </c>
      <c r="B151" s="73" t="s">
        <v>80</v>
      </c>
      <c r="C151" s="74"/>
      <c r="D151" s="74"/>
      <c r="E151" s="74"/>
      <c r="F151" s="74"/>
      <c r="G151" s="74"/>
      <c r="H151" s="74"/>
      <c r="I151" s="75"/>
    </row>
    <row r="152" spans="1:13" ht="52.5" customHeight="1" x14ac:dyDescent="0.25">
      <c r="A152" s="1"/>
      <c r="B152" s="37" t="s">
        <v>72</v>
      </c>
      <c r="C152" s="37" t="s">
        <v>21</v>
      </c>
      <c r="D152" s="38">
        <v>265</v>
      </c>
      <c r="E152" s="38">
        <v>265</v>
      </c>
      <c r="F152" s="38">
        <v>0</v>
      </c>
      <c r="G152" s="38">
        <v>0</v>
      </c>
      <c r="H152" s="39" t="s">
        <v>87</v>
      </c>
      <c r="I152" s="40">
        <f t="shared" ref="I152:I153" si="86">ROUND(G152/E152,4)</f>
        <v>0</v>
      </c>
    </row>
    <row r="153" spans="1:13" ht="32.25" customHeight="1" x14ac:dyDescent="0.25">
      <c r="A153" s="116"/>
      <c r="B153" s="26" t="s">
        <v>11</v>
      </c>
      <c r="C153" s="31" t="s">
        <v>13</v>
      </c>
      <c r="D153" s="42">
        <f>D154</f>
        <v>265</v>
      </c>
      <c r="E153" s="42">
        <f t="shared" ref="E153:G153" si="87">E154</f>
        <v>265</v>
      </c>
      <c r="F153" s="42">
        <f t="shared" si="87"/>
        <v>0</v>
      </c>
      <c r="G153" s="42">
        <f t="shared" si="87"/>
        <v>0</v>
      </c>
      <c r="H153" s="39" t="s">
        <v>87</v>
      </c>
      <c r="I153" s="40">
        <f t="shared" si="86"/>
        <v>0</v>
      </c>
    </row>
    <row r="154" spans="1:13" s="4" customFormat="1" ht="45.75" customHeight="1" x14ac:dyDescent="0.25">
      <c r="A154" s="100"/>
      <c r="B154" s="44"/>
      <c r="C154" s="37" t="s">
        <v>21</v>
      </c>
      <c r="D154" s="38">
        <f>D152</f>
        <v>265</v>
      </c>
      <c r="E154" s="38">
        <f>E152</f>
        <v>265</v>
      </c>
      <c r="F154" s="38">
        <f>F152</f>
        <v>0</v>
      </c>
      <c r="G154" s="38">
        <f>G152</f>
        <v>0</v>
      </c>
      <c r="H154" s="39" t="s">
        <v>87</v>
      </c>
      <c r="I154" s="40">
        <f t="shared" ref="I154" si="88">ROUND(G154/E154,4)</f>
        <v>0</v>
      </c>
    </row>
    <row r="155" spans="1:13" s="2" customFormat="1" ht="43.5" customHeight="1" x14ac:dyDescent="0.25">
      <c r="A155" s="117"/>
      <c r="B155" s="75" t="s">
        <v>17</v>
      </c>
      <c r="C155" s="86" t="s">
        <v>13</v>
      </c>
      <c r="D155" s="118">
        <f>D156+D158+D157</f>
        <v>302182.34999999998</v>
      </c>
      <c r="E155" s="118">
        <f t="shared" ref="E155:G155" si="89">E156+E158+E157</f>
        <v>302182.43000000005</v>
      </c>
      <c r="F155" s="118">
        <f t="shared" si="89"/>
        <v>92945</v>
      </c>
      <c r="G155" s="118">
        <f t="shared" si="89"/>
        <v>87099.820000000022</v>
      </c>
      <c r="H155" s="39" t="s">
        <v>87</v>
      </c>
      <c r="I155" s="40">
        <f t="shared" ref="I155:I158" si="90">ROUND(G155/E155,4)</f>
        <v>0.28820000000000001</v>
      </c>
      <c r="J155" s="5"/>
      <c r="K155" s="5"/>
      <c r="L155" s="5"/>
      <c r="M155" s="5"/>
    </row>
    <row r="156" spans="1:13" s="2" customFormat="1" ht="46.5" customHeight="1" x14ac:dyDescent="0.25">
      <c r="A156" s="100"/>
      <c r="B156" s="75"/>
      <c r="C156" s="37" t="s">
        <v>21</v>
      </c>
      <c r="D156" s="38">
        <f>D31+D36+D89+D112+D120+D129+D133+D138+D154+D149</f>
        <v>180404.01</v>
      </c>
      <c r="E156" s="38">
        <f>E31+E36+E89+E112+E120+E129+E133+E138+E154+E149+0.1</f>
        <v>180404.09000000003</v>
      </c>
      <c r="F156" s="38">
        <f>F31+F36+F89+F112+F120+F129+F133+F138+F154+F149+0.1</f>
        <v>89960.83</v>
      </c>
      <c r="G156" s="38">
        <f>G31+G36+G89+G112+G120+G129+G133+G138+G154+G149+0.1</f>
        <v>84277.460000000021</v>
      </c>
      <c r="H156" s="39" t="s">
        <v>87</v>
      </c>
      <c r="I156" s="40">
        <f t="shared" si="90"/>
        <v>0.4672</v>
      </c>
    </row>
    <row r="157" spans="1:13" s="2" customFormat="1" ht="46.5" customHeight="1" x14ac:dyDescent="0.25">
      <c r="A157" s="100"/>
      <c r="B157" s="75"/>
      <c r="C157" s="37" t="s">
        <v>99</v>
      </c>
      <c r="D157" s="38">
        <f>D128+D91</f>
        <v>72842.5</v>
      </c>
      <c r="E157" s="38">
        <f>E128+E91</f>
        <v>72842.5</v>
      </c>
      <c r="F157" s="38">
        <f t="shared" ref="F157" si="91">F128+F91</f>
        <v>1227.2</v>
      </c>
      <c r="G157" s="38">
        <f>G128+G91+0.1</f>
        <v>1080</v>
      </c>
      <c r="H157" s="39" t="s">
        <v>87</v>
      </c>
      <c r="I157" s="40">
        <f t="shared" ref="I157" si="92">ROUND(G157/E157,4)</f>
        <v>1.4800000000000001E-2</v>
      </c>
    </row>
    <row r="158" spans="1:13" s="2" customFormat="1" ht="47.25" x14ac:dyDescent="0.25">
      <c r="A158" s="100"/>
      <c r="B158" s="75"/>
      <c r="C158" s="37" t="s">
        <v>12</v>
      </c>
      <c r="D158" s="38">
        <f>D32+D90+D150+D127+D113</f>
        <v>48935.839999999989</v>
      </c>
      <c r="E158" s="38">
        <f>E32+E90+E150+E127+E113</f>
        <v>48935.839999999989</v>
      </c>
      <c r="F158" s="38">
        <f t="shared" ref="F158:G158" si="93">F32+F90+F150+F127+F113</f>
        <v>1756.97</v>
      </c>
      <c r="G158" s="38">
        <f t="shared" si="93"/>
        <v>1742.3600000000001</v>
      </c>
      <c r="H158" s="39" t="s">
        <v>87</v>
      </c>
      <c r="I158" s="40">
        <f t="shared" si="90"/>
        <v>3.56E-2</v>
      </c>
    </row>
    <row r="159" spans="1:13" s="2" customFormat="1" ht="39.75" customHeight="1" x14ac:dyDescent="0.25">
      <c r="A159" s="11"/>
      <c r="B159" s="12"/>
      <c r="C159" s="13"/>
      <c r="D159" s="14"/>
      <c r="E159" s="14"/>
      <c r="F159" s="14"/>
      <c r="G159" s="14"/>
      <c r="H159" s="15"/>
      <c r="I159" s="10"/>
    </row>
    <row r="160" spans="1:13" s="2" customFormat="1" x14ac:dyDescent="0.25">
      <c r="A160" s="11"/>
      <c r="B160" s="16"/>
      <c r="C160" s="13"/>
      <c r="D160" s="14"/>
      <c r="E160" s="14"/>
      <c r="F160" s="14"/>
      <c r="G160" s="14"/>
      <c r="H160" s="15"/>
      <c r="I160" s="10"/>
    </row>
    <row r="161" spans="1:9" s="2" customFormat="1" x14ac:dyDescent="0.25">
      <c r="A161" s="17"/>
      <c r="B161" s="16"/>
      <c r="C161" s="13"/>
      <c r="D161" s="14"/>
      <c r="E161" s="14"/>
      <c r="F161" s="14"/>
      <c r="G161" s="14"/>
      <c r="H161" s="9"/>
      <c r="I161" s="10"/>
    </row>
    <row r="162" spans="1:9" s="2" customFormat="1" x14ac:dyDescent="0.25">
      <c r="A162" s="17"/>
      <c r="B162" s="16"/>
      <c r="C162" s="13"/>
      <c r="D162" s="14"/>
      <c r="E162" s="14"/>
      <c r="F162" s="14"/>
      <c r="G162" s="14"/>
      <c r="H162" s="9"/>
      <c r="I162" s="10"/>
    </row>
    <row r="163" spans="1:9" x14ac:dyDescent="0.25">
      <c r="A163" s="17"/>
      <c r="D163" s="18"/>
      <c r="E163" s="18"/>
      <c r="F163" s="18"/>
      <c r="G163" s="18"/>
    </row>
    <row r="195" spans="1:60" x14ac:dyDescent="0.25">
      <c r="BG195" s="1">
        <v>410</v>
      </c>
      <c r="BH195" s="1">
        <v>140</v>
      </c>
    </row>
    <row r="199" spans="1:60" x14ac:dyDescent="0.25">
      <c r="A199" s="7" t="s">
        <v>39</v>
      </c>
    </row>
  </sheetData>
  <autoFilter ref="B1:B199" xr:uid="{DB01B5FA-AC64-4C9C-9953-8B9F05FE539C}"/>
  <mergeCells count="77">
    <mergeCell ref="B72:B74"/>
    <mergeCell ref="A72:A74"/>
    <mergeCell ref="A1:I1"/>
    <mergeCell ref="A2:I2"/>
    <mergeCell ref="A3:I3"/>
    <mergeCell ref="A4:I4"/>
    <mergeCell ref="A62:I62"/>
    <mergeCell ref="A64:A65"/>
    <mergeCell ref="B64:B65"/>
    <mergeCell ref="A47:A49"/>
    <mergeCell ref="B47:B49"/>
    <mergeCell ref="B59:B61"/>
    <mergeCell ref="A59:A61"/>
    <mergeCell ref="A50:I50"/>
    <mergeCell ref="A66:I66"/>
    <mergeCell ref="A11:A12"/>
    <mergeCell ref="A119:A120"/>
    <mergeCell ref="B103:B105"/>
    <mergeCell ref="A109:A110"/>
    <mergeCell ref="B109:B110"/>
    <mergeCell ref="B111:B113"/>
    <mergeCell ref="A111:A113"/>
    <mergeCell ref="B119:B120"/>
    <mergeCell ref="A88:A91"/>
    <mergeCell ref="B96:I96"/>
    <mergeCell ref="B92:I92"/>
    <mergeCell ref="B85:B87"/>
    <mergeCell ref="B88:B91"/>
    <mergeCell ref="A38:I38"/>
    <mergeCell ref="A22:A24"/>
    <mergeCell ref="A30:A32"/>
    <mergeCell ref="B33:I33"/>
    <mergeCell ref="B37:I37"/>
    <mergeCell ref="B30:B32"/>
    <mergeCell ref="A28:A29"/>
    <mergeCell ref="B28:B29"/>
    <mergeCell ref="A35:A36"/>
    <mergeCell ref="B35:B36"/>
    <mergeCell ref="A6:A7"/>
    <mergeCell ref="B6:B7"/>
    <mergeCell ref="C6:C7"/>
    <mergeCell ref="D6:D7"/>
    <mergeCell ref="E6:E7"/>
    <mergeCell ref="F6:G6"/>
    <mergeCell ref="H6:I7"/>
    <mergeCell ref="B25:I25"/>
    <mergeCell ref="B22:B24"/>
    <mergeCell ref="B8:I8"/>
    <mergeCell ref="B9:I9"/>
    <mergeCell ref="B13:I13"/>
    <mergeCell ref="B11:B12"/>
    <mergeCell ref="B121:I121"/>
    <mergeCell ref="B137:B138"/>
    <mergeCell ref="B75:B78"/>
    <mergeCell ref="A75:A78"/>
    <mergeCell ref="B134:I134"/>
    <mergeCell ref="B106:I106"/>
    <mergeCell ref="B114:I114"/>
    <mergeCell ref="B132:B133"/>
    <mergeCell ref="B130:I130"/>
    <mergeCell ref="A122:A123"/>
    <mergeCell ref="B122:B123"/>
    <mergeCell ref="B93:I93"/>
    <mergeCell ref="A103:A105"/>
    <mergeCell ref="A79:I79"/>
    <mergeCell ref="B126:B129"/>
    <mergeCell ref="A85:A87"/>
    <mergeCell ref="A155:A158"/>
    <mergeCell ref="A131:A133"/>
    <mergeCell ref="A137:A138"/>
    <mergeCell ref="A148:A150"/>
    <mergeCell ref="B151:I151"/>
    <mergeCell ref="B139:I139"/>
    <mergeCell ref="B155:B158"/>
    <mergeCell ref="A153:A154"/>
    <mergeCell ref="B148:B150"/>
    <mergeCell ref="B153:B154"/>
  </mergeCells>
  <pageMargins left="0.78740157480314965" right="0.39370078740157483" top="0.59055118110236227" bottom="0.59055118110236227" header="0.31496062992125984" footer="0.31496062992125984"/>
  <pageSetup paperSize="9" scale="52" fitToHeight="1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отчёт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2025-12-11T18:28:49Z</dcterms:modified>
</cp:coreProperties>
</file>