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D7C95BF9-FBA2-4BBF-AC38-68F72B0E935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отчёт" sheetId="12" r:id="rId1"/>
  </sheets>
  <definedNames>
    <definedName name="_Hlk175749713" localSheetId="0">отчёт!$B$85</definedName>
    <definedName name="_xlnm._FilterDatabase" localSheetId="0" hidden="1">отчёт!$A$7:$BH$164</definedName>
  </definedNames>
  <calcPr calcId="191029"/>
</workbook>
</file>

<file path=xl/calcChain.xml><?xml version="1.0" encoding="utf-8"?>
<calcChain xmlns="http://schemas.openxmlformats.org/spreadsheetml/2006/main">
  <c r="F161" i="12" l="1"/>
  <c r="F162" i="12"/>
  <c r="E80" i="12"/>
  <c r="F80" i="12"/>
  <c r="G80" i="12"/>
  <c r="G154" i="12"/>
  <c r="F154" i="12"/>
  <c r="E115" i="12"/>
  <c r="F115" i="12"/>
  <c r="G115" i="12"/>
  <c r="D115" i="12"/>
  <c r="I113" i="12"/>
  <c r="E108" i="12"/>
  <c r="F108" i="12"/>
  <c r="G108" i="12"/>
  <c r="D108" i="12"/>
  <c r="E99" i="12"/>
  <c r="F99" i="12"/>
  <c r="G99" i="12"/>
  <c r="D99" i="12"/>
  <c r="E100" i="12"/>
  <c r="F100" i="12"/>
  <c r="G100" i="12"/>
  <c r="I84" i="12"/>
  <c r="D100" i="12"/>
  <c r="G97" i="12"/>
  <c r="F97" i="12"/>
  <c r="I75" i="12"/>
  <c r="I76" i="12"/>
  <c r="I77" i="12"/>
  <c r="I78" i="12"/>
  <c r="I80" i="12"/>
  <c r="E81" i="12"/>
  <c r="F81" i="12"/>
  <c r="G81" i="12"/>
  <c r="I81" i="12" s="1"/>
  <c r="D81" i="12"/>
  <c r="I74" i="12"/>
  <c r="D80" i="12"/>
  <c r="G67" i="12"/>
  <c r="F67" i="12"/>
  <c r="G54" i="12"/>
  <c r="F54" i="12"/>
  <c r="E54" i="12"/>
  <c r="E55" i="12"/>
  <c r="F55" i="12"/>
  <c r="G55" i="12"/>
  <c r="E56" i="12"/>
  <c r="F56" i="12"/>
  <c r="G56" i="12"/>
  <c r="D54" i="12"/>
  <c r="I47" i="12"/>
  <c r="F23" i="12"/>
  <c r="G23" i="12"/>
  <c r="I146" i="12" l="1"/>
  <c r="I147" i="12"/>
  <c r="I148" i="12"/>
  <c r="I149" i="12"/>
  <c r="I150" i="12"/>
  <c r="I151" i="12"/>
  <c r="I152" i="12"/>
  <c r="E154" i="12"/>
  <c r="E155" i="12"/>
  <c r="F155" i="12"/>
  <c r="G155" i="12"/>
  <c r="D154" i="12"/>
  <c r="I155" i="12" l="1"/>
  <c r="E153" i="12"/>
  <c r="F153" i="12"/>
  <c r="I154" i="12"/>
  <c r="G153" i="12"/>
  <c r="I153" i="12" s="1"/>
  <c r="E135" i="12"/>
  <c r="F135" i="12"/>
  <c r="G135" i="12"/>
  <c r="E136" i="12"/>
  <c r="F136" i="12"/>
  <c r="G136" i="12"/>
  <c r="D135" i="12"/>
  <c r="D136" i="12"/>
  <c r="E130" i="12" l="1"/>
  <c r="E129" i="12" s="1"/>
  <c r="F130" i="12"/>
  <c r="F129" i="12" s="1"/>
  <c r="G130" i="12"/>
  <c r="G129" i="12" s="1"/>
  <c r="D130" i="12"/>
  <c r="D129" i="12" s="1"/>
  <c r="E123" i="12"/>
  <c r="F123" i="12"/>
  <c r="G123" i="12"/>
  <c r="D123" i="12"/>
  <c r="I96" i="12"/>
  <c r="I94" i="12"/>
  <c r="I95" i="12"/>
  <c r="I93" i="12"/>
  <c r="I92" i="12"/>
  <c r="I91" i="12"/>
  <c r="E97" i="12"/>
  <c r="D97" i="12"/>
  <c r="D98" i="12" l="1"/>
  <c r="G98" i="12"/>
  <c r="F98" i="12"/>
  <c r="E98" i="12"/>
  <c r="I85" i="12"/>
  <c r="I83" i="12"/>
  <c r="E67" i="12"/>
  <c r="D67" i="12"/>
  <c r="E68" i="12"/>
  <c r="F68" i="12"/>
  <c r="G68" i="12"/>
  <c r="I65" i="12"/>
  <c r="I64" i="12"/>
  <c r="I58" i="12" l="1"/>
  <c r="E104" i="12"/>
  <c r="E163" i="12" s="1"/>
  <c r="F104" i="12"/>
  <c r="F163" i="12" s="1"/>
  <c r="G104" i="12"/>
  <c r="G163" i="12" s="1"/>
  <c r="D56" i="12"/>
  <c r="D55" i="12"/>
  <c r="D104" i="12" s="1"/>
  <c r="D163" i="12" s="1"/>
  <c r="I52" i="12"/>
  <c r="I51" i="12"/>
  <c r="I45" i="12"/>
  <c r="I43" i="12"/>
  <c r="I42" i="12"/>
  <c r="I44" i="12"/>
  <c r="I36" i="12"/>
  <c r="E38" i="12"/>
  <c r="F38" i="12"/>
  <c r="G38" i="12"/>
  <c r="D38" i="12"/>
  <c r="I35" i="12"/>
  <c r="E39" i="12"/>
  <c r="F39" i="12"/>
  <c r="G39" i="12"/>
  <c r="D39" i="12"/>
  <c r="E23" i="12"/>
  <c r="E24" i="12"/>
  <c r="F24" i="12"/>
  <c r="G24" i="12"/>
  <c r="D23" i="12"/>
  <c r="I142" i="12"/>
  <c r="I89" i="12"/>
  <c r="I59" i="12"/>
  <c r="I157" i="12"/>
  <c r="I138" i="12"/>
  <c r="I133" i="12"/>
  <c r="I132" i="12"/>
  <c r="I128" i="12"/>
  <c r="I127" i="12"/>
  <c r="I126" i="12"/>
  <c r="I125" i="12"/>
  <c r="I118" i="12"/>
  <c r="I117" i="12"/>
  <c r="I112" i="12"/>
  <c r="I111" i="12"/>
  <c r="I97" i="12"/>
  <c r="I90" i="12"/>
  <c r="I87" i="12"/>
  <c r="I86" i="12"/>
  <c r="I63" i="12"/>
  <c r="I62" i="12"/>
  <c r="I61" i="12"/>
  <c r="I60" i="12"/>
  <c r="I50" i="12"/>
  <c r="I49" i="12"/>
  <c r="I48" i="12"/>
  <c r="I46" i="12"/>
  <c r="I34" i="12"/>
  <c r="I27" i="12"/>
  <c r="I26" i="12"/>
  <c r="I21" i="12"/>
  <c r="I20" i="12"/>
  <c r="I19" i="12"/>
  <c r="I18" i="12"/>
  <c r="I17" i="12"/>
  <c r="I15" i="12"/>
  <c r="I14" i="12"/>
  <c r="I10" i="12"/>
  <c r="I56" i="12" l="1"/>
  <c r="G37" i="12"/>
  <c r="I39" i="12"/>
  <c r="I55" i="12"/>
  <c r="I54" i="12"/>
  <c r="E37" i="12"/>
  <c r="I37" i="12" s="1"/>
  <c r="F37" i="12"/>
  <c r="D37" i="12"/>
  <c r="I99" i="12" l="1"/>
  <c r="F159" i="12"/>
  <c r="F158" i="12" s="1"/>
  <c r="E120" i="12"/>
  <c r="E119" i="12" s="1"/>
  <c r="F120" i="12"/>
  <c r="F119" i="12" s="1"/>
  <c r="G120" i="12"/>
  <c r="G119" i="12" s="1"/>
  <c r="I119" i="12" s="1"/>
  <c r="D120" i="12"/>
  <c r="D119" i="12" s="1"/>
  <c r="E103" i="12"/>
  <c r="F103" i="12"/>
  <c r="G103" i="12"/>
  <c r="D79" i="12"/>
  <c r="D68" i="12"/>
  <c r="D103" i="12" s="1"/>
  <c r="E29" i="12"/>
  <c r="E28" i="12" s="1"/>
  <c r="F29" i="12"/>
  <c r="F28" i="12" s="1"/>
  <c r="G29" i="12"/>
  <c r="E79" i="12" l="1"/>
  <c r="G79" i="12"/>
  <c r="I79" i="12" s="1"/>
  <c r="F79" i="12"/>
  <c r="I68" i="12"/>
  <c r="I130" i="12"/>
  <c r="I16" i="12"/>
  <c r="G28" i="12"/>
  <c r="I28" i="12" s="1"/>
  <c r="I29" i="12"/>
  <c r="I67" i="12"/>
  <c r="I120" i="12"/>
  <c r="I38" i="12"/>
  <c r="G114" i="12"/>
  <c r="G122" i="12"/>
  <c r="E66" i="12"/>
  <c r="G66" i="12"/>
  <c r="F66" i="12"/>
  <c r="I136" i="12"/>
  <c r="I115" i="12"/>
  <c r="I135" i="12" l="1"/>
  <c r="I66" i="12"/>
  <c r="I103" i="12"/>
  <c r="I129" i="12"/>
  <c r="I98" i="12"/>
  <c r="G121" i="12"/>
  <c r="D114" i="12"/>
  <c r="D122" i="12"/>
  <c r="F114" i="12"/>
  <c r="F122" i="12"/>
  <c r="F121" i="12" s="1"/>
  <c r="E114" i="12"/>
  <c r="I114" i="12" s="1"/>
  <c r="E122" i="12"/>
  <c r="E121" i="12" s="1"/>
  <c r="D134" i="12"/>
  <c r="F134" i="12"/>
  <c r="G134" i="12"/>
  <c r="E134" i="12"/>
  <c r="I134" i="12" l="1"/>
  <c r="I121" i="12"/>
  <c r="I122" i="12"/>
  <c r="F53" i="12"/>
  <c r="E53" i="12"/>
  <c r="G53" i="12"/>
  <c r="D29" i="12"/>
  <c r="D28" i="12" s="1"/>
  <c r="E32" i="12"/>
  <c r="E162" i="12" s="1"/>
  <c r="F32" i="12"/>
  <c r="I23" i="12"/>
  <c r="I53" i="12" l="1"/>
  <c r="G32" i="12"/>
  <c r="G162" i="12" s="1"/>
  <c r="I24" i="12"/>
  <c r="I163" i="12"/>
  <c r="I104" i="12"/>
  <c r="I162" i="12" l="1"/>
  <c r="I32" i="12"/>
  <c r="E159" i="12"/>
  <c r="E158" i="12" s="1"/>
  <c r="G159" i="12"/>
  <c r="G158" i="12" l="1"/>
  <c r="I158" i="12" s="1"/>
  <c r="I159" i="12"/>
  <c r="E12" i="12"/>
  <c r="F12" i="12"/>
  <c r="F31" i="12" s="1"/>
  <c r="G12" i="12"/>
  <c r="D12" i="12"/>
  <c r="D11" i="12" s="1"/>
  <c r="I12" i="12" l="1"/>
  <c r="F30" i="12"/>
  <c r="E11" i="12"/>
  <c r="E31" i="12"/>
  <c r="G11" i="12"/>
  <c r="G31" i="12"/>
  <c r="F11" i="12"/>
  <c r="I11" i="12" l="1"/>
  <c r="I31" i="12"/>
  <c r="G30" i="12"/>
  <c r="E30" i="12"/>
  <c r="I30" i="12" l="1"/>
  <c r="D159" i="12"/>
  <c r="D158" i="12" s="1"/>
  <c r="E72" i="12"/>
  <c r="E102" i="12" s="1"/>
  <c r="F72" i="12"/>
  <c r="F102" i="12" s="1"/>
  <c r="G72" i="12"/>
  <c r="G102" i="12" s="1"/>
  <c r="D72" i="12"/>
  <c r="D102" i="12" s="1"/>
  <c r="D101" i="12" s="1"/>
  <c r="G101" i="12" l="1"/>
  <c r="F101" i="12"/>
  <c r="I102" i="12"/>
  <c r="F71" i="12"/>
  <c r="G71" i="12"/>
  <c r="D71" i="12"/>
  <c r="E71" i="12"/>
  <c r="E101" i="12" l="1"/>
  <c r="I101" i="12"/>
  <c r="D155" i="12"/>
  <c r="D153" i="12" s="1"/>
  <c r="E144" i="12"/>
  <c r="F144" i="12"/>
  <c r="F143" i="12" s="1"/>
  <c r="G144" i="12"/>
  <c r="D144" i="12"/>
  <c r="D143" i="12" s="1"/>
  <c r="E140" i="12"/>
  <c r="E161" i="12" s="1"/>
  <c r="F140" i="12"/>
  <c r="G140" i="12"/>
  <c r="G161" i="12" s="1"/>
  <c r="D140" i="12"/>
  <c r="D24" i="12"/>
  <c r="E143" i="12" l="1"/>
  <c r="E160" i="12"/>
  <c r="G160" i="12"/>
  <c r="F160" i="12"/>
  <c r="I140" i="12"/>
  <c r="G143" i="12"/>
  <c r="I143" i="12" s="1"/>
  <c r="I144" i="12"/>
  <c r="D32" i="12"/>
  <c r="D162" i="12" s="1"/>
  <c r="D53" i="12"/>
  <c r="D66" i="12"/>
  <c r="D31" i="12"/>
  <c r="D161" i="12" l="1"/>
  <c r="D30" i="12"/>
  <c r="I160" i="12"/>
  <c r="I161" i="12"/>
  <c r="D160" i="12" l="1"/>
  <c r="E139" i="12"/>
  <c r="F139" i="12"/>
  <c r="G139" i="12"/>
  <c r="D139" i="12"/>
  <c r="I139" i="12" l="1"/>
  <c r="G22" i="12"/>
  <c r="D22" i="12"/>
  <c r="F22" i="12" l="1"/>
  <c r="E22" i="12"/>
  <c r="I22" i="12" s="1"/>
  <c r="D121" i="12" l="1"/>
  <c r="D206" i="12" s="1"/>
</calcChain>
</file>

<file path=xl/sharedStrings.xml><?xml version="1.0" encoding="utf-8"?>
<sst xmlns="http://schemas.openxmlformats.org/spreadsheetml/2006/main" count="406" uniqueCount="124">
  <si>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</si>
  <si>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</si>
  <si>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</si>
  <si>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</si>
  <si>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</si>
  <si>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</si>
  <si>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</si>
  <si>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</si>
  <si>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</si>
  <si>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</si>
  <si>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</si>
  <si>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</si>
  <si>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</si>
  <si>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</si>
  <si>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</si>
  <si>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</si>
  <si>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</si>
  <si>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</si>
  <si>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</si>
  <si>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</si>
  <si>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</si>
  <si>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</si>
  <si>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</si>
  <si>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</si>
  <si>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</si>
  <si>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</si>
  <si>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</si>
  <si>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</si>
  <si>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</si>
  <si>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</si>
  <si>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</si>
  <si>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</si>
  <si>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</si>
  <si>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</si>
  <si>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</si>
  <si>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</si>
  <si>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</si>
  <si>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</si>
  <si>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</si>
  <si>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</si>
  <si>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</si>
  <si>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</si>
  <si>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</si>
  <si>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</si>
  <si>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</si>
  <si>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</si>
  <si>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</si>
  <si>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</si>
  <si>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</si>
  <si>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</si>
  <si>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</si>
  <si>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</si>
  <si>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</si>
  <si>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</si>
  <si>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</si>
  <si>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</si>
  <si>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</si>
  <si>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</si>
  <si>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</si>
  <si>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</si>
  <si>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</si>
  <si>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</si>
  <si>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</si>
  <si>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</si>
  <si>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</si>
  <si>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</si>
  <si>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</si>
  <si>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</si>
  <si>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</si>
  <si>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</si>
  <si>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</si>
  <si>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</si>
  <si>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</si>
  <si>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</si>
  <si>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</si>
  <si>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</si>
  <si>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Комплекс мероприятий, направленных на повышение уровня противопожарной безопасности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</si>
  <si>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</si>
  <si>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</si>
  <si>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</si>
  <si>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</si>
  <si>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</si>
  <si>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</si>
  <si>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</si>
  <si>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</si>
  <si>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</si>
  <si>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</si>
  <si>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</si>
  <si>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</si>
  <si>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</si>
  <si>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Субсидия на реализацию инициативных проектов</t>
  </si>
  <si>
    <t>Муниципальная программа "Муниципальное управление города Кола" на 2023-2025 годы</t>
  </si>
  <si>
    <t>Исполнено на</t>
  </si>
  <si>
    <t xml:space="preserve">Субсидия на реализацию мероприятий, направленных на ликвидацию накопленного экологического ущерба </t>
  </si>
  <si>
    <t xml:space="preserve">Расходы на реализацию мероприятий направленных на ликвидацию накопленного экологического ущерба </t>
  </si>
  <si>
    <t>Снос ветхих, аварийных сданий и сооружений, незаконных построек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</si>
  <si>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</si>
  <si>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 xml:space="preserve">Создание и эксплуатация единой автоматизированной системы для обеспечения сохранности объектов благоустройства города Колы </t>
  </si>
  <si>
    <t xml:space="preserve">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 </t>
  </si>
  <si>
    <t>Расходы бюджета города Колы на приобретение коммунальной техники для уборки территории г. Кола</t>
  </si>
  <si>
    <t xml:space="preserve">Выполнение работ по оценке технического состояния ровности асфальтобетонного покрытия после проведения ремонтных работ </t>
  </si>
  <si>
    <t xml:space="preserve"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 </t>
  </si>
  <si>
    <t>Расходы бюджета города Колы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</si>
  <si>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многоквартирных домов, расположенных на территории городского поселения Кола Кольского района</t>
  </si>
  <si>
    <t>Расходы бюджета города Колы на реализацию инициативных проектов (Ремонт входных групп и подъездов дома № 28 по пр. Миронова в г. Кола)</t>
  </si>
  <si>
    <t xml:space="preserve">Расходы бюджета города Колы на реализацию инициативных проектов (Ремонт входных групп и подъездов дома № 3 по ул. Победы в г. Кола) </t>
  </si>
  <si>
    <t xml:space="preserve">Расходы бюджета города Колы на реализацию инициативных проектов (Ремонт входных групп и подъездов дома № 3 по ул. Нагорная в г. Кола) </t>
  </si>
  <si>
    <t xml:space="preserve">Расходы бюджета города Колы на реализацию инициативных проектов (Ремонт входных групп и подъездов дома № 14 по пр. Советский в г. Кола) </t>
  </si>
  <si>
    <t xml:space="preserve">Расходы бюджета города Колы на реализацию инициативных проектов (Ремонт входных групп и подъездов дома № 1 корпус 1 по ул. Защитников Заполярья в г. Кола) </t>
  </si>
  <si>
    <t xml:space="preserve">Расходы бюджета города Колы на реализацию инициативных проектов (Ремонт входных групп и подъездов дома № 4 по ул. Кривошеева в г. Кола) </t>
  </si>
  <si>
    <t xml:space="preserve">Расходы бюджета города Колы на реализацию инициативных проектов (Ремонт входных групп и подъездов дома № 22 по ул. Миронова в г. Кола) </t>
  </si>
  <si>
    <t xml:space="preserve">Расходы бюджета города Колы на реализацию инициативных проектов (Ремонт входных групп и подъездов дома № 13 по ул. Андрусенко в г. Кола) </t>
  </si>
  <si>
    <t>Расходы бюджета г. Колы на реализацию инициативных проектов</t>
  </si>
  <si>
    <t>Подпрограмма 1 "Комплексное развитие систем коммунальной инфраструктуры города Кола"</t>
  </si>
  <si>
    <t>Модернизация объектов коммунальной инфраструктуры</t>
  </si>
  <si>
    <t xml:space="preserve">за 2 квартал 2024 года </t>
  </si>
  <si>
    <t>Мероприятия по озеленению территории</t>
  </si>
  <si>
    <t>Субсидии на реализацию инициативных проектов в муниципальных образованиях Мурманской области (Обустройство детских игровых площадок на территории г. Кола)</t>
  </si>
  <si>
    <t>Расходы  на реализацию инициативных проектов (Обустройство детских игровых площадок на территории г. Кола)</t>
  </si>
  <si>
    <t>Благоустройство дворовых территорий</t>
  </si>
  <si>
    <t>Субсидия юридическим лицам и индивидуальным предпринимателям, осущиствляющим деятельность по управлению многоквартирными домами, в целях поддержки местных инициатив, на территории городского поселения Кола Кольского района</t>
  </si>
  <si>
    <t>Аварийные и ремонтные работы объектов коммунальной инфраструктуры</t>
  </si>
  <si>
    <t>267,6</t>
  </si>
  <si>
    <t>207,6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</si>
</sst>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2" xfId="0" applyFont="1" applyFill="1" applyBorder="1"/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right" vertical="center"/>
    </xf>
    <xf numFmtId="49" fontId="4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vertical="center" wrapText="1"/>
    </xf>
    <xf numFmtId="0" fontId="9" fillId="2" borderId="0" xfId="0" applyFont="1" applyFill="1" applyAlignment="1">
      <alignment horizontal="right"/>
    </xf>
    <xf numFmtId="165" fontId="3" fillId="2" borderId="0" xfId="0" applyNumberFormat="1" applyFont="1" applyFill="1"/>
    <xf numFmtId="10" fontId="2" fillId="2" borderId="0" xfId="1" applyNumberFormat="1" applyFont="1" applyFill="1" applyAlignment="1">
      <alignment horizontal="left" vertical="center"/>
    </xf>
    <xf numFmtId="10" fontId="4" fillId="2" borderId="0" xfId="1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10" fontId="2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right"/>
    </xf>
    <xf numFmtId="10" fontId="4" fillId="0" borderId="0" xfId="1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4" fillId="0" borderId="1" xfId="0" applyNumberFormat="1" applyFont="1" applyFill="1" applyBorder="1" applyAlignment="1">
      <alignment horizontal="center" vertical="top" wrapText="1"/>
    </xf>
    <xf numFmtId="10" fontId="4" fillId="0" borderId="4" xfId="2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 wrapText="1"/>
    </xf>
    <xf numFmtId="10" fontId="2" fillId="0" borderId="4" xfId="2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right" vertical="center" wrapText="1"/>
    </xf>
    <xf numFmtId="10" fontId="4" fillId="0" borderId="14" xfId="2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10" fontId="4" fillId="0" borderId="10" xfId="2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right" vertical="center" wrapText="1"/>
    </xf>
    <xf numFmtId="10" fontId="4" fillId="0" borderId="12" xfId="2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 wrapText="1"/>
    </xf>
    <xf numFmtId="10" fontId="2" fillId="0" borderId="12" xfId="2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/>
    <xf numFmtId="0" fontId="4" fillId="0" borderId="5" xfId="0" applyFont="1" applyFill="1" applyBorder="1" applyAlignment="1">
      <alignment horizontal="left" vertical="top" wrapText="1"/>
    </xf>
    <xf numFmtId="0" fontId="0" fillId="0" borderId="7" xfId="0" applyFill="1" applyBorder="1" applyAlignment="1"/>
    <xf numFmtId="0" fontId="0" fillId="0" borderId="7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06"/>
  <sheetViews>
    <sheetView tabSelected="1" topLeftCell="A157" zoomScale="104" zoomScaleNormal="104" workbookViewId="0">
      <selection activeCell="I163" sqref="A1:I163"/>
    </sheetView>
  </sheetViews>
  <sheetFormatPr defaultRowHeight="15.75" x14ac:dyDescent="0.25"/>
  <cols>
    <col min="1" max="1" width="5.85546875" style="1" customWidth="1"/>
    <col min="2" max="2" width="39" style="1" customWidth="1"/>
    <col min="3" max="3" width="19.5703125" style="1" customWidth="1"/>
    <col min="4" max="4" width="19.7109375" style="1" customWidth="1"/>
    <col min="5" max="5" width="16.5703125" style="1" customWidth="1"/>
    <col min="6" max="6" width="19.7109375" style="1" customWidth="1"/>
    <col min="7" max="7" width="17.5703125" style="1" customWidth="1"/>
    <col min="8" max="8" width="15.42578125" style="31" customWidth="1"/>
    <col min="9" max="9" width="13" style="33" bestFit="1" customWidth="1"/>
    <col min="10" max="13" width="10.5703125" style="1" bestFit="1" customWidth="1"/>
    <col min="14" max="16384" width="9.140625" style="1"/>
  </cols>
  <sheetData>
    <row r="1" spans="1:9" ht="18.75" x14ac:dyDescent="0.3">
      <c r="A1" s="35" t="s">
        <v>3</v>
      </c>
      <c r="B1" s="35"/>
      <c r="C1" s="35"/>
      <c r="D1" s="35"/>
      <c r="E1" s="35"/>
      <c r="F1" s="35"/>
      <c r="G1" s="35"/>
      <c r="H1" s="36"/>
      <c r="I1" s="37"/>
    </row>
    <row r="2" spans="1:9" ht="18.75" x14ac:dyDescent="0.3">
      <c r="A2" s="35" t="s">
        <v>2</v>
      </c>
      <c r="B2" s="35"/>
      <c r="C2" s="35"/>
      <c r="D2" s="35"/>
      <c r="E2" s="35"/>
      <c r="F2" s="35"/>
      <c r="G2" s="35"/>
      <c r="H2" s="38"/>
      <c r="I2" s="39"/>
    </row>
    <row r="3" spans="1:9" ht="18.75" x14ac:dyDescent="0.3">
      <c r="A3" s="35" t="s">
        <v>62</v>
      </c>
      <c r="B3" s="35"/>
      <c r="C3" s="35"/>
      <c r="D3" s="35"/>
      <c r="E3" s="35"/>
      <c r="F3" s="35"/>
      <c r="G3" s="35"/>
      <c r="H3" s="38"/>
      <c r="I3" s="39"/>
    </row>
    <row r="4" spans="1:9" ht="18.75" x14ac:dyDescent="0.3">
      <c r="A4" s="35" t="s">
        <v>115</v>
      </c>
      <c r="B4" s="35"/>
      <c r="C4" s="35"/>
      <c r="D4" s="35"/>
      <c r="E4" s="35"/>
      <c r="F4" s="35"/>
      <c r="G4" s="35"/>
      <c r="H4" s="38"/>
      <c r="I4" s="39"/>
    </row>
    <row r="5" spans="1:9" x14ac:dyDescent="0.25">
      <c r="A5" s="40"/>
      <c r="B5" s="41"/>
      <c r="C5" s="41"/>
      <c r="D5" s="41"/>
      <c r="E5" s="41"/>
      <c r="F5" s="41"/>
      <c r="G5" s="41"/>
      <c r="H5" s="38"/>
      <c r="I5" s="39"/>
    </row>
    <row r="6" spans="1:9" ht="15.75" customHeight="1" x14ac:dyDescent="0.25">
      <c r="A6" s="42" t="s">
        <v>1</v>
      </c>
      <c r="B6" s="16" t="s">
        <v>4</v>
      </c>
      <c r="C6" s="16" t="s">
        <v>0</v>
      </c>
      <c r="D6" s="25" t="s">
        <v>5</v>
      </c>
      <c r="E6" s="16" t="s">
        <v>6</v>
      </c>
      <c r="F6" s="42" t="s">
        <v>7</v>
      </c>
      <c r="G6" s="42"/>
      <c r="H6" s="43" t="s">
        <v>18</v>
      </c>
      <c r="I6" s="44"/>
    </row>
    <row r="7" spans="1:9" ht="60.75" customHeight="1" x14ac:dyDescent="0.25">
      <c r="A7" s="42"/>
      <c r="B7" s="16"/>
      <c r="C7" s="16"/>
      <c r="D7" s="45"/>
      <c r="E7" s="16"/>
      <c r="F7" s="15" t="s">
        <v>9</v>
      </c>
      <c r="G7" s="15" t="s">
        <v>8</v>
      </c>
      <c r="H7" s="46"/>
      <c r="I7" s="47"/>
    </row>
    <row r="8" spans="1:9" ht="24.75" customHeight="1" x14ac:dyDescent="0.25">
      <c r="A8" s="15">
        <v>1</v>
      </c>
      <c r="B8" s="16" t="s">
        <v>85</v>
      </c>
      <c r="C8" s="16"/>
      <c r="D8" s="16"/>
      <c r="E8" s="16"/>
      <c r="F8" s="16"/>
      <c r="G8" s="16"/>
      <c r="H8" s="48"/>
      <c r="I8" s="48"/>
    </row>
    <row r="9" spans="1:9" ht="32.25" customHeight="1" x14ac:dyDescent="0.25">
      <c r="A9" s="49"/>
      <c r="B9" s="16" t="s">
        <v>20</v>
      </c>
      <c r="C9" s="48"/>
      <c r="D9" s="48"/>
      <c r="E9" s="48"/>
      <c r="F9" s="48"/>
      <c r="G9" s="48"/>
      <c r="H9" s="48"/>
      <c r="I9" s="48"/>
    </row>
    <row r="10" spans="1:9" ht="52.5" customHeight="1" x14ac:dyDescent="0.25">
      <c r="A10" s="50"/>
      <c r="B10" s="20" t="s">
        <v>15</v>
      </c>
      <c r="C10" s="20" t="s">
        <v>21</v>
      </c>
      <c r="D10" s="21">
        <v>100</v>
      </c>
      <c r="E10" s="21">
        <v>100</v>
      </c>
      <c r="F10" s="21">
        <v>0</v>
      </c>
      <c r="G10" s="21">
        <v>0</v>
      </c>
      <c r="H10" s="22" t="s">
        <v>92</v>
      </c>
      <c r="I10" s="51">
        <f t="shared" ref="I10:I31" si="0">ROUND(G10/E10,4)</f>
        <v>0</v>
      </c>
    </row>
    <row r="11" spans="1:9" ht="42" customHeight="1" x14ac:dyDescent="0.25">
      <c r="A11" s="52"/>
      <c r="B11" s="25" t="s">
        <v>14</v>
      </c>
      <c r="C11" s="15" t="s">
        <v>13</v>
      </c>
      <c r="D11" s="26">
        <f>D12</f>
        <v>100</v>
      </c>
      <c r="E11" s="26">
        <f t="shared" ref="E11:G11" si="1">E12</f>
        <v>100</v>
      </c>
      <c r="F11" s="26">
        <f t="shared" si="1"/>
        <v>0</v>
      </c>
      <c r="G11" s="26">
        <f t="shared" si="1"/>
        <v>0</v>
      </c>
      <c r="H11" s="53" t="s">
        <v>92</v>
      </c>
      <c r="I11" s="54">
        <f t="shared" si="0"/>
        <v>0</v>
      </c>
    </row>
    <row r="12" spans="1:9" ht="48" customHeight="1" x14ac:dyDescent="0.25">
      <c r="A12" s="55"/>
      <c r="B12" s="56"/>
      <c r="C12" s="20" t="s">
        <v>21</v>
      </c>
      <c r="D12" s="21">
        <f>D10</f>
        <v>100</v>
      </c>
      <c r="E12" s="21">
        <f t="shared" ref="E12:G12" si="2">E10</f>
        <v>100</v>
      </c>
      <c r="F12" s="21">
        <f t="shared" si="2"/>
        <v>0</v>
      </c>
      <c r="G12" s="21">
        <f t="shared" si="2"/>
        <v>0</v>
      </c>
      <c r="H12" s="22" t="s">
        <v>92</v>
      </c>
      <c r="I12" s="51">
        <f t="shared" si="0"/>
        <v>0</v>
      </c>
    </row>
    <row r="13" spans="1:9" ht="32.25" customHeight="1" x14ac:dyDescent="0.25">
      <c r="A13" s="57"/>
      <c r="B13" s="16" t="s">
        <v>22</v>
      </c>
      <c r="C13" s="48"/>
      <c r="D13" s="48"/>
      <c r="E13" s="48"/>
      <c r="F13" s="48"/>
      <c r="G13" s="48"/>
      <c r="H13" s="48"/>
      <c r="I13" s="48"/>
    </row>
    <row r="14" spans="1:9" ht="87" customHeight="1" x14ac:dyDescent="0.25">
      <c r="A14" s="50"/>
      <c r="B14" s="20" t="s">
        <v>71</v>
      </c>
      <c r="C14" s="20" t="s">
        <v>21</v>
      </c>
      <c r="D14" s="21">
        <v>425</v>
      </c>
      <c r="E14" s="21">
        <v>425</v>
      </c>
      <c r="F14" s="21">
        <v>195</v>
      </c>
      <c r="G14" s="21">
        <v>122.6</v>
      </c>
      <c r="H14" s="22" t="s">
        <v>92</v>
      </c>
      <c r="I14" s="51">
        <f t="shared" si="0"/>
        <v>0.28849999999999998</v>
      </c>
    </row>
    <row r="15" spans="1:9" ht="96.75" customHeight="1" x14ac:dyDescent="0.25">
      <c r="A15" s="50"/>
      <c r="B15" s="20" t="s">
        <v>72</v>
      </c>
      <c r="C15" s="20" t="s">
        <v>21</v>
      </c>
      <c r="D15" s="21">
        <v>290</v>
      </c>
      <c r="E15" s="21">
        <v>290</v>
      </c>
      <c r="F15" s="21">
        <v>290</v>
      </c>
      <c r="G15" s="21">
        <v>290</v>
      </c>
      <c r="H15" s="22" t="s">
        <v>92</v>
      </c>
      <c r="I15" s="51">
        <f t="shared" si="0"/>
        <v>1</v>
      </c>
    </row>
    <row r="16" spans="1:9" ht="109.5" customHeight="1" x14ac:dyDescent="0.25">
      <c r="A16" s="50"/>
      <c r="B16" s="20" t="s">
        <v>77</v>
      </c>
      <c r="C16" s="20" t="s">
        <v>21</v>
      </c>
      <c r="D16" s="21">
        <v>60</v>
      </c>
      <c r="E16" s="21">
        <v>60</v>
      </c>
      <c r="F16" s="21">
        <v>16.7</v>
      </c>
      <c r="G16" s="21">
        <v>16.7</v>
      </c>
      <c r="H16" s="22" t="s">
        <v>92</v>
      </c>
      <c r="I16" s="51">
        <f t="shared" si="0"/>
        <v>0.27829999999999999</v>
      </c>
    </row>
    <row r="17" spans="1:9" ht="87" customHeight="1" x14ac:dyDescent="0.25">
      <c r="A17" s="50"/>
      <c r="B17" s="20" t="s">
        <v>23</v>
      </c>
      <c r="C17" s="20" t="s">
        <v>21</v>
      </c>
      <c r="D17" s="21">
        <v>9187.7000000000007</v>
      </c>
      <c r="E17" s="21">
        <v>9187.7000000000007</v>
      </c>
      <c r="F17" s="21">
        <v>3845.8</v>
      </c>
      <c r="G17" s="21">
        <v>3845.8</v>
      </c>
      <c r="H17" s="22" t="s">
        <v>92</v>
      </c>
      <c r="I17" s="51">
        <f t="shared" si="0"/>
        <v>0.41860000000000003</v>
      </c>
    </row>
    <row r="18" spans="1:9" ht="104.25" customHeight="1" x14ac:dyDescent="0.25">
      <c r="A18" s="50"/>
      <c r="B18" s="20" t="s">
        <v>24</v>
      </c>
      <c r="C18" s="20" t="s">
        <v>27</v>
      </c>
      <c r="D18" s="21">
        <v>1589.7</v>
      </c>
      <c r="E18" s="21">
        <v>1589.7</v>
      </c>
      <c r="F18" s="21">
        <v>794.8</v>
      </c>
      <c r="G18" s="21">
        <v>794.9</v>
      </c>
      <c r="H18" s="22" t="s">
        <v>92</v>
      </c>
      <c r="I18" s="51">
        <f t="shared" si="0"/>
        <v>0.5</v>
      </c>
    </row>
    <row r="19" spans="1:9" ht="105" customHeight="1" x14ac:dyDescent="0.25">
      <c r="A19" s="50"/>
      <c r="B19" s="20" t="s">
        <v>25</v>
      </c>
      <c r="C19" s="20" t="s">
        <v>21</v>
      </c>
      <c r="D19" s="21">
        <v>176.6</v>
      </c>
      <c r="E19" s="21">
        <v>176.6</v>
      </c>
      <c r="F19" s="21">
        <v>88.3</v>
      </c>
      <c r="G19" s="21">
        <v>88.3</v>
      </c>
      <c r="H19" s="22" t="s">
        <v>92</v>
      </c>
      <c r="I19" s="51">
        <f t="shared" si="0"/>
        <v>0.5</v>
      </c>
    </row>
    <row r="20" spans="1:9" ht="87" customHeight="1" x14ac:dyDescent="0.25">
      <c r="A20" s="50"/>
      <c r="B20" s="20" t="s">
        <v>26</v>
      </c>
      <c r="C20" s="20" t="s">
        <v>21</v>
      </c>
      <c r="D20" s="21">
        <v>5466</v>
      </c>
      <c r="E20" s="21">
        <v>5466</v>
      </c>
      <c r="F20" s="21">
        <v>2219.3000000000002</v>
      </c>
      <c r="G20" s="21">
        <v>2219.3000000000002</v>
      </c>
      <c r="H20" s="22" t="s">
        <v>92</v>
      </c>
      <c r="I20" s="51">
        <f t="shared" si="0"/>
        <v>0.40600000000000003</v>
      </c>
    </row>
    <row r="21" spans="1:9" ht="96.75" customHeight="1" x14ac:dyDescent="0.25">
      <c r="A21" s="50"/>
      <c r="B21" s="20" t="s">
        <v>16</v>
      </c>
      <c r="C21" s="20" t="s">
        <v>21</v>
      </c>
      <c r="D21" s="21">
        <v>65</v>
      </c>
      <c r="E21" s="21">
        <v>65</v>
      </c>
      <c r="F21" s="21">
        <v>0</v>
      </c>
      <c r="G21" s="21">
        <v>0</v>
      </c>
      <c r="H21" s="22" t="s">
        <v>92</v>
      </c>
      <c r="I21" s="51">
        <f>ROUND(G21/E21,4)</f>
        <v>0</v>
      </c>
    </row>
    <row r="22" spans="1:9" ht="31.5" customHeight="1" x14ac:dyDescent="0.25">
      <c r="A22" s="58"/>
      <c r="B22" s="16" t="s">
        <v>14</v>
      </c>
      <c r="C22" s="15" t="s">
        <v>13</v>
      </c>
      <c r="D22" s="26">
        <f>D23+D24</f>
        <v>17260</v>
      </c>
      <c r="E22" s="26">
        <f t="shared" ref="E22:G22" si="3">E23+E24</f>
        <v>17260</v>
      </c>
      <c r="F22" s="26">
        <f t="shared" si="3"/>
        <v>7450.0000000000009</v>
      </c>
      <c r="G22" s="26">
        <f t="shared" si="3"/>
        <v>7377.5</v>
      </c>
      <c r="H22" s="53" t="s">
        <v>92</v>
      </c>
      <c r="I22" s="54">
        <f t="shared" si="0"/>
        <v>0.4274</v>
      </c>
    </row>
    <row r="23" spans="1:9" ht="55.5" customHeight="1" x14ac:dyDescent="0.25">
      <c r="A23" s="58"/>
      <c r="B23" s="59"/>
      <c r="C23" s="20" t="s">
        <v>21</v>
      </c>
      <c r="D23" s="21">
        <f>D14+D15+D16+D17+D19+D20+D21</f>
        <v>15670.300000000001</v>
      </c>
      <c r="E23" s="21">
        <f t="shared" ref="E23" si="4">E14+E15+E16+E17+E19+E20+E21</f>
        <v>15670.300000000001</v>
      </c>
      <c r="F23" s="21">
        <f>F14+F15+F16+F17+F19+F20+F21+0.1</f>
        <v>6655.2000000000007</v>
      </c>
      <c r="G23" s="21">
        <f>G14+G15+G16+G17+G19+G20+G21-0.1</f>
        <v>6582.6</v>
      </c>
      <c r="H23" s="22" t="s">
        <v>92</v>
      </c>
      <c r="I23" s="51">
        <f t="shared" si="0"/>
        <v>0.42009999999999997</v>
      </c>
    </row>
    <row r="24" spans="1:9" ht="47.25" x14ac:dyDescent="0.25">
      <c r="A24" s="58"/>
      <c r="B24" s="59"/>
      <c r="C24" s="20" t="s">
        <v>12</v>
      </c>
      <c r="D24" s="21">
        <f>D18</f>
        <v>1589.7</v>
      </c>
      <c r="E24" s="21">
        <f t="shared" ref="E24:G24" si="5">E18</f>
        <v>1589.7</v>
      </c>
      <c r="F24" s="21">
        <f t="shared" si="5"/>
        <v>794.8</v>
      </c>
      <c r="G24" s="21">
        <f t="shared" si="5"/>
        <v>794.9</v>
      </c>
      <c r="H24" s="22" t="s">
        <v>92</v>
      </c>
      <c r="I24" s="51">
        <f t="shared" si="0"/>
        <v>0.5</v>
      </c>
    </row>
    <row r="25" spans="1:9" s="2" customFormat="1" ht="32.25" customHeight="1" x14ac:dyDescent="0.25">
      <c r="A25" s="14"/>
      <c r="B25" s="16" t="s">
        <v>28</v>
      </c>
      <c r="C25" s="17"/>
      <c r="D25" s="17"/>
      <c r="E25" s="17"/>
      <c r="F25" s="17"/>
      <c r="G25" s="17"/>
      <c r="H25" s="17"/>
      <c r="I25" s="17"/>
    </row>
    <row r="26" spans="1:9" s="2" customFormat="1" ht="87" customHeight="1" x14ac:dyDescent="0.25">
      <c r="A26" s="50"/>
      <c r="B26" s="20" t="s">
        <v>65</v>
      </c>
      <c r="C26" s="20" t="s">
        <v>21</v>
      </c>
      <c r="D26" s="21">
        <v>30</v>
      </c>
      <c r="E26" s="21">
        <v>30</v>
      </c>
      <c r="F26" s="21">
        <v>0</v>
      </c>
      <c r="G26" s="21">
        <v>0</v>
      </c>
      <c r="H26" s="22" t="s">
        <v>92</v>
      </c>
      <c r="I26" s="51">
        <f t="shared" si="0"/>
        <v>0</v>
      </c>
    </row>
    <row r="27" spans="1:9" s="2" customFormat="1" ht="82.5" customHeight="1" x14ac:dyDescent="0.25">
      <c r="A27" s="50"/>
      <c r="B27" s="20" t="s">
        <v>78</v>
      </c>
      <c r="C27" s="20" t="s">
        <v>21</v>
      </c>
      <c r="D27" s="21">
        <v>156.4</v>
      </c>
      <c r="E27" s="21">
        <v>156.4</v>
      </c>
      <c r="F27" s="21">
        <v>0</v>
      </c>
      <c r="G27" s="21">
        <v>0</v>
      </c>
      <c r="H27" s="22" t="s">
        <v>92</v>
      </c>
      <c r="I27" s="51">
        <f t="shared" si="0"/>
        <v>0</v>
      </c>
    </row>
    <row r="28" spans="1:9" ht="37.5" customHeight="1" x14ac:dyDescent="0.25">
      <c r="A28" s="52"/>
      <c r="B28" s="25" t="s">
        <v>14</v>
      </c>
      <c r="C28" s="15" t="s">
        <v>13</v>
      </c>
      <c r="D28" s="26">
        <f>D29</f>
        <v>186.4</v>
      </c>
      <c r="E28" s="26">
        <f t="shared" ref="E28:G28" si="6">E29</f>
        <v>186.4</v>
      </c>
      <c r="F28" s="26">
        <f t="shared" si="6"/>
        <v>0</v>
      </c>
      <c r="G28" s="26">
        <f t="shared" si="6"/>
        <v>0</v>
      </c>
      <c r="H28" s="53" t="s">
        <v>92</v>
      </c>
      <c r="I28" s="54">
        <f t="shared" si="0"/>
        <v>0</v>
      </c>
    </row>
    <row r="29" spans="1:9" ht="38.25" customHeight="1" x14ac:dyDescent="0.25">
      <c r="A29" s="55"/>
      <c r="B29" s="56"/>
      <c r="C29" s="20" t="s">
        <v>21</v>
      </c>
      <c r="D29" s="21">
        <f>D26+D27</f>
        <v>186.4</v>
      </c>
      <c r="E29" s="21">
        <f t="shared" ref="E29:G29" si="7">E26+E27</f>
        <v>186.4</v>
      </c>
      <c r="F29" s="21">
        <f t="shared" si="7"/>
        <v>0</v>
      </c>
      <c r="G29" s="21">
        <f t="shared" si="7"/>
        <v>0</v>
      </c>
      <c r="H29" s="22" t="s">
        <v>92</v>
      </c>
      <c r="I29" s="51">
        <f t="shared" si="0"/>
        <v>0</v>
      </c>
    </row>
    <row r="30" spans="1:9" ht="30.75" customHeight="1" x14ac:dyDescent="0.25">
      <c r="A30" s="52"/>
      <c r="B30" s="25" t="s">
        <v>11</v>
      </c>
      <c r="C30" s="15" t="s">
        <v>13</v>
      </c>
      <c r="D30" s="26">
        <f>D31+D32</f>
        <v>17546.400000000001</v>
      </c>
      <c r="E30" s="26">
        <f t="shared" ref="E30:G30" si="8">E31+E32</f>
        <v>17546.400000000001</v>
      </c>
      <c r="F30" s="26">
        <f t="shared" si="8"/>
        <v>7450.0000000000009</v>
      </c>
      <c r="G30" s="26">
        <f t="shared" si="8"/>
        <v>7377.5</v>
      </c>
      <c r="H30" s="53" t="s">
        <v>92</v>
      </c>
      <c r="I30" s="54">
        <f t="shared" si="0"/>
        <v>0.42049999999999998</v>
      </c>
    </row>
    <row r="31" spans="1:9" ht="56.25" customHeight="1" x14ac:dyDescent="0.25">
      <c r="A31" s="55"/>
      <c r="B31" s="56"/>
      <c r="C31" s="20" t="s">
        <v>21</v>
      </c>
      <c r="D31" s="21">
        <f>D12+D23+D29</f>
        <v>15956.7</v>
      </c>
      <c r="E31" s="21">
        <f>E12+E23+E29</f>
        <v>15956.7</v>
      </c>
      <c r="F31" s="21">
        <f>F12+F23+F29</f>
        <v>6655.2000000000007</v>
      </c>
      <c r="G31" s="21">
        <f>G12+G23+G29</f>
        <v>6582.6</v>
      </c>
      <c r="H31" s="22" t="s">
        <v>92</v>
      </c>
      <c r="I31" s="51">
        <f t="shared" si="0"/>
        <v>0.41249999999999998</v>
      </c>
    </row>
    <row r="32" spans="1:9" ht="47.25" x14ac:dyDescent="0.25">
      <c r="A32" s="55"/>
      <c r="B32" s="56"/>
      <c r="C32" s="20" t="s">
        <v>12</v>
      </c>
      <c r="D32" s="21">
        <f>D24</f>
        <v>1589.7</v>
      </c>
      <c r="E32" s="21">
        <f t="shared" ref="E32:G32" si="9">E24</f>
        <v>1589.7</v>
      </c>
      <c r="F32" s="21">
        <f t="shared" si="9"/>
        <v>794.8</v>
      </c>
      <c r="G32" s="21">
        <f t="shared" si="9"/>
        <v>794.9</v>
      </c>
      <c r="H32" s="22" t="s">
        <v>92</v>
      </c>
      <c r="I32" s="51">
        <f t="shared" ref="I32" si="10">ROUND(G32/E32,4)</f>
        <v>0.5</v>
      </c>
    </row>
    <row r="33" spans="1:9" s="2" customFormat="1" ht="24.75" customHeight="1" x14ac:dyDescent="0.25">
      <c r="A33" s="15">
        <v>2</v>
      </c>
      <c r="B33" s="16" t="s">
        <v>86</v>
      </c>
      <c r="C33" s="16"/>
      <c r="D33" s="16"/>
      <c r="E33" s="16"/>
      <c r="F33" s="16"/>
      <c r="G33" s="16"/>
      <c r="H33" s="17"/>
      <c r="I33" s="17"/>
    </row>
    <row r="34" spans="1:9" ht="68.25" customHeight="1" x14ac:dyDescent="0.25">
      <c r="A34" s="50"/>
      <c r="B34" s="20" t="s">
        <v>29</v>
      </c>
      <c r="C34" s="20" t="s">
        <v>21</v>
      </c>
      <c r="D34" s="21">
        <v>721.6</v>
      </c>
      <c r="E34" s="21">
        <v>721.6</v>
      </c>
      <c r="F34" s="21">
        <v>322.5</v>
      </c>
      <c r="G34" s="21">
        <v>322.5</v>
      </c>
      <c r="H34" s="60" t="s">
        <v>92</v>
      </c>
      <c r="I34" s="61">
        <f t="shared" ref="I34:I38" si="11">ROUND(G34/E34,4)</f>
        <v>0.44690000000000002</v>
      </c>
    </row>
    <row r="35" spans="1:9" ht="68.25" customHeight="1" x14ac:dyDescent="0.25">
      <c r="A35" s="62"/>
      <c r="B35" s="63" t="s">
        <v>93</v>
      </c>
      <c r="C35" s="20" t="s">
        <v>12</v>
      </c>
      <c r="D35" s="21">
        <v>4515.1000000000004</v>
      </c>
      <c r="E35" s="21">
        <v>4515.1000000000004</v>
      </c>
      <c r="F35" s="21">
        <v>0</v>
      </c>
      <c r="G35" s="21">
        <v>0</v>
      </c>
      <c r="H35" s="22" t="s">
        <v>92</v>
      </c>
      <c r="I35" s="51">
        <f t="shared" si="11"/>
        <v>0</v>
      </c>
    </row>
    <row r="36" spans="1:9" ht="68.25" customHeight="1" x14ac:dyDescent="0.25">
      <c r="A36" s="62"/>
      <c r="B36" s="63" t="s">
        <v>94</v>
      </c>
      <c r="C36" s="20" t="s">
        <v>21</v>
      </c>
      <c r="D36" s="21">
        <v>501.7</v>
      </c>
      <c r="E36" s="21">
        <v>501.7</v>
      </c>
      <c r="F36" s="21">
        <v>0</v>
      </c>
      <c r="G36" s="21">
        <v>0</v>
      </c>
      <c r="H36" s="22" t="s">
        <v>92</v>
      </c>
      <c r="I36" s="51">
        <f t="shared" si="11"/>
        <v>0</v>
      </c>
    </row>
    <row r="37" spans="1:9" ht="33" customHeight="1" x14ac:dyDescent="0.25">
      <c r="A37" s="52"/>
      <c r="B37" s="25" t="s">
        <v>11</v>
      </c>
      <c r="C37" s="15" t="s">
        <v>13</v>
      </c>
      <c r="D37" s="26">
        <f>D38+D39</f>
        <v>5738.4000000000005</v>
      </c>
      <c r="E37" s="26">
        <f t="shared" ref="E37:G37" si="12">E38+E39</f>
        <v>5738.4000000000005</v>
      </c>
      <c r="F37" s="26">
        <f t="shared" si="12"/>
        <v>322.5</v>
      </c>
      <c r="G37" s="26">
        <f t="shared" si="12"/>
        <v>322.5</v>
      </c>
      <c r="H37" s="64" t="s">
        <v>92</v>
      </c>
      <c r="I37" s="54">
        <f t="shared" si="11"/>
        <v>5.62E-2</v>
      </c>
    </row>
    <row r="38" spans="1:9" ht="47.25" customHeight="1" x14ac:dyDescent="0.25">
      <c r="A38" s="55"/>
      <c r="B38" s="56"/>
      <c r="C38" s="20" t="s">
        <v>21</v>
      </c>
      <c r="D38" s="21">
        <f>D34+D36</f>
        <v>1223.3</v>
      </c>
      <c r="E38" s="21">
        <f t="shared" ref="E38:G38" si="13">E34+E36</f>
        <v>1223.3</v>
      </c>
      <c r="F38" s="21">
        <f t="shared" si="13"/>
        <v>322.5</v>
      </c>
      <c r="G38" s="21">
        <f t="shared" si="13"/>
        <v>322.5</v>
      </c>
      <c r="H38" s="65" t="s">
        <v>92</v>
      </c>
      <c r="I38" s="66">
        <f t="shared" si="11"/>
        <v>0.2636</v>
      </c>
    </row>
    <row r="39" spans="1:9" ht="47.25" customHeight="1" x14ac:dyDescent="0.25">
      <c r="A39" s="67"/>
      <c r="B39" s="68"/>
      <c r="C39" s="20" t="s">
        <v>12</v>
      </c>
      <c r="D39" s="21">
        <f>D35</f>
        <v>4515.1000000000004</v>
      </c>
      <c r="E39" s="21">
        <f t="shared" ref="E39:G39" si="14">E35</f>
        <v>4515.1000000000004</v>
      </c>
      <c r="F39" s="21">
        <f t="shared" si="14"/>
        <v>0</v>
      </c>
      <c r="G39" s="21">
        <f t="shared" si="14"/>
        <v>0</v>
      </c>
      <c r="H39" s="65" t="s">
        <v>92</v>
      </c>
      <c r="I39" s="66">
        <f t="shared" ref="I39" si="15">ROUND(G39/E39,4)</f>
        <v>0</v>
      </c>
    </row>
    <row r="40" spans="1:9" ht="24.75" customHeight="1" x14ac:dyDescent="0.25">
      <c r="A40" s="15">
        <v>3</v>
      </c>
      <c r="B40" s="16" t="s">
        <v>87</v>
      </c>
      <c r="C40" s="16"/>
      <c r="D40" s="16"/>
      <c r="E40" s="16"/>
      <c r="F40" s="16"/>
      <c r="G40" s="16"/>
      <c r="H40" s="48"/>
      <c r="I40" s="48"/>
    </row>
    <row r="41" spans="1:9" ht="32.25" customHeight="1" x14ac:dyDescent="0.25">
      <c r="A41" s="16" t="s">
        <v>75</v>
      </c>
      <c r="B41" s="48"/>
      <c r="C41" s="48"/>
      <c r="D41" s="48"/>
      <c r="E41" s="48"/>
      <c r="F41" s="48"/>
      <c r="G41" s="48"/>
      <c r="H41" s="48"/>
      <c r="I41" s="48"/>
    </row>
    <row r="42" spans="1:9" ht="32.25" customHeight="1" x14ac:dyDescent="0.25">
      <c r="A42" s="15"/>
      <c r="B42" s="20" t="s">
        <v>95</v>
      </c>
      <c r="C42" s="20" t="s">
        <v>21</v>
      </c>
      <c r="D42" s="69">
        <v>1002.3</v>
      </c>
      <c r="E42" s="69">
        <v>1002.3</v>
      </c>
      <c r="F42" s="69">
        <v>1000</v>
      </c>
      <c r="G42" s="69">
        <v>1000</v>
      </c>
      <c r="H42" s="65" t="s">
        <v>92</v>
      </c>
      <c r="I42" s="66">
        <f t="shared" ref="I42:I53" si="16">ROUND(G42/E42,4)</f>
        <v>0.99770000000000003</v>
      </c>
    </row>
    <row r="43" spans="1:9" ht="78.75" x14ac:dyDescent="0.25">
      <c r="A43" s="15"/>
      <c r="B43" s="20" t="s">
        <v>96</v>
      </c>
      <c r="C43" s="20" t="s">
        <v>21</v>
      </c>
      <c r="D43" s="69">
        <v>87.5</v>
      </c>
      <c r="E43" s="69">
        <v>87.5</v>
      </c>
      <c r="F43" s="69">
        <v>66.5</v>
      </c>
      <c r="G43" s="69">
        <v>66.5</v>
      </c>
      <c r="H43" s="65" t="s">
        <v>92</v>
      </c>
      <c r="I43" s="66">
        <f t="shared" si="16"/>
        <v>0.76</v>
      </c>
    </row>
    <row r="44" spans="1:9" ht="54" customHeight="1" x14ac:dyDescent="0.25">
      <c r="A44" s="18"/>
      <c r="B44" s="20" t="s">
        <v>30</v>
      </c>
      <c r="C44" s="20" t="s">
        <v>21</v>
      </c>
      <c r="D44" s="21">
        <v>14208.8</v>
      </c>
      <c r="E44" s="21">
        <v>14208.7</v>
      </c>
      <c r="F44" s="21">
        <v>13041.1</v>
      </c>
      <c r="G44" s="21">
        <v>13040.6</v>
      </c>
      <c r="H44" s="65" t="s">
        <v>92</v>
      </c>
      <c r="I44" s="66">
        <f t="shared" si="16"/>
        <v>0.91779999999999995</v>
      </c>
    </row>
    <row r="45" spans="1:9" ht="63" x14ac:dyDescent="0.25">
      <c r="A45" s="18"/>
      <c r="B45" s="20" t="s">
        <v>97</v>
      </c>
      <c r="C45" s="20" t="s">
        <v>21</v>
      </c>
      <c r="D45" s="21">
        <v>351.8</v>
      </c>
      <c r="E45" s="21">
        <v>351.8</v>
      </c>
      <c r="F45" s="21">
        <v>198.4</v>
      </c>
      <c r="G45" s="21">
        <v>198.4</v>
      </c>
      <c r="H45" s="65" t="s">
        <v>92</v>
      </c>
      <c r="I45" s="66">
        <f t="shared" si="16"/>
        <v>0.56399999999999995</v>
      </c>
    </row>
    <row r="46" spans="1:9" ht="54.75" customHeight="1" x14ac:dyDescent="0.25">
      <c r="A46" s="18"/>
      <c r="B46" s="20" t="s">
        <v>31</v>
      </c>
      <c r="C46" s="20" t="s">
        <v>21</v>
      </c>
      <c r="D46" s="21">
        <v>1788</v>
      </c>
      <c r="E46" s="21">
        <v>1788</v>
      </c>
      <c r="F46" s="21">
        <v>578.29999999999995</v>
      </c>
      <c r="G46" s="21">
        <v>578.29999999999995</v>
      </c>
      <c r="H46" s="65" t="s">
        <v>92</v>
      </c>
      <c r="I46" s="66">
        <f t="shared" si="16"/>
        <v>0.32340000000000002</v>
      </c>
    </row>
    <row r="47" spans="1:9" ht="54.75" customHeight="1" x14ac:dyDescent="0.25">
      <c r="A47" s="18"/>
      <c r="B47" s="20" t="s">
        <v>116</v>
      </c>
      <c r="C47" s="20" t="s">
        <v>21</v>
      </c>
      <c r="D47" s="21">
        <v>1000</v>
      </c>
      <c r="E47" s="21">
        <v>1000</v>
      </c>
      <c r="F47" s="21">
        <v>270.7</v>
      </c>
      <c r="G47" s="21">
        <v>270.7</v>
      </c>
      <c r="H47" s="65" t="s">
        <v>92</v>
      </c>
      <c r="I47" s="66">
        <f t="shared" si="16"/>
        <v>0.2707</v>
      </c>
    </row>
    <row r="48" spans="1:9" ht="48.75" customHeight="1" x14ac:dyDescent="0.25">
      <c r="A48" s="18"/>
      <c r="B48" s="20" t="s">
        <v>32</v>
      </c>
      <c r="C48" s="20" t="s">
        <v>21</v>
      </c>
      <c r="D48" s="21">
        <v>7632</v>
      </c>
      <c r="E48" s="21">
        <v>7632</v>
      </c>
      <c r="F48" s="21">
        <v>3322.7</v>
      </c>
      <c r="G48" s="21">
        <v>3162.5</v>
      </c>
      <c r="H48" s="65" t="s">
        <v>92</v>
      </c>
      <c r="I48" s="66">
        <f t="shared" si="16"/>
        <v>0.41439999999999999</v>
      </c>
    </row>
    <row r="49" spans="1:9" ht="87" customHeight="1" x14ac:dyDescent="0.25">
      <c r="A49" s="70"/>
      <c r="B49" s="63" t="s">
        <v>33</v>
      </c>
      <c r="C49" s="20" t="s">
        <v>12</v>
      </c>
      <c r="D49" s="21">
        <v>1439.4</v>
      </c>
      <c r="E49" s="21">
        <v>1439.4</v>
      </c>
      <c r="F49" s="21">
        <v>1210.3</v>
      </c>
      <c r="G49" s="21">
        <v>1210.3</v>
      </c>
      <c r="H49" s="22" t="s">
        <v>92</v>
      </c>
      <c r="I49" s="66">
        <f t="shared" si="16"/>
        <v>0.84079999999999999</v>
      </c>
    </row>
    <row r="50" spans="1:9" ht="131.25" customHeight="1" x14ac:dyDescent="0.25">
      <c r="A50" s="70"/>
      <c r="B50" s="63" t="s">
        <v>74</v>
      </c>
      <c r="C50" s="20" t="s">
        <v>66</v>
      </c>
      <c r="D50" s="21">
        <v>4928.8999999999996</v>
      </c>
      <c r="E50" s="21">
        <v>4928.8999999999996</v>
      </c>
      <c r="F50" s="21">
        <v>1593.6</v>
      </c>
      <c r="G50" s="21">
        <v>1593.6</v>
      </c>
      <c r="H50" s="71" t="s">
        <v>92</v>
      </c>
      <c r="I50" s="51">
        <f t="shared" si="16"/>
        <v>0.32329999999999998</v>
      </c>
    </row>
    <row r="51" spans="1:9" ht="131.25" customHeight="1" x14ac:dyDescent="0.25">
      <c r="A51" s="70"/>
      <c r="B51" s="63" t="s">
        <v>98</v>
      </c>
      <c r="C51" s="20" t="s">
        <v>12</v>
      </c>
      <c r="D51" s="21">
        <v>17886</v>
      </c>
      <c r="E51" s="21">
        <v>17886</v>
      </c>
      <c r="F51" s="21">
        <v>17880</v>
      </c>
      <c r="G51" s="21">
        <v>17880</v>
      </c>
      <c r="H51" s="71" t="s">
        <v>92</v>
      </c>
      <c r="I51" s="72">
        <f t="shared" si="16"/>
        <v>0.99970000000000003</v>
      </c>
    </row>
    <row r="52" spans="1:9" ht="131.25" customHeight="1" x14ac:dyDescent="0.25">
      <c r="A52" s="70"/>
      <c r="B52" s="63" t="s">
        <v>99</v>
      </c>
      <c r="C52" s="20" t="s">
        <v>21</v>
      </c>
      <c r="D52" s="21">
        <v>1987.3</v>
      </c>
      <c r="E52" s="21">
        <v>1987.3</v>
      </c>
      <c r="F52" s="21">
        <v>1986.7</v>
      </c>
      <c r="G52" s="21">
        <v>1986.7</v>
      </c>
      <c r="H52" s="71" t="s">
        <v>92</v>
      </c>
      <c r="I52" s="72">
        <f t="shared" si="16"/>
        <v>0.99970000000000003</v>
      </c>
    </row>
    <row r="53" spans="1:9" ht="36" customHeight="1" x14ac:dyDescent="0.25">
      <c r="A53" s="52"/>
      <c r="B53" s="25" t="s">
        <v>14</v>
      </c>
      <c r="C53" s="15" t="s">
        <v>13</v>
      </c>
      <c r="D53" s="26">
        <f>D54+D56+D55</f>
        <v>52311.9</v>
      </c>
      <c r="E53" s="26">
        <f>E54+E56+E55</f>
        <v>52311.8</v>
      </c>
      <c r="F53" s="26">
        <f t="shared" ref="F53:G53" si="17">F54+F56+F55</f>
        <v>41148.299999999996</v>
      </c>
      <c r="G53" s="26">
        <f t="shared" si="17"/>
        <v>40987.700000000004</v>
      </c>
      <c r="H53" s="73" t="s">
        <v>92</v>
      </c>
      <c r="I53" s="74">
        <f t="shared" si="16"/>
        <v>0.78349999999999997</v>
      </c>
    </row>
    <row r="54" spans="1:9" ht="39" customHeight="1" x14ac:dyDescent="0.25">
      <c r="A54" s="55"/>
      <c r="B54" s="56"/>
      <c r="C54" s="20" t="s">
        <v>21</v>
      </c>
      <c r="D54" s="21">
        <f>D44+D46+D48+D43+D42+D45+D52+D47-0.1</f>
        <v>28057.599999999999</v>
      </c>
      <c r="E54" s="21">
        <f t="shared" ref="E54" si="18">E44+E46+E48+E43+E42+E45+E52+E47-0.1</f>
        <v>28057.5</v>
      </c>
      <c r="F54" s="21">
        <f>F44+F46+F48+F43+F42+F45+F52+F47</f>
        <v>20464.400000000001</v>
      </c>
      <c r="G54" s="21">
        <f>G44+G46+G48+G43+G42+G45+G52+G47+0.1</f>
        <v>20303.800000000003</v>
      </c>
      <c r="H54" s="71" t="s">
        <v>92</v>
      </c>
      <c r="I54" s="72">
        <f t="shared" ref="I54:I56" si="19">ROUND(G54/E54,4)</f>
        <v>0.72360000000000002</v>
      </c>
    </row>
    <row r="55" spans="1:9" ht="39" customHeight="1" x14ac:dyDescent="0.25">
      <c r="A55" s="55"/>
      <c r="B55" s="56"/>
      <c r="C55" s="20" t="s">
        <v>66</v>
      </c>
      <c r="D55" s="21">
        <f>D50</f>
        <v>4928.8999999999996</v>
      </c>
      <c r="E55" s="21">
        <f t="shared" ref="E55:G55" si="20">E50</f>
        <v>4928.8999999999996</v>
      </c>
      <c r="F55" s="21">
        <f t="shared" si="20"/>
        <v>1593.6</v>
      </c>
      <c r="G55" s="21">
        <f t="shared" si="20"/>
        <v>1593.6</v>
      </c>
      <c r="H55" s="71" t="s">
        <v>92</v>
      </c>
      <c r="I55" s="72">
        <f t="shared" si="19"/>
        <v>0.32329999999999998</v>
      </c>
    </row>
    <row r="56" spans="1:9" ht="47.25" x14ac:dyDescent="0.25">
      <c r="A56" s="55"/>
      <c r="B56" s="56"/>
      <c r="C56" s="20" t="s">
        <v>12</v>
      </c>
      <c r="D56" s="21">
        <f>D49+D51</f>
        <v>19325.400000000001</v>
      </c>
      <c r="E56" s="21">
        <f t="shared" ref="E56:G56" si="21">E49+E51</f>
        <v>19325.400000000001</v>
      </c>
      <c r="F56" s="21">
        <f t="shared" si="21"/>
        <v>19090.3</v>
      </c>
      <c r="G56" s="21">
        <f t="shared" si="21"/>
        <v>19090.3</v>
      </c>
      <c r="H56" s="71" t="s">
        <v>92</v>
      </c>
      <c r="I56" s="72">
        <f t="shared" si="19"/>
        <v>0.98780000000000001</v>
      </c>
    </row>
    <row r="57" spans="1:9" ht="32.25" customHeight="1" x14ac:dyDescent="0.25">
      <c r="A57" s="16" t="s">
        <v>64</v>
      </c>
      <c r="B57" s="48"/>
      <c r="C57" s="48"/>
      <c r="D57" s="48"/>
      <c r="E57" s="48"/>
      <c r="F57" s="48"/>
      <c r="G57" s="48"/>
      <c r="H57" s="48"/>
      <c r="I57" s="48"/>
    </row>
    <row r="58" spans="1:9" ht="92.25" customHeight="1" x14ac:dyDescent="0.25">
      <c r="A58" s="15"/>
      <c r="B58" s="20" t="s">
        <v>100</v>
      </c>
      <c r="C58" s="20" t="s">
        <v>21</v>
      </c>
      <c r="D58" s="21">
        <v>350</v>
      </c>
      <c r="E58" s="21">
        <v>350</v>
      </c>
      <c r="F58" s="21">
        <v>0</v>
      </c>
      <c r="G58" s="21">
        <v>0</v>
      </c>
      <c r="H58" s="22" t="s">
        <v>92</v>
      </c>
      <c r="I58" s="51">
        <f t="shared" ref="I58" si="22">ROUND(G58/E58,4)</f>
        <v>0</v>
      </c>
    </row>
    <row r="59" spans="1:9" ht="64.5" customHeight="1" x14ac:dyDescent="0.25">
      <c r="A59" s="75"/>
      <c r="B59" s="20" t="s">
        <v>34</v>
      </c>
      <c r="C59" s="20" t="s">
        <v>21</v>
      </c>
      <c r="D59" s="21">
        <v>16642.5</v>
      </c>
      <c r="E59" s="21">
        <v>16642.5</v>
      </c>
      <c r="F59" s="21">
        <v>11903.3</v>
      </c>
      <c r="G59" s="21">
        <v>11903.3</v>
      </c>
      <c r="H59" s="22" t="s">
        <v>92</v>
      </c>
      <c r="I59" s="51">
        <f t="shared" ref="I59" si="23">ROUND(G59/E59,4)</f>
        <v>0.71519999999999995</v>
      </c>
    </row>
    <row r="60" spans="1:9" ht="63" customHeight="1" x14ac:dyDescent="0.25">
      <c r="A60" s="75"/>
      <c r="B60" s="20" t="s">
        <v>35</v>
      </c>
      <c r="C60" s="20" t="s">
        <v>21</v>
      </c>
      <c r="D60" s="21">
        <v>700</v>
      </c>
      <c r="E60" s="21">
        <v>700</v>
      </c>
      <c r="F60" s="21">
        <v>318.39999999999998</v>
      </c>
      <c r="G60" s="21">
        <v>318.39999999999998</v>
      </c>
      <c r="H60" s="22" t="s">
        <v>92</v>
      </c>
      <c r="I60" s="51">
        <f t="shared" ref="I60:I81" si="24">ROUND(G60/E60,4)</f>
        <v>0.45490000000000003</v>
      </c>
    </row>
    <row r="61" spans="1:9" ht="44.25" customHeight="1" x14ac:dyDescent="0.25">
      <c r="A61" s="75"/>
      <c r="B61" s="20" t="s">
        <v>36</v>
      </c>
      <c r="C61" s="20" t="s">
        <v>21</v>
      </c>
      <c r="D61" s="21">
        <v>532</v>
      </c>
      <c r="E61" s="21">
        <v>532</v>
      </c>
      <c r="F61" s="21">
        <v>196.1</v>
      </c>
      <c r="G61" s="21">
        <v>196.1</v>
      </c>
      <c r="H61" s="22" t="s">
        <v>92</v>
      </c>
      <c r="I61" s="51">
        <f t="shared" si="24"/>
        <v>0.36859999999999998</v>
      </c>
    </row>
    <row r="62" spans="1:9" ht="122.25" customHeight="1" x14ac:dyDescent="0.25">
      <c r="A62" s="75"/>
      <c r="B62" s="20" t="s">
        <v>89</v>
      </c>
      <c r="C62" s="20" t="s">
        <v>21</v>
      </c>
      <c r="D62" s="21">
        <v>7000</v>
      </c>
      <c r="E62" s="21">
        <v>7000</v>
      </c>
      <c r="F62" s="21">
        <v>0</v>
      </c>
      <c r="G62" s="21">
        <v>0</v>
      </c>
      <c r="H62" s="22" t="s">
        <v>92</v>
      </c>
      <c r="I62" s="51">
        <f t="shared" si="24"/>
        <v>0</v>
      </c>
    </row>
    <row r="63" spans="1:9" ht="119.25" customHeight="1" x14ac:dyDescent="0.25">
      <c r="A63" s="76"/>
      <c r="B63" s="63" t="s">
        <v>88</v>
      </c>
      <c r="C63" s="20" t="s">
        <v>12</v>
      </c>
      <c r="D63" s="21">
        <v>11116.4</v>
      </c>
      <c r="E63" s="21">
        <v>11116.4</v>
      </c>
      <c r="F63" s="21">
        <v>0</v>
      </c>
      <c r="G63" s="21">
        <v>0</v>
      </c>
      <c r="H63" s="22" t="s">
        <v>92</v>
      </c>
      <c r="I63" s="51">
        <f t="shared" si="24"/>
        <v>0</v>
      </c>
    </row>
    <row r="64" spans="1:9" ht="173.25" x14ac:dyDescent="0.25">
      <c r="A64" s="76"/>
      <c r="B64" s="63" t="s">
        <v>101</v>
      </c>
      <c r="C64" s="20" t="s">
        <v>21</v>
      </c>
      <c r="D64" s="21">
        <v>897.6</v>
      </c>
      <c r="E64" s="21">
        <v>897.6</v>
      </c>
      <c r="F64" s="21">
        <v>0</v>
      </c>
      <c r="G64" s="21">
        <v>0</v>
      </c>
      <c r="H64" s="22" t="s">
        <v>92</v>
      </c>
      <c r="I64" s="51">
        <f t="shared" si="24"/>
        <v>0</v>
      </c>
    </row>
    <row r="65" spans="1:9" ht="157.5" x14ac:dyDescent="0.25">
      <c r="A65" s="76"/>
      <c r="B65" s="63" t="s">
        <v>102</v>
      </c>
      <c r="C65" s="20" t="s">
        <v>21</v>
      </c>
      <c r="D65" s="21">
        <v>99.7</v>
      </c>
      <c r="E65" s="21">
        <v>99.7</v>
      </c>
      <c r="F65" s="21">
        <v>0</v>
      </c>
      <c r="G65" s="21">
        <v>0</v>
      </c>
      <c r="H65" s="22" t="s">
        <v>92</v>
      </c>
      <c r="I65" s="51">
        <f t="shared" si="24"/>
        <v>0</v>
      </c>
    </row>
    <row r="66" spans="1:9" ht="41.25" customHeight="1" x14ac:dyDescent="0.25">
      <c r="A66" s="52"/>
      <c r="B66" s="25" t="s">
        <v>14</v>
      </c>
      <c r="C66" s="15" t="s">
        <v>13</v>
      </c>
      <c r="D66" s="26">
        <f>D67+D68</f>
        <v>37338.299999999996</v>
      </c>
      <c r="E66" s="26">
        <f t="shared" ref="E66:G66" si="25">E67+E68</f>
        <v>37338.299999999996</v>
      </c>
      <c r="F66" s="26">
        <f t="shared" si="25"/>
        <v>12417.8</v>
      </c>
      <c r="G66" s="26">
        <f t="shared" si="25"/>
        <v>12417.8</v>
      </c>
      <c r="H66" s="53" t="s">
        <v>92</v>
      </c>
      <c r="I66" s="54">
        <f t="shared" si="24"/>
        <v>0.33260000000000001</v>
      </c>
    </row>
    <row r="67" spans="1:9" ht="51" customHeight="1" x14ac:dyDescent="0.25">
      <c r="A67" s="55"/>
      <c r="B67" s="56"/>
      <c r="C67" s="20" t="s">
        <v>21</v>
      </c>
      <c r="D67" s="21">
        <f>D59+D60+D61+D62+D64+D65+D58+0.1</f>
        <v>26221.899999999998</v>
      </c>
      <c r="E67" s="21">
        <f t="shared" ref="E67" si="26">E59+E60+E61+E62+E64+E65+E58+0.1</f>
        <v>26221.899999999998</v>
      </c>
      <c r="F67" s="21">
        <f>F59+F60+F61+F62+F64+F65+F58</f>
        <v>12417.8</v>
      </c>
      <c r="G67" s="21">
        <f>G59+G60+G61+G62+G64+G65+G58</f>
        <v>12417.8</v>
      </c>
      <c r="H67" s="22" t="s">
        <v>92</v>
      </c>
      <c r="I67" s="51">
        <f t="shared" si="24"/>
        <v>0.47360000000000002</v>
      </c>
    </row>
    <row r="68" spans="1:9" ht="48.75" customHeight="1" x14ac:dyDescent="0.25">
      <c r="A68" s="55"/>
      <c r="B68" s="56"/>
      <c r="C68" s="20" t="s">
        <v>12</v>
      </c>
      <c r="D68" s="21">
        <f>D63</f>
        <v>11116.4</v>
      </c>
      <c r="E68" s="21">
        <f t="shared" ref="E68:G68" si="27">E63</f>
        <v>11116.4</v>
      </c>
      <c r="F68" s="21">
        <f t="shared" si="27"/>
        <v>0</v>
      </c>
      <c r="G68" s="21">
        <f t="shared" si="27"/>
        <v>0</v>
      </c>
      <c r="H68" s="22" t="s">
        <v>92</v>
      </c>
      <c r="I68" s="51">
        <f t="shared" si="24"/>
        <v>0</v>
      </c>
    </row>
    <row r="69" spans="1:9" ht="28.5" customHeight="1" x14ac:dyDescent="0.25">
      <c r="A69" s="16" t="s">
        <v>67</v>
      </c>
      <c r="B69" s="48"/>
      <c r="C69" s="48"/>
      <c r="D69" s="48"/>
      <c r="E69" s="48"/>
      <c r="F69" s="48"/>
      <c r="G69" s="48"/>
      <c r="H69" s="48"/>
      <c r="I69" s="48"/>
    </row>
    <row r="70" spans="1:9" ht="48.75" customHeight="1" x14ac:dyDescent="0.25">
      <c r="A70" s="75"/>
      <c r="B70" s="20" t="s">
        <v>68</v>
      </c>
      <c r="C70" s="20" t="s">
        <v>21</v>
      </c>
      <c r="D70" s="21">
        <v>50</v>
      </c>
      <c r="E70" s="21">
        <v>50</v>
      </c>
      <c r="F70" s="21">
        <v>24</v>
      </c>
      <c r="G70" s="21">
        <v>0</v>
      </c>
      <c r="H70" s="22" t="s">
        <v>92</v>
      </c>
      <c r="I70" s="51">
        <v>0</v>
      </c>
    </row>
    <row r="71" spans="1:9" ht="37.5" customHeight="1" x14ac:dyDescent="0.25">
      <c r="A71" s="52"/>
      <c r="B71" s="25" t="s">
        <v>14</v>
      </c>
      <c r="C71" s="15" t="s">
        <v>13</v>
      </c>
      <c r="D71" s="26">
        <f>D72</f>
        <v>50</v>
      </c>
      <c r="E71" s="26">
        <f t="shared" ref="E71" si="28">E72</f>
        <v>50</v>
      </c>
      <c r="F71" s="26">
        <f t="shared" ref="F71" si="29">F72</f>
        <v>24</v>
      </c>
      <c r="G71" s="26">
        <f t="shared" ref="G71" si="30">G72</f>
        <v>0</v>
      </c>
      <c r="H71" s="53" t="s">
        <v>92</v>
      </c>
      <c r="I71" s="54">
        <v>0</v>
      </c>
    </row>
    <row r="72" spans="1:9" ht="34.5" customHeight="1" x14ac:dyDescent="0.25">
      <c r="A72" s="55"/>
      <c r="B72" s="77"/>
      <c r="C72" s="20" t="s">
        <v>21</v>
      </c>
      <c r="D72" s="21">
        <f>D70</f>
        <v>50</v>
      </c>
      <c r="E72" s="21">
        <f t="shared" ref="E72:G72" si="31">E70</f>
        <v>50</v>
      </c>
      <c r="F72" s="21">
        <f t="shared" si="31"/>
        <v>24</v>
      </c>
      <c r="G72" s="21">
        <f t="shared" si="31"/>
        <v>0</v>
      </c>
      <c r="H72" s="22" t="s">
        <v>92</v>
      </c>
      <c r="I72" s="51">
        <v>0</v>
      </c>
    </row>
    <row r="73" spans="1:9" ht="28.5" customHeight="1" x14ac:dyDescent="0.25">
      <c r="A73" s="16" t="s">
        <v>37</v>
      </c>
      <c r="B73" s="48"/>
      <c r="C73" s="48"/>
      <c r="D73" s="48"/>
      <c r="E73" s="48"/>
      <c r="F73" s="48"/>
      <c r="G73" s="48"/>
      <c r="H73" s="48"/>
      <c r="I73" s="48"/>
    </row>
    <row r="74" spans="1:9" ht="31.5" x14ac:dyDescent="0.25">
      <c r="A74" s="15"/>
      <c r="B74" s="20" t="s">
        <v>119</v>
      </c>
      <c r="C74" s="20" t="s">
        <v>21</v>
      </c>
      <c r="D74" s="78">
        <v>810</v>
      </c>
      <c r="E74" s="78">
        <v>810</v>
      </c>
      <c r="F74" s="78">
        <v>564.29999999999995</v>
      </c>
      <c r="G74" s="78">
        <v>564.29999999999995</v>
      </c>
      <c r="H74" s="22" t="s">
        <v>92</v>
      </c>
      <c r="I74" s="51">
        <f t="shared" ref="I74:I78" si="32">ROUND(G74/E74,4)</f>
        <v>0.69669999999999999</v>
      </c>
    </row>
    <row r="75" spans="1:9" ht="94.5" x14ac:dyDescent="0.25">
      <c r="A75" s="15"/>
      <c r="B75" s="20" t="s">
        <v>117</v>
      </c>
      <c r="C75" s="20" t="s">
        <v>12</v>
      </c>
      <c r="D75" s="78">
        <v>3000</v>
      </c>
      <c r="E75" s="78">
        <v>3000</v>
      </c>
      <c r="F75" s="78">
        <v>0</v>
      </c>
      <c r="G75" s="78">
        <v>0</v>
      </c>
      <c r="H75" s="22" t="s">
        <v>92</v>
      </c>
      <c r="I75" s="51">
        <f t="shared" si="32"/>
        <v>0</v>
      </c>
    </row>
    <row r="76" spans="1:9" ht="63" x14ac:dyDescent="0.25">
      <c r="A76" s="15"/>
      <c r="B76" s="20" t="s">
        <v>118</v>
      </c>
      <c r="C76" s="20" t="s">
        <v>21</v>
      </c>
      <c r="D76" s="78">
        <v>8650</v>
      </c>
      <c r="E76" s="78">
        <v>8650</v>
      </c>
      <c r="F76" s="78">
        <v>0</v>
      </c>
      <c r="G76" s="78">
        <v>0</v>
      </c>
      <c r="H76" s="22" t="s">
        <v>92</v>
      </c>
      <c r="I76" s="51">
        <f t="shared" si="32"/>
        <v>0</v>
      </c>
    </row>
    <row r="77" spans="1:9" ht="122.25" customHeight="1" x14ac:dyDescent="0.25">
      <c r="A77" s="15"/>
      <c r="B77" s="20" t="s">
        <v>73</v>
      </c>
      <c r="C77" s="20" t="s">
        <v>12</v>
      </c>
      <c r="D77" s="78">
        <v>6288.5</v>
      </c>
      <c r="E77" s="78">
        <v>6288.5</v>
      </c>
      <c r="F77" s="78">
        <v>0</v>
      </c>
      <c r="G77" s="78">
        <v>0</v>
      </c>
      <c r="H77" s="22" t="s">
        <v>92</v>
      </c>
      <c r="I77" s="51">
        <f t="shared" si="32"/>
        <v>0</v>
      </c>
    </row>
    <row r="78" spans="1:9" ht="104.25" customHeight="1" x14ac:dyDescent="0.25">
      <c r="A78" s="15"/>
      <c r="B78" s="20" t="s">
        <v>38</v>
      </c>
      <c r="C78" s="20" t="s">
        <v>21</v>
      </c>
      <c r="D78" s="78">
        <v>927.7</v>
      </c>
      <c r="E78" s="78">
        <v>927.7</v>
      </c>
      <c r="F78" s="78">
        <v>0</v>
      </c>
      <c r="G78" s="78">
        <v>0</v>
      </c>
      <c r="H78" s="22" t="s">
        <v>92</v>
      </c>
      <c r="I78" s="51">
        <f t="shared" si="32"/>
        <v>0</v>
      </c>
    </row>
    <row r="79" spans="1:9" ht="37.5" customHeight="1" x14ac:dyDescent="0.25">
      <c r="A79" s="52"/>
      <c r="B79" s="25" t="s">
        <v>14</v>
      </c>
      <c r="C79" s="15" t="s">
        <v>13</v>
      </c>
      <c r="D79" s="26">
        <f>D80+D81</f>
        <v>19676.2</v>
      </c>
      <c r="E79" s="26">
        <f t="shared" ref="E79:G79" si="33">E80+E81</f>
        <v>19676.2</v>
      </c>
      <c r="F79" s="26">
        <f t="shared" si="33"/>
        <v>564.29999999999995</v>
      </c>
      <c r="G79" s="26">
        <f t="shared" si="33"/>
        <v>564.29999999999995</v>
      </c>
      <c r="H79" s="53" t="s">
        <v>92</v>
      </c>
      <c r="I79" s="51">
        <f t="shared" si="24"/>
        <v>2.87E-2</v>
      </c>
    </row>
    <row r="80" spans="1:9" ht="58.5" customHeight="1" x14ac:dyDescent="0.25">
      <c r="A80" s="55"/>
      <c r="B80" s="77"/>
      <c r="C80" s="20" t="s">
        <v>12</v>
      </c>
      <c r="D80" s="21">
        <f>D77+D75</f>
        <v>9288.5</v>
      </c>
      <c r="E80" s="21">
        <f t="shared" ref="E80:G80" si="34">E77+E75</f>
        <v>9288.5</v>
      </c>
      <c r="F80" s="21">
        <f t="shared" si="34"/>
        <v>0</v>
      </c>
      <c r="G80" s="21">
        <f t="shared" si="34"/>
        <v>0</v>
      </c>
      <c r="H80" s="22" t="s">
        <v>92</v>
      </c>
      <c r="I80" s="51">
        <f t="shared" si="24"/>
        <v>0</v>
      </c>
    </row>
    <row r="81" spans="1:58" ht="34.5" customHeight="1" x14ac:dyDescent="0.25">
      <c r="A81" s="55"/>
      <c r="B81" s="77"/>
      <c r="C81" s="20" t="s">
        <v>21</v>
      </c>
      <c r="D81" s="21">
        <f>D78+D76+D74</f>
        <v>10387.700000000001</v>
      </c>
      <c r="E81" s="21">
        <f t="shared" ref="E81:G81" si="35">E78+E76+E74</f>
        <v>10387.700000000001</v>
      </c>
      <c r="F81" s="21">
        <f t="shared" si="35"/>
        <v>564.29999999999995</v>
      </c>
      <c r="G81" s="21">
        <f t="shared" si="35"/>
        <v>564.29999999999995</v>
      </c>
      <c r="H81" s="22" t="s">
        <v>92</v>
      </c>
      <c r="I81" s="51">
        <f t="shared" si="24"/>
        <v>5.4300000000000001E-2</v>
      </c>
    </row>
    <row r="82" spans="1:58" ht="33.75" customHeight="1" x14ac:dyDescent="0.25">
      <c r="A82" s="79" t="s">
        <v>41</v>
      </c>
      <c r="B82" s="80"/>
      <c r="C82" s="80"/>
      <c r="D82" s="80"/>
      <c r="E82" s="80"/>
      <c r="F82" s="80"/>
      <c r="G82" s="80"/>
      <c r="H82" s="80"/>
      <c r="I82" s="81"/>
    </row>
    <row r="83" spans="1:58" ht="44.25" customHeight="1" x14ac:dyDescent="0.25">
      <c r="A83" s="15"/>
      <c r="B83" s="20" t="s">
        <v>42</v>
      </c>
      <c r="C83" s="20" t="s">
        <v>21</v>
      </c>
      <c r="D83" s="78">
        <v>433.4</v>
      </c>
      <c r="E83" s="78">
        <v>433.4</v>
      </c>
      <c r="F83" s="78">
        <v>364.6</v>
      </c>
      <c r="G83" s="78">
        <v>364.6</v>
      </c>
      <c r="H83" s="22" t="s">
        <v>92</v>
      </c>
      <c r="I83" s="51">
        <f>ROUND(G83/E83,4)</f>
        <v>0.84130000000000005</v>
      </c>
    </row>
    <row r="84" spans="1:58" ht="126" x14ac:dyDescent="0.25">
      <c r="A84" s="15"/>
      <c r="B84" s="20" t="s">
        <v>120</v>
      </c>
      <c r="C84" s="20" t="s">
        <v>21</v>
      </c>
      <c r="D84" s="78">
        <v>353.4</v>
      </c>
      <c r="E84" s="78">
        <v>353.4</v>
      </c>
      <c r="F84" s="78">
        <v>0</v>
      </c>
      <c r="G84" s="78">
        <v>0</v>
      </c>
      <c r="H84" s="22" t="s">
        <v>92</v>
      </c>
      <c r="I84" s="51">
        <f>ROUND(G84/E84,4)</f>
        <v>0</v>
      </c>
    </row>
    <row r="85" spans="1:58" ht="204.75" x14ac:dyDescent="0.25">
      <c r="A85" s="15"/>
      <c r="B85" s="20" t="s">
        <v>103</v>
      </c>
      <c r="C85" s="20" t="s">
        <v>21</v>
      </c>
      <c r="D85" s="78">
        <v>3114.6</v>
      </c>
      <c r="E85" s="78">
        <v>3114.6</v>
      </c>
      <c r="F85" s="78">
        <v>0</v>
      </c>
      <c r="G85" s="78">
        <v>0</v>
      </c>
      <c r="H85" s="22" t="s">
        <v>92</v>
      </c>
      <c r="I85" s="51">
        <f>ROUND(G85/E85,4)</f>
        <v>0</v>
      </c>
    </row>
    <row r="86" spans="1:58" ht="81.75" customHeight="1" x14ac:dyDescent="0.25">
      <c r="A86" s="15"/>
      <c r="B86" s="20" t="s">
        <v>43</v>
      </c>
      <c r="C86" s="20" t="s">
        <v>12</v>
      </c>
      <c r="D86" s="78">
        <v>488.9</v>
      </c>
      <c r="E86" s="78">
        <v>488.9</v>
      </c>
      <c r="F86" s="78">
        <v>204</v>
      </c>
      <c r="G86" s="78">
        <v>204</v>
      </c>
      <c r="H86" s="22" t="s">
        <v>92</v>
      </c>
      <c r="I86" s="51">
        <f t="shared" ref="I86:I87" si="36">ROUND(G86/E86,4)</f>
        <v>0.4173</v>
      </c>
      <c r="BF86" s="1" t="s">
        <v>39</v>
      </c>
    </row>
    <row r="87" spans="1:58" ht="61.5" customHeight="1" x14ac:dyDescent="0.25">
      <c r="A87" s="15"/>
      <c r="B87" s="20" t="s">
        <v>44</v>
      </c>
      <c r="C87" s="20" t="s">
        <v>21</v>
      </c>
      <c r="D87" s="78">
        <v>731.6</v>
      </c>
      <c r="E87" s="78">
        <v>731.6</v>
      </c>
      <c r="F87" s="78">
        <v>305.3</v>
      </c>
      <c r="G87" s="78">
        <v>305.3</v>
      </c>
      <c r="H87" s="22" t="s">
        <v>92</v>
      </c>
      <c r="I87" s="51">
        <f t="shared" si="36"/>
        <v>0.4173</v>
      </c>
    </row>
    <row r="88" spans="1:58" ht="61.5" customHeight="1" x14ac:dyDescent="0.25">
      <c r="A88" s="15"/>
      <c r="B88" s="20" t="s">
        <v>112</v>
      </c>
      <c r="C88" s="20" t="s">
        <v>21</v>
      </c>
      <c r="D88" s="78">
        <v>0</v>
      </c>
      <c r="E88" s="78">
        <v>0</v>
      </c>
      <c r="F88" s="78">
        <v>0</v>
      </c>
      <c r="G88" s="78">
        <v>0</v>
      </c>
      <c r="H88" s="22" t="s">
        <v>92</v>
      </c>
      <c r="I88" s="51">
        <v>0</v>
      </c>
    </row>
    <row r="89" spans="1:58" ht="84.75" customHeight="1" x14ac:dyDescent="0.25">
      <c r="A89" s="15"/>
      <c r="B89" s="20" t="s">
        <v>104</v>
      </c>
      <c r="C89" s="20" t="s">
        <v>21</v>
      </c>
      <c r="D89" s="78">
        <v>3485.18</v>
      </c>
      <c r="E89" s="78">
        <v>3485.18</v>
      </c>
      <c r="F89" s="78">
        <v>1742.6</v>
      </c>
      <c r="G89" s="78">
        <v>1742.6</v>
      </c>
      <c r="H89" s="22" t="s">
        <v>92</v>
      </c>
      <c r="I89" s="51">
        <f t="shared" ref="I89:I99" si="37">ROUND(G89/E89,4)</f>
        <v>0.5</v>
      </c>
    </row>
    <row r="90" spans="1:58" ht="84.75" customHeight="1" x14ac:dyDescent="0.25">
      <c r="A90" s="15"/>
      <c r="B90" s="20" t="s">
        <v>105</v>
      </c>
      <c r="C90" s="20" t="s">
        <v>21</v>
      </c>
      <c r="D90" s="78">
        <v>2321.91</v>
      </c>
      <c r="E90" s="78">
        <v>2321.91</v>
      </c>
      <c r="F90" s="78">
        <v>1161</v>
      </c>
      <c r="G90" s="78">
        <v>1161</v>
      </c>
      <c r="H90" s="22" t="s">
        <v>92</v>
      </c>
      <c r="I90" s="51">
        <f t="shared" si="37"/>
        <v>0.5</v>
      </c>
    </row>
    <row r="91" spans="1:58" ht="84.75" customHeight="1" x14ac:dyDescent="0.25">
      <c r="A91" s="82"/>
      <c r="B91" s="20" t="s">
        <v>106</v>
      </c>
      <c r="C91" s="20" t="s">
        <v>21</v>
      </c>
      <c r="D91" s="78">
        <v>4280.13</v>
      </c>
      <c r="E91" s="78">
        <v>4280.13</v>
      </c>
      <c r="F91" s="78">
        <v>2140.1</v>
      </c>
      <c r="G91" s="78">
        <v>2140.1</v>
      </c>
      <c r="H91" s="22" t="s">
        <v>92</v>
      </c>
      <c r="I91" s="51">
        <f t="shared" si="37"/>
        <v>0.5</v>
      </c>
    </row>
    <row r="92" spans="1:58" ht="84.75" customHeight="1" x14ac:dyDescent="0.25">
      <c r="A92" s="82"/>
      <c r="B92" s="20" t="s">
        <v>107</v>
      </c>
      <c r="C92" s="20" t="s">
        <v>21</v>
      </c>
      <c r="D92" s="78">
        <v>1351.41</v>
      </c>
      <c r="E92" s="78">
        <v>1351.41</v>
      </c>
      <c r="F92" s="78">
        <v>675.7</v>
      </c>
      <c r="G92" s="78">
        <v>675.7</v>
      </c>
      <c r="H92" s="22" t="s">
        <v>92</v>
      </c>
      <c r="I92" s="51">
        <f t="shared" si="37"/>
        <v>0.5</v>
      </c>
    </row>
    <row r="93" spans="1:58" ht="84.75" customHeight="1" x14ac:dyDescent="0.25">
      <c r="A93" s="82"/>
      <c r="B93" s="20" t="s">
        <v>108</v>
      </c>
      <c r="C93" s="20" t="s">
        <v>21</v>
      </c>
      <c r="D93" s="78">
        <v>1492.38</v>
      </c>
      <c r="E93" s="78">
        <v>1492.38</v>
      </c>
      <c r="F93" s="78">
        <v>746.2</v>
      </c>
      <c r="G93" s="78">
        <v>746.2</v>
      </c>
      <c r="H93" s="22" t="s">
        <v>92</v>
      </c>
      <c r="I93" s="51">
        <f t="shared" si="37"/>
        <v>0.5</v>
      </c>
    </row>
    <row r="94" spans="1:58" ht="84.75" customHeight="1" x14ac:dyDescent="0.25">
      <c r="A94" s="82"/>
      <c r="B94" s="20" t="s">
        <v>109</v>
      </c>
      <c r="C94" s="20" t="s">
        <v>21</v>
      </c>
      <c r="D94" s="78">
        <v>1641.43</v>
      </c>
      <c r="E94" s="78">
        <v>1641.43</v>
      </c>
      <c r="F94" s="78">
        <v>820.7</v>
      </c>
      <c r="G94" s="78">
        <v>820.7</v>
      </c>
      <c r="H94" s="22" t="s">
        <v>92</v>
      </c>
      <c r="I94" s="51">
        <f t="shared" ref="I94:I96" si="38">ROUND(G94/E94,4)</f>
        <v>0.5</v>
      </c>
    </row>
    <row r="95" spans="1:58" ht="84.75" customHeight="1" x14ac:dyDescent="0.25">
      <c r="A95" s="82"/>
      <c r="B95" s="20" t="s">
        <v>110</v>
      </c>
      <c r="C95" s="20" t="s">
        <v>21</v>
      </c>
      <c r="D95" s="78">
        <v>2212.92</v>
      </c>
      <c r="E95" s="78">
        <v>2212.92</v>
      </c>
      <c r="F95" s="78">
        <v>1106.5</v>
      </c>
      <c r="G95" s="78">
        <v>1106.5</v>
      </c>
      <c r="H95" s="22" t="s">
        <v>92</v>
      </c>
      <c r="I95" s="51">
        <f t="shared" si="38"/>
        <v>0.5</v>
      </c>
    </row>
    <row r="96" spans="1:58" ht="84.75" customHeight="1" x14ac:dyDescent="0.25">
      <c r="A96" s="82"/>
      <c r="B96" s="20" t="s">
        <v>111</v>
      </c>
      <c r="C96" s="20" t="s">
        <v>21</v>
      </c>
      <c r="D96" s="78">
        <v>854.89</v>
      </c>
      <c r="E96" s="78">
        <v>854.89</v>
      </c>
      <c r="F96" s="78">
        <v>427.4</v>
      </c>
      <c r="G96" s="78">
        <v>427.4</v>
      </c>
      <c r="H96" s="22" t="s">
        <v>92</v>
      </c>
      <c r="I96" s="51">
        <f t="shared" si="38"/>
        <v>0.49990000000000001</v>
      </c>
    </row>
    <row r="97" spans="1:10" ht="73.5" customHeight="1" x14ac:dyDescent="0.25">
      <c r="A97" s="82"/>
      <c r="B97" s="63" t="s">
        <v>90</v>
      </c>
      <c r="C97" s="20" t="s">
        <v>12</v>
      </c>
      <c r="D97" s="78">
        <f>850+450+850+300+300+400+450+300</f>
        <v>3900</v>
      </c>
      <c r="E97" s="78">
        <f>850+450+850+300+300+400+450+300</f>
        <v>3900</v>
      </c>
      <c r="F97" s="78">
        <f>255+135+255+90+90+120+135+90</f>
        <v>1170</v>
      </c>
      <c r="G97" s="78">
        <f>255+135+255+90+90+120+135+90</f>
        <v>1170</v>
      </c>
      <c r="H97" s="22" t="s">
        <v>92</v>
      </c>
      <c r="I97" s="51">
        <f t="shared" si="37"/>
        <v>0.3</v>
      </c>
    </row>
    <row r="98" spans="1:10" ht="37.5" customHeight="1" x14ac:dyDescent="0.25">
      <c r="A98" s="25"/>
      <c r="B98" s="25" t="s">
        <v>14</v>
      </c>
      <c r="C98" s="15" t="s">
        <v>13</v>
      </c>
      <c r="D98" s="26">
        <f>D99+D100</f>
        <v>26662.050000000003</v>
      </c>
      <c r="E98" s="26">
        <f>E99+E100</f>
        <v>26662.050000000003</v>
      </c>
      <c r="F98" s="26">
        <f>F99+F100</f>
        <v>10863.999999999998</v>
      </c>
      <c r="G98" s="26">
        <f>G99+G100</f>
        <v>10863.999999999998</v>
      </c>
      <c r="H98" s="53" t="s">
        <v>92</v>
      </c>
      <c r="I98" s="54">
        <f t="shared" si="37"/>
        <v>0.40749999999999997</v>
      </c>
      <c r="J98" s="32"/>
    </row>
    <row r="99" spans="1:10" ht="34.5" customHeight="1" x14ac:dyDescent="0.25">
      <c r="A99" s="83"/>
      <c r="B99" s="77"/>
      <c r="C99" s="20" t="s">
        <v>21</v>
      </c>
      <c r="D99" s="21">
        <f>D83+D87+D91+D92+D93+D94+D95+D89+D90+D85+D96+D88+D84-0.1</f>
        <v>22273.15</v>
      </c>
      <c r="E99" s="21">
        <f t="shared" ref="E99:G99" si="39">E83+E87+E91+E92+E93+E94+E95+E89+E90+E85+E96+E88+E84-0.1</f>
        <v>22273.15</v>
      </c>
      <c r="F99" s="21">
        <f t="shared" si="39"/>
        <v>9489.9999999999982</v>
      </c>
      <c r="G99" s="21">
        <f t="shared" si="39"/>
        <v>9489.9999999999982</v>
      </c>
      <c r="H99" s="22" t="s">
        <v>92</v>
      </c>
      <c r="I99" s="51">
        <f t="shared" si="37"/>
        <v>0.42609999999999998</v>
      </c>
    </row>
    <row r="100" spans="1:10" ht="48.75" customHeight="1" x14ac:dyDescent="0.25">
      <c r="A100" s="84"/>
      <c r="B100" s="83"/>
      <c r="C100" s="20" t="s">
        <v>12</v>
      </c>
      <c r="D100" s="21">
        <f>D86+D97</f>
        <v>4388.8999999999996</v>
      </c>
      <c r="E100" s="21">
        <f t="shared" ref="E100:G100" si="40">E86+E97</f>
        <v>4388.8999999999996</v>
      </c>
      <c r="F100" s="21">
        <f t="shared" si="40"/>
        <v>1374</v>
      </c>
      <c r="G100" s="21">
        <f t="shared" si="40"/>
        <v>1374</v>
      </c>
      <c r="H100" s="22" t="s">
        <v>92</v>
      </c>
      <c r="I100" s="51">
        <v>0</v>
      </c>
    </row>
    <row r="101" spans="1:10" ht="36" customHeight="1" x14ac:dyDescent="0.25">
      <c r="A101" s="85"/>
      <c r="B101" s="25" t="s">
        <v>11</v>
      </c>
      <c r="C101" s="15" t="s">
        <v>13</v>
      </c>
      <c r="D101" s="26">
        <f>D102+D103+D104</f>
        <v>136038.45000000001</v>
      </c>
      <c r="E101" s="26">
        <f t="shared" ref="E101:F101" si="41">E102+E103+E104</f>
        <v>136038.45000000001</v>
      </c>
      <c r="F101" s="26">
        <f t="shared" si="41"/>
        <v>65018.499999999993</v>
      </c>
      <c r="G101" s="26">
        <f>G102+G103+G104-0.1</f>
        <v>64833.8</v>
      </c>
      <c r="H101" s="53" t="s">
        <v>92</v>
      </c>
      <c r="I101" s="54">
        <f t="shared" ref="I101:I113" si="42">ROUND(G101/E101,4)</f>
        <v>0.47660000000000002</v>
      </c>
    </row>
    <row r="102" spans="1:10" ht="33.75" customHeight="1" x14ac:dyDescent="0.25">
      <c r="A102" s="83"/>
      <c r="B102" s="56"/>
      <c r="C102" s="20" t="s">
        <v>21</v>
      </c>
      <c r="D102" s="21">
        <f>D99+D81+D72+D67+D54</f>
        <v>86990.35</v>
      </c>
      <c r="E102" s="21">
        <f>E99+E81+E72+E67+E54+0.1</f>
        <v>86990.35</v>
      </c>
      <c r="F102" s="21">
        <f>F99+F81+F72+F67+F54+0.1</f>
        <v>42960.6</v>
      </c>
      <c r="G102" s="21">
        <f>G99+G81+G72+G67+G54+0.1</f>
        <v>42776</v>
      </c>
      <c r="H102" s="22" t="s">
        <v>92</v>
      </c>
      <c r="I102" s="51">
        <f t="shared" si="42"/>
        <v>0.49170000000000003</v>
      </c>
    </row>
    <row r="103" spans="1:10" ht="65.25" customHeight="1" x14ac:dyDescent="0.25">
      <c r="A103" s="83"/>
      <c r="B103" s="56"/>
      <c r="C103" s="20" t="s">
        <v>12</v>
      </c>
      <c r="D103" s="21">
        <f>D56+D68+D80+D100</f>
        <v>44119.200000000004</v>
      </c>
      <c r="E103" s="21">
        <f t="shared" ref="E103:G103" si="43">E56+E68+E80+E100</f>
        <v>44119.200000000004</v>
      </c>
      <c r="F103" s="21">
        <f t="shared" si="43"/>
        <v>20464.3</v>
      </c>
      <c r="G103" s="21">
        <f t="shared" si="43"/>
        <v>20464.3</v>
      </c>
      <c r="H103" s="22" t="s">
        <v>92</v>
      </c>
      <c r="I103" s="51">
        <f t="shared" si="42"/>
        <v>0.46379999999999999</v>
      </c>
    </row>
    <row r="104" spans="1:10" ht="65.25" customHeight="1" x14ac:dyDescent="0.25">
      <c r="A104" s="84"/>
      <c r="B104" s="84"/>
      <c r="C104" s="20" t="s">
        <v>66</v>
      </c>
      <c r="D104" s="21">
        <f>D55</f>
        <v>4928.8999999999996</v>
      </c>
      <c r="E104" s="21">
        <f t="shared" ref="E104:G104" si="44">E55</f>
        <v>4928.8999999999996</v>
      </c>
      <c r="F104" s="21">
        <f t="shared" si="44"/>
        <v>1593.6</v>
      </c>
      <c r="G104" s="21">
        <f t="shared" si="44"/>
        <v>1593.6</v>
      </c>
      <c r="H104" s="22" t="s">
        <v>92</v>
      </c>
      <c r="I104" s="51">
        <f t="shared" si="42"/>
        <v>0.32329999999999998</v>
      </c>
    </row>
    <row r="105" spans="1:10" ht="15.75" customHeight="1" x14ac:dyDescent="0.25">
      <c r="A105" s="86">
        <v>4</v>
      </c>
      <c r="B105" s="79" t="s">
        <v>79</v>
      </c>
      <c r="C105" s="80"/>
      <c r="D105" s="80"/>
      <c r="E105" s="80"/>
      <c r="F105" s="80"/>
      <c r="G105" s="80"/>
      <c r="H105" s="80"/>
      <c r="I105" s="81"/>
    </row>
    <row r="106" spans="1:10" ht="42" customHeight="1" x14ac:dyDescent="0.25">
      <c r="A106" s="87"/>
      <c r="B106" s="88" t="s">
        <v>113</v>
      </c>
      <c r="C106" s="89"/>
      <c r="D106" s="89"/>
      <c r="E106" s="89"/>
      <c r="F106" s="89"/>
      <c r="G106" s="89"/>
      <c r="H106" s="89"/>
      <c r="I106" s="90"/>
    </row>
    <row r="107" spans="1:10" ht="31.5" x14ac:dyDescent="0.25">
      <c r="A107" s="86"/>
      <c r="B107" s="20" t="s">
        <v>114</v>
      </c>
      <c r="C107" s="20" t="s">
        <v>66</v>
      </c>
      <c r="D107" s="21">
        <v>5920.3</v>
      </c>
      <c r="E107" s="21">
        <v>5920.3</v>
      </c>
      <c r="F107" s="21">
        <v>667.8</v>
      </c>
      <c r="G107" s="21">
        <v>643.4</v>
      </c>
      <c r="H107" s="22" t="s">
        <v>92</v>
      </c>
      <c r="I107" s="51">
        <v>0</v>
      </c>
    </row>
    <row r="108" spans="1:10" ht="47.25" x14ac:dyDescent="0.25">
      <c r="A108" s="86"/>
      <c r="B108" s="91" t="s">
        <v>11</v>
      </c>
      <c r="C108" s="15" t="s">
        <v>66</v>
      </c>
      <c r="D108" s="26">
        <f>D107</f>
        <v>5920.3</v>
      </c>
      <c r="E108" s="26">
        <f t="shared" ref="E108:G108" si="45">E107</f>
        <v>5920.3</v>
      </c>
      <c r="F108" s="26">
        <f t="shared" si="45"/>
        <v>667.8</v>
      </c>
      <c r="G108" s="26">
        <f t="shared" si="45"/>
        <v>643.4</v>
      </c>
      <c r="H108" s="53" t="s">
        <v>92</v>
      </c>
      <c r="I108" s="54">
        <v>0</v>
      </c>
    </row>
    <row r="109" spans="1:10" ht="42" customHeight="1" x14ac:dyDescent="0.25">
      <c r="A109" s="87"/>
      <c r="B109" s="88" t="s">
        <v>45</v>
      </c>
      <c r="C109" s="89"/>
      <c r="D109" s="89"/>
      <c r="E109" s="89"/>
      <c r="F109" s="89"/>
      <c r="G109" s="89"/>
      <c r="H109" s="89"/>
      <c r="I109" s="90"/>
    </row>
    <row r="110" spans="1:10" ht="91.5" customHeight="1" x14ac:dyDescent="0.25">
      <c r="A110" s="41"/>
      <c r="B110" s="20" t="s">
        <v>46</v>
      </c>
      <c r="C110" s="20" t="s">
        <v>21</v>
      </c>
      <c r="D110" s="21">
        <v>0</v>
      </c>
      <c r="E110" s="21">
        <v>0</v>
      </c>
      <c r="F110" s="21">
        <v>0</v>
      </c>
      <c r="G110" s="21">
        <v>0</v>
      </c>
      <c r="H110" s="22" t="s">
        <v>92</v>
      </c>
      <c r="I110" s="51">
        <v>0</v>
      </c>
    </row>
    <row r="111" spans="1:10" ht="61.5" customHeight="1" x14ac:dyDescent="0.25">
      <c r="A111" s="92"/>
      <c r="B111" s="20" t="s">
        <v>47</v>
      </c>
      <c r="C111" s="20" t="s">
        <v>21</v>
      </c>
      <c r="D111" s="21">
        <v>959</v>
      </c>
      <c r="E111" s="21">
        <v>959</v>
      </c>
      <c r="F111" s="21">
        <v>257.67</v>
      </c>
      <c r="G111" s="21">
        <v>257.67</v>
      </c>
      <c r="H111" s="22" t="s">
        <v>92</v>
      </c>
      <c r="I111" s="51">
        <f t="shared" si="42"/>
        <v>0.26869999999999999</v>
      </c>
    </row>
    <row r="112" spans="1:10" ht="102" customHeight="1" x14ac:dyDescent="0.25">
      <c r="A112" s="92"/>
      <c r="B112" s="20" t="s">
        <v>48</v>
      </c>
      <c r="C112" s="20" t="s">
        <v>21</v>
      </c>
      <c r="D112" s="21">
        <v>1203.7</v>
      </c>
      <c r="E112" s="21">
        <v>1203.7</v>
      </c>
      <c r="F112" s="21">
        <v>210.2</v>
      </c>
      <c r="G112" s="21">
        <v>210.2</v>
      </c>
      <c r="H112" s="22" t="s">
        <v>92</v>
      </c>
      <c r="I112" s="51">
        <f t="shared" si="42"/>
        <v>0.17460000000000001</v>
      </c>
    </row>
    <row r="113" spans="1:9" ht="102" customHeight="1" x14ac:dyDescent="0.25">
      <c r="A113" s="93"/>
      <c r="B113" s="63" t="s">
        <v>121</v>
      </c>
      <c r="C113" s="20" t="s">
        <v>21</v>
      </c>
      <c r="D113" s="21">
        <v>1063</v>
      </c>
      <c r="E113" s="21">
        <v>1063</v>
      </c>
      <c r="F113" s="21">
        <v>174.9</v>
      </c>
      <c r="G113" s="21">
        <v>174.9</v>
      </c>
      <c r="H113" s="22" t="s">
        <v>92</v>
      </c>
      <c r="I113" s="51">
        <f t="shared" si="42"/>
        <v>0.16450000000000001</v>
      </c>
    </row>
    <row r="114" spans="1:9" ht="32.25" customHeight="1" x14ac:dyDescent="0.25">
      <c r="A114" s="94"/>
      <c r="B114" s="25" t="s">
        <v>14</v>
      </c>
      <c r="C114" s="15" t="s">
        <v>63</v>
      </c>
      <c r="D114" s="26">
        <f>D115</f>
        <v>3225.7</v>
      </c>
      <c r="E114" s="26">
        <f>E115</f>
        <v>3225.7</v>
      </c>
      <c r="F114" s="26">
        <f>F115</f>
        <v>642.77</v>
      </c>
      <c r="G114" s="26">
        <f>G115</f>
        <v>642.77</v>
      </c>
      <c r="H114" s="53" t="s">
        <v>92</v>
      </c>
      <c r="I114" s="54">
        <f t="shared" ref="I114" si="46">ROUND(G114/E114,4)</f>
        <v>0.1993</v>
      </c>
    </row>
    <row r="115" spans="1:9" s="3" customFormat="1" ht="36.75" customHeight="1" x14ac:dyDescent="0.25">
      <c r="A115" s="95"/>
      <c r="B115" s="83"/>
      <c r="C115" s="20" t="s">
        <v>21</v>
      </c>
      <c r="D115" s="21">
        <f>D110+D111+D112+D113</f>
        <v>3225.7</v>
      </c>
      <c r="E115" s="21">
        <f t="shared" ref="E115:G115" si="47">E110+E111+E112+E113</f>
        <v>3225.7</v>
      </c>
      <c r="F115" s="21">
        <f t="shared" si="47"/>
        <v>642.77</v>
      </c>
      <c r="G115" s="21">
        <f t="shared" si="47"/>
        <v>642.77</v>
      </c>
      <c r="H115" s="22" t="s">
        <v>92</v>
      </c>
      <c r="I115" s="51">
        <f t="shared" ref="I115:I120" si="48">ROUND(G115/E115,4)</f>
        <v>0.1993</v>
      </c>
    </row>
    <row r="116" spans="1:9" ht="18.75" customHeight="1" x14ac:dyDescent="0.25">
      <c r="A116" s="96"/>
      <c r="B116" s="88" t="s">
        <v>49</v>
      </c>
      <c r="C116" s="89"/>
      <c r="D116" s="89"/>
      <c r="E116" s="89"/>
      <c r="F116" s="89"/>
      <c r="G116" s="89"/>
      <c r="H116" s="89"/>
      <c r="I116" s="90"/>
    </row>
    <row r="117" spans="1:9" s="3" customFormat="1" ht="99" customHeight="1" x14ac:dyDescent="0.25">
      <c r="A117" s="97"/>
      <c r="B117" s="19" t="s">
        <v>16</v>
      </c>
      <c r="C117" s="20" t="s">
        <v>21</v>
      </c>
      <c r="D117" s="21">
        <v>675</v>
      </c>
      <c r="E117" s="21">
        <v>675</v>
      </c>
      <c r="F117" s="21">
        <v>0</v>
      </c>
      <c r="G117" s="21">
        <v>0</v>
      </c>
      <c r="H117" s="22" t="s">
        <v>92</v>
      </c>
      <c r="I117" s="51">
        <f t="shared" si="48"/>
        <v>0</v>
      </c>
    </row>
    <row r="118" spans="1:9" s="3" customFormat="1" ht="54.75" customHeight="1" x14ac:dyDescent="0.25">
      <c r="A118" s="98"/>
      <c r="B118" s="19" t="s">
        <v>50</v>
      </c>
      <c r="C118" s="20" t="s">
        <v>21</v>
      </c>
      <c r="D118" s="21">
        <v>34798.6</v>
      </c>
      <c r="E118" s="21">
        <v>34798.6</v>
      </c>
      <c r="F118" s="21">
        <v>18602.400000000001</v>
      </c>
      <c r="G118" s="21">
        <v>18358</v>
      </c>
      <c r="H118" s="22" t="s">
        <v>92</v>
      </c>
      <c r="I118" s="51">
        <f t="shared" si="48"/>
        <v>0.52749999999999997</v>
      </c>
    </row>
    <row r="119" spans="1:9" s="3" customFormat="1" ht="35.25" customHeight="1" x14ac:dyDescent="0.25">
      <c r="A119" s="99"/>
      <c r="B119" s="25" t="s">
        <v>14</v>
      </c>
      <c r="C119" s="15" t="s">
        <v>19</v>
      </c>
      <c r="D119" s="26">
        <f>D120</f>
        <v>35473.599999999999</v>
      </c>
      <c r="E119" s="26">
        <f t="shared" ref="E119:G119" si="49">E120</f>
        <v>35473.599999999999</v>
      </c>
      <c r="F119" s="26">
        <f t="shared" si="49"/>
        <v>18602.400000000001</v>
      </c>
      <c r="G119" s="26">
        <f t="shared" si="49"/>
        <v>18358</v>
      </c>
      <c r="H119" s="53" t="s">
        <v>92</v>
      </c>
      <c r="I119" s="54">
        <f>ROUND(G119/E119,4)</f>
        <v>0.51749999999999996</v>
      </c>
    </row>
    <row r="120" spans="1:9" s="3" customFormat="1" ht="36" customHeight="1" x14ac:dyDescent="0.25">
      <c r="A120" s="27"/>
      <c r="B120" s="28"/>
      <c r="C120" s="20" t="s">
        <v>21</v>
      </c>
      <c r="D120" s="21">
        <f>D117+D118</f>
        <v>35473.599999999999</v>
      </c>
      <c r="E120" s="21">
        <f>E117+E118</f>
        <v>35473.599999999999</v>
      </c>
      <c r="F120" s="21">
        <f>F117+F118</f>
        <v>18602.400000000001</v>
      </c>
      <c r="G120" s="21">
        <f>G117+G118</f>
        <v>18358</v>
      </c>
      <c r="H120" s="22" t="s">
        <v>92</v>
      </c>
      <c r="I120" s="51">
        <f t="shared" si="48"/>
        <v>0.51749999999999996</v>
      </c>
    </row>
    <row r="121" spans="1:9" s="3" customFormat="1" ht="35.25" customHeight="1" x14ac:dyDescent="0.25">
      <c r="A121" s="99"/>
      <c r="B121" s="25" t="s">
        <v>11</v>
      </c>
      <c r="C121" s="15" t="s">
        <v>19</v>
      </c>
      <c r="D121" s="26">
        <f>D122+D123</f>
        <v>44619.6</v>
      </c>
      <c r="E121" s="26">
        <f t="shared" ref="E121:G121" si="50">E122+E123</f>
        <v>44619.6</v>
      </c>
      <c r="F121" s="26">
        <f t="shared" si="50"/>
        <v>19912.97</v>
      </c>
      <c r="G121" s="26">
        <f t="shared" si="50"/>
        <v>19644.170000000002</v>
      </c>
      <c r="H121" s="53" t="s">
        <v>92</v>
      </c>
      <c r="I121" s="54">
        <f t="shared" ref="I121" si="51">ROUND(G121/E121,4)</f>
        <v>0.44030000000000002</v>
      </c>
    </row>
    <row r="122" spans="1:9" s="3" customFormat="1" ht="36" customHeight="1" x14ac:dyDescent="0.25">
      <c r="A122" s="27"/>
      <c r="B122" s="28"/>
      <c r="C122" s="20" t="s">
        <v>21</v>
      </c>
      <c r="D122" s="21">
        <f>D115+D120</f>
        <v>38699.299999999996</v>
      </c>
      <c r="E122" s="21">
        <f>E115+E120</f>
        <v>38699.299999999996</v>
      </c>
      <c r="F122" s="21">
        <f>F115+F120</f>
        <v>19245.170000000002</v>
      </c>
      <c r="G122" s="21">
        <f>G115+G120</f>
        <v>19000.77</v>
      </c>
      <c r="H122" s="22" t="s">
        <v>92</v>
      </c>
      <c r="I122" s="51">
        <f t="shared" ref="I122:I126" si="52">ROUND(G122/E122,4)</f>
        <v>0.49099999999999999</v>
      </c>
    </row>
    <row r="123" spans="1:9" s="3" customFormat="1" ht="58.5" customHeight="1" x14ac:dyDescent="0.25">
      <c r="A123" s="29"/>
      <c r="B123" s="30"/>
      <c r="C123" s="20" t="s">
        <v>66</v>
      </c>
      <c r="D123" s="21">
        <f>D108</f>
        <v>5920.3</v>
      </c>
      <c r="E123" s="21">
        <f t="shared" ref="E123:G123" si="53">E108</f>
        <v>5920.3</v>
      </c>
      <c r="F123" s="21">
        <f t="shared" si="53"/>
        <v>667.8</v>
      </c>
      <c r="G123" s="21">
        <f t="shared" si="53"/>
        <v>643.4</v>
      </c>
      <c r="H123" s="22" t="s">
        <v>92</v>
      </c>
      <c r="I123" s="51">
        <v>0</v>
      </c>
    </row>
    <row r="124" spans="1:9" ht="18.75" customHeight="1" x14ac:dyDescent="0.25">
      <c r="A124" s="18">
        <v>5</v>
      </c>
      <c r="B124" s="88" t="s">
        <v>80</v>
      </c>
      <c r="C124" s="89"/>
      <c r="D124" s="89"/>
      <c r="E124" s="89"/>
      <c r="F124" s="89"/>
      <c r="G124" s="89"/>
      <c r="H124" s="89"/>
      <c r="I124" s="90"/>
    </row>
    <row r="125" spans="1:9" ht="46.5" customHeight="1" x14ac:dyDescent="0.25">
      <c r="A125" s="92"/>
      <c r="B125" s="75" t="s">
        <v>69</v>
      </c>
      <c r="C125" s="20" t="s">
        <v>21</v>
      </c>
      <c r="D125" s="21">
        <v>3010</v>
      </c>
      <c r="E125" s="21">
        <v>3010</v>
      </c>
      <c r="F125" s="21">
        <v>401.1</v>
      </c>
      <c r="G125" s="21">
        <v>398.4</v>
      </c>
      <c r="H125" s="22" t="s">
        <v>92</v>
      </c>
      <c r="I125" s="51">
        <f t="shared" si="52"/>
        <v>0.13239999999999999</v>
      </c>
    </row>
    <row r="126" spans="1:9" ht="57.75" customHeight="1" x14ac:dyDescent="0.25">
      <c r="A126" s="92"/>
      <c r="B126" s="75" t="s">
        <v>51</v>
      </c>
      <c r="C126" s="20" t="s">
        <v>21</v>
      </c>
      <c r="D126" s="21">
        <v>884.23</v>
      </c>
      <c r="E126" s="21">
        <v>884.23</v>
      </c>
      <c r="F126" s="75" t="s">
        <v>122</v>
      </c>
      <c r="G126" s="75" t="s">
        <v>123</v>
      </c>
      <c r="H126" s="22" t="s">
        <v>92</v>
      </c>
      <c r="I126" s="51">
        <f t="shared" si="52"/>
        <v>0.23480000000000001</v>
      </c>
    </row>
    <row r="127" spans="1:9" ht="69.75" customHeight="1" x14ac:dyDescent="0.25">
      <c r="A127" s="92"/>
      <c r="B127" s="75" t="s">
        <v>52</v>
      </c>
      <c r="C127" s="20" t="s">
        <v>21</v>
      </c>
      <c r="D127" s="21">
        <v>2977.8</v>
      </c>
      <c r="E127" s="21">
        <v>2977.8</v>
      </c>
      <c r="F127" s="21">
        <v>1509.2</v>
      </c>
      <c r="G127" s="21">
        <v>1410.7</v>
      </c>
      <c r="H127" s="22" t="s">
        <v>92</v>
      </c>
      <c r="I127" s="51">
        <f>ROUND(G127/E127,4)</f>
        <v>0.47370000000000001</v>
      </c>
    </row>
    <row r="128" spans="1:9" s="3" customFormat="1" ht="46.5" customHeight="1" x14ac:dyDescent="0.25">
      <c r="A128" s="92"/>
      <c r="B128" s="75" t="s">
        <v>53</v>
      </c>
      <c r="C128" s="20" t="s">
        <v>21</v>
      </c>
      <c r="D128" s="21">
        <v>6642</v>
      </c>
      <c r="E128" s="21">
        <v>6642</v>
      </c>
      <c r="F128" s="21">
        <v>2394</v>
      </c>
      <c r="G128" s="21">
        <v>2347.1</v>
      </c>
      <c r="H128" s="22" t="s">
        <v>92</v>
      </c>
      <c r="I128" s="51">
        <f>ROUND(G128/E128,4)</f>
        <v>0.35339999999999999</v>
      </c>
    </row>
    <row r="129" spans="1:9" ht="36" customHeight="1" x14ac:dyDescent="0.25">
      <c r="A129" s="100"/>
      <c r="B129" s="25" t="s">
        <v>11</v>
      </c>
      <c r="C129" s="15" t="s">
        <v>13</v>
      </c>
      <c r="D129" s="26">
        <f>D130</f>
        <v>13514.03</v>
      </c>
      <c r="E129" s="26">
        <f t="shared" ref="E129:G129" si="54">E130</f>
        <v>13514.03</v>
      </c>
      <c r="F129" s="26">
        <f t="shared" si="54"/>
        <v>4571.8999999999996</v>
      </c>
      <c r="G129" s="26">
        <f t="shared" si="54"/>
        <v>4363.8</v>
      </c>
      <c r="H129" s="53" t="s">
        <v>92</v>
      </c>
      <c r="I129" s="54">
        <f>ROUND(G129/E129,4)</f>
        <v>0.32290000000000002</v>
      </c>
    </row>
    <row r="130" spans="1:9" ht="36.75" customHeight="1" x14ac:dyDescent="0.25">
      <c r="A130" s="101"/>
      <c r="B130" s="56"/>
      <c r="C130" s="20" t="s">
        <v>21</v>
      </c>
      <c r="D130" s="21">
        <f>D125+D126+D127+D128</f>
        <v>13514.03</v>
      </c>
      <c r="E130" s="21">
        <f t="shared" ref="E130:G130" si="55">E125+E126+E127+E128</f>
        <v>13514.03</v>
      </c>
      <c r="F130" s="21">
        <f t="shared" si="55"/>
        <v>4571.8999999999996</v>
      </c>
      <c r="G130" s="21">
        <f t="shared" si="55"/>
        <v>4363.8</v>
      </c>
      <c r="H130" s="22" t="s">
        <v>92</v>
      </c>
      <c r="I130" s="51">
        <f>ROUND(G130/E130,4)</f>
        <v>0.32290000000000002</v>
      </c>
    </row>
    <row r="131" spans="1:9" ht="20.25" customHeight="1" x14ac:dyDescent="0.25">
      <c r="A131" s="18">
        <v>6</v>
      </c>
      <c r="B131" s="102" t="s">
        <v>81</v>
      </c>
      <c r="C131" s="103"/>
      <c r="D131" s="103"/>
      <c r="E131" s="103"/>
      <c r="F131" s="103"/>
      <c r="G131" s="103"/>
      <c r="H131" s="103"/>
      <c r="I131" s="104"/>
    </row>
    <row r="132" spans="1:9" ht="52.5" customHeight="1" x14ac:dyDescent="0.25">
      <c r="A132" s="105"/>
      <c r="B132" s="106" t="s">
        <v>54</v>
      </c>
      <c r="C132" s="20" t="s">
        <v>21</v>
      </c>
      <c r="D132" s="21">
        <v>755.2</v>
      </c>
      <c r="E132" s="21">
        <v>755.2</v>
      </c>
      <c r="F132" s="21">
        <v>0</v>
      </c>
      <c r="G132" s="21">
        <v>0</v>
      </c>
      <c r="H132" s="22" t="s">
        <v>92</v>
      </c>
      <c r="I132" s="51">
        <f t="shared" ref="I132:I140" si="56">ROUND(G132/E132,4)</f>
        <v>0</v>
      </c>
    </row>
    <row r="133" spans="1:9" ht="52.5" customHeight="1" x14ac:dyDescent="0.25">
      <c r="A133" s="107"/>
      <c r="B133" s="108"/>
      <c r="C133" s="20" t="s">
        <v>12</v>
      </c>
      <c r="D133" s="21">
        <v>3240</v>
      </c>
      <c r="E133" s="21">
        <v>3240</v>
      </c>
      <c r="F133" s="21">
        <v>3240</v>
      </c>
      <c r="G133" s="21">
        <v>3240</v>
      </c>
      <c r="H133" s="22" t="s">
        <v>92</v>
      </c>
      <c r="I133" s="51">
        <f t="shared" si="56"/>
        <v>1</v>
      </c>
    </row>
    <row r="134" spans="1:9" ht="32.25" customHeight="1" x14ac:dyDescent="0.25">
      <c r="A134" s="70"/>
      <c r="B134" s="25" t="s">
        <v>11</v>
      </c>
      <c r="C134" s="15" t="s">
        <v>13</v>
      </c>
      <c r="D134" s="26">
        <f>D135+D136</f>
        <v>3995.2</v>
      </c>
      <c r="E134" s="26">
        <f t="shared" ref="E134:G134" si="57">E135+E136</f>
        <v>3995.2</v>
      </c>
      <c r="F134" s="26">
        <f t="shared" si="57"/>
        <v>3240</v>
      </c>
      <c r="G134" s="26">
        <f t="shared" si="57"/>
        <v>3240</v>
      </c>
      <c r="H134" s="53" t="s">
        <v>92</v>
      </c>
      <c r="I134" s="54">
        <f t="shared" si="56"/>
        <v>0.81100000000000005</v>
      </c>
    </row>
    <row r="135" spans="1:9" ht="57.75" customHeight="1" x14ac:dyDescent="0.25">
      <c r="A135" s="109"/>
      <c r="B135" s="56"/>
      <c r="C135" s="20" t="s">
        <v>12</v>
      </c>
      <c r="D135" s="21">
        <f>D133</f>
        <v>3240</v>
      </c>
      <c r="E135" s="21">
        <f t="shared" ref="E135:G135" si="58">E133</f>
        <v>3240</v>
      </c>
      <c r="F135" s="21">
        <f t="shared" si="58"/>
        <v>3240</v>
      </c>
      <c r="G135" s="21">
        <f t="shared" si="58"/>
        <v>3240</v>
      </c>
      <c r="H135" s="22" t="s">
        <v>92</v>
      </c>
      <c r="I135" s="51">
        <f t="shared" si="56"/>
        <v>1</v>
      </c>
    </row>
    <row r="136" spans="1:9" ht="57.75" customHeight="1" x14ac:dyDescent="0.25">
      <c r="A136" s="109"/>
      <c r="B136" s="68"/>
      <c r="C136" s="20" t="s">
        <v>21</v>
      </c>
      <c r="D136" s="21">
        <f>D132</f>
        <v>755.2</v>
      </c>
      <c r="E136" s="21">
        <f t="shared" ref="E136:G136" si="59">E132</f>
        <v>755.2</v>
      </c>
      <c r="F136" s="21">
        <f t="shared" si="59"/>
        <v>0</v>
      </c>
      <c r="G136" s="21">
        <f t="shared" si="59"/>
        <v>0</v>
      </c>
      <c r="H136" s="22" t="s">
        <v>92</v>
      </c>
      <c r="I136" s="51">
        <f t="shared" si="56"/>
        <v>0</v>
      </c>
    </row>
    <row r="137" spans="1:9" ht="21.75" customHeight="1" x14ac:dyDescent="0.25">
      <c r="A137" s="15">
        <v>7</v>
      </c>
      <c r="B137" s="79" t="s">
        <v>82</v>
      </c>
      <c r="C137" s="80"/>
      <c r="D137" s="80"/>
      <c r="E137" s="80"/>
      <c r="F137" s="80"/>
      <c r="G137" s="80"/>
      <c r="H137" s="80"/>
      <c r="I137" s="81"/>
    </row>
    <row r="138" spans="1:9" ht="37.5" customHeight="1" x14ac:dyDescent="0.25">
      <c r="A138" s="24"/>
      <c r="B138" s="19" t="s">
        <v>55</v>
      </c>
      <c r="C138" s="20" t="s">
        <v>21</v>
      </c>
      <c r="D138" s="21">
        <v>145</v>
      </c>
      <c r="E138" s="21">
        <v>145</v>
      </c>
      <c r="F138" s="21">
        <v>40</v>
      </c>
      <c r="G138" s="21">
        <v>40</v>
      </c>
      <c r="H138" s="22" t="s">
        <v>92</v>
      </c>
      <c r="I138" s="51">
        <f t="shared" si="56"/>
        <v>0.27589999999999998</v>
      </c>
    </row>
    <row r="139" spans="1:9" ht="32.25" customHeight="1" x14ac:dyDescent="0.25">
      <c r="A139" s="101"/>
      <c r="B139" s="25" t="s">
        <v>11</v>
      </c>
      <c r="C139" s="15" t="s">
        <v>13</v>
      </c>
      <c r="D139" s="26">
        <f>D140</f>
        <v>145</v>
      </c>
      <c r="E139" s="26">
        <f t="shared" ref="E139:G139" si="60">E140</f>
        <v>145</v>
      </c>
      <c r="F139" s="26">
        <f t="shared" si="60"/>
        <v>40</v>
      </c>
      <c r="G139" s="26">
        <f t="shared" si="60"/>
        <v>40</v>
      </c>
      <c r="H139" s="53" t="s">
        <v>92</v>
      </c>
      <c r="I139" s="54">
        <f t="shared" si="56"/>
        <v>0.27589999999999998</v>
      </c>
    </row>
    <row r="140" spans="1:9" s="4" customFormat="1" ht="45.75" customHeight="1" x14ac:dyDescent="0.25">
      <c r="A140" s="110"/>
      <c r="B140" s="111"/>
      <c r="C140" s="20" t="s">
        <v>21</v>
      </c>
      <c r="D140" s="21">
        <f>D138</f>
        <v>145</v>
      </c>
      <c r="E140" s="21">
        <f t="shared" ref="E140:G140" si="61">E138</f>
        <v>145</v>
      </c>
      <c r="F140" s="21">
        <f t="shared" si="61"/>
        <v>40</v>
      </c>
      <c r="G140" s="21">
        <f t="shared" si="61"/>
        <v>40</v>
      </c>
      <c r="H140" s="22" t="s">
        <v>92</v>
      </c>
      <c r="I140" s="51">
        <f t="shared" si="56"/>
        <v>0.27589999999999998</v>
      </c>
    </row>
    <row r="141" spans="1:9" ht="33" customHeight="1" x14ac:dyDescent="0.25">
      <c r="A141" s="15">
        <v>8</v>
      </c>
      <c r="B141" s="79" t="s">
        <v>83</v>
      </c>
      <c r="C141" s="80"/>
      <c r="D141" s="80"/>
      <c r="E141" s="80"/>
      <c r="F141" s="80"/>
      <c r="G141" s="80"/>
      <c r="H141" s="80"/>
      <c r="I141" s="81"/>
    </row>
    <row r="142" spans="1:9" ht="49.5" customHeight="1" x14ac:dyDescent="0.25">
      <c r="A142" s="41"/>
      <c r="B142" s="19" t="s">
        <v>10</v>
      </c>
      <c r="C142" s="20" t="s">
        <v>21</v>
      </c>
      <c r="D142" s="21">
        <v>6.1</v>
      </c>
      <c r="E142" s="21">
        <v>6.1</v>
      </c>
      <c r="F142" s="21">
        <v>3</v>
      </c>
      <c r="G142" s="21">
        <v>3</v>
      </c>
      <c r="H142" s="22" t="s">
        <v>92</v>
      </c>
      <c r="I142" s="51">
        <f t="shared" ref="I142" si="62">ROUND(G142/E142,4)</f>
        <v>0.49180000000000001</v>
      </c>
    </row>
    <row r="143" spans="1:9" ht="52.5" customHeight="1" x14ac:dyDescent="0.25">
      <c r="A143" s="112"/>
      <c r="B143" s="25" t="s">
        <v>11</v>
      </c>
      <c r="C143" s="15" t="s">
        <v>13</v>
      </c>
      <c r="D143" s="26">
        <f>D144</f>
        <v>6.1</v>
      </c>
      <c r="E143" s="26">
        <f t="shared" ref="E143:G143" si="63">E144</f>
        <v>6.1</v>
      </c>
      <c r="F143" s="26">
        <f t="shared" si="63"/>
        <v>3</v>
      </c>
      <c r="G143" s="26">
        <f t="shared" si="63"/>
        <v>3</v>
      </c>
      <c r="H143" s="53" t="s">
        <v>92</v>
      </c>
      <c r="I143" s="54">
        <f t="shared" ref="I143:I144" si="64">ROUND(G143/E143,4)</f>
        <v>0.49180000000000001</v>
      </c>
    </row>
    <row r="144" spans="1:9" ht="50.25" customHeight="1" x14ac:dyDescent="0.25">
      <c r="A144" s="113"/>
      <c r="B144" s="77"/>
      <c r="C144" s="20" t="s">
        <v>21</v>
      </c>
      <c r="D144" s="21">
        <f>D142</f>
        <v>6.1</v>
      </c>
      <c r="E144" s="21">
        <f t="shared" ref="E144:G144" si="65">E142</f>
        <v>6.1</v>
      </c>
      <c r="F144" s="21">
        <f t="shared" si="65"/>
        <v>3</v>
      </c>
      <c r="G144" s="21">
        <f t="shared" si="65"/>
        <v>3</v>
      </c>
      <c r="H144" s="22" t="s">
        <v>92</v>
      </c>
      <c r="I144" s="51">
        <f t="shared" si="64"/>
        <v>0.49180000000000001</v>
      </c>
    </row>
    <row r="145" spans="1:13" ht="20.25" customHeight="1" x14ac:dyDescent="0.25">
      <c r="A145" s="114"/>
      <c r="B145" s="79" t="s">
        <v>91</v>
      </c>
      <c r="C145" s="80"/>
      <c r="D145" s="80"/>
      <c r="E145" s="80"/>
      <c r="F145" s="80"/>
      <c r="G145" s="80"/>
      <c r="H145" s="80"/>
      <c r="I145" s="81"/>
    </row>
    <row r="146" spans="1:13" ht="80.25" customHeight="1" x14ac:dyDescent="0.25">
      <c r="A146" s="18">
        <v>9</v>
      </c>
      <c r="B146" s="19" t="s">
        <v>56</v>
      </c>
      <c r="C146" s="20" t="s">
        <v>21</v>
      </c>
      <c r="D146" s="21">
        <v>1740</v>
      </c>
      <c r="E146" s="21">
        <v>1740</v>
      </c>
      <c r="F146" s="21">
        <v>904.6</v>
      </c>
      <c r="G146" s="21">
        <v>904.6</v>
      </c>
      <c r="H146" s="22" t="s">
        <v>92</v>
      </c>
      <c r="I146" s="51">
        <f t="shared" ref="I146:I154" si="66">ROUND(G146/E146,4)</f>
        <v>0.51990000000000003</v>
      </c>
    </row>
    <row r="147" spans="1:13" ht="81" customHeight="1" x14ac:dyDescent="0.25">
      <c r="A147" s="18"/>
      <c r="B147" s="19" t="s">
        <v>57</v>
      </c>
      <c r="C147" s="20" t="s">
        <v>21</v>
      </c>
      <c r="D147" s="23">
        <v>32</v>
      </c>
      <c r="E147" s="23">
        <v>32</v>
      </c>
      <c r="F147" s="23">
        <v>10.44</v>
      </c>
      <c r="G147" s="23">
        <v>7</v>
      </c>
      <c r="H147" s="22" t="s">
        <v>92</v>
      </c>
      <c r="I147" s="51">
        <f t="shared" si="66"/>
        <v>0.21879999999999999</v>
      </c>
    </row>
    <row r="148" spans="1:13" ht="81" customHeight="1" x14ac:dyDescent="0.25">
      <c r="A148" s="18"/>
      <c r="B148" s="19" t="s">
        <v>58</v>
      </c>
      <c r="C148" s="20" t="s">
        <v>21</v>
      </c>
      <c r="D148" s="23">
        <v>20</v>
      </c>
      <c r="E148" s="23">
        <v>20</v>
      </c>
      <c r="F148" s="23">
        <v>0</v>
      </c>
      <c r="G148" s="23">
        <v>0</v>
      </c>
      <c r="H148" s="22" t="s">
        <v>92</v>
      </c>
      <c r="I148" s="51">
        <f t="shared" si="66"/>
        <v>0</v>
      </c>
    </row>
    <row r="149" spans="1:13" ht="97.5" customHeight="1" x14ac:dyDescent="0.25">
      <c r="A149" s="18"/>
      <c r="B149" s="19" t="s">
        <v>59</v>
      </c>
      <c r="C149" s="20" t="s">
        <v>12</v>
      </c>
      <c r="D149" s="23">
        <v>34.69</v>
      </c>
      <c r="E149" s="23">
        <v>34.69</v>
      </c>
      <c r="F149" s="23">
        <v>34.69</v>
      </c>
      <c r="G149" s="23">
        <v>4.7300000000000004</v>
      </c>
      <c r="H149" s="22" t="s">
        <v>92</v>
      </c>
      <c r="I149" s="51">
        <f t="shared" si="66"/>
        <v>0.13639999999999999</v>
      </c>
    </row>
    <row r="150" spans="1:13" ht="174" customHeight="1" x14ac:dyDescent="0.25">
      <c r="A150" s="18"/>
      <c r="B150" s="19" t="s">
        <v>60</v>
      </c>
      <c r="C150" s="20" t="s">
        <v>12</v>
      </c>
      <c r="D150" s="23">
        <v>4</v>
      </c>
      <c r="E150" s="23">
        <v>4</v>
      </c>
      <c r="F150" s="23">
        <v>4</v>
      </c>
      <c r="G150" s="23">
        <v>0</v>
      </c>
      <c r="H150" s="22" t="s">
        <v>92</v>
      </c>
      <c r="I150" s="51">
        <f t="shared" si="66"/>
        <v>0</v>
      </c>
    </row>
    <row r="151" spans="1:13" ht="88.5" customHeight="1" x14ac:dyDescent="0.25">
      <c r="A151" s="18"/>
      <c r="B151" s="19" t="s">
        <v>61</v>
      </c>
      <c r="C151" s="20" t="s">
        <v>21</v>
      </c>
      <c r="D151" s="23">
        <v>4.07</v>
      </c>
      <c r="E151" s="23">
        <v>4.07</v>
      </c>
      <c r="F151" s="23">
        <v>1.75</v>
      </c>
      <c r="G151" s="23">
        <v>0.53300000000000003</v>
      </c>
      <c r="H151" s="22" t="s">
        <v>92</v>
      </c>
      <c r="I151" s="51">
        <f t="shared" si="66"/>
        <v>0.13100000000000001</v>
      </c>
    </row>
    <row r="152" spans="1:13" ht="88.5" customHeight="1" x14ac:dyDescent="0.25">
      <c r="A152" s="18"/>
      <c r="B152" s="19" t="s">
        <v>70</v>
      </c>
      <c r="C152" s="20" t="s">
        <v>21</v>
      </c>
      <c r="D152" s="23">
        <v>99.2</v>
      </c>
      <c r="E152" s="23">
        <v>99.23</v>
      </c>
      <c r="F152" s="23">
        <v>0</v>
      </c>
      <c r="G152" s="23">
        <v>0</v>
      </c>
      <c r="H152" s="22" t="s">
        <v>92</v>
      </c>
      <c r="I152" s="51">
        <f t="shared" si="66"/>
        <v>0</v>
      </c>
    </row>
    <row r="153" spans="1:13" ht="38.25" customHeight="1" x14ac:dyDescent="0.25">
      <c r="A153" s="24"/>
      <c r="B153" s="25" t="s">
        <v>11</v>
      </c>
      <c r="C153" s="15" t="s">
        <v>13</v>
      </c>
      <c r="D153" s="26">
        <f>D154+D155</f>
        <v>1933.96</v>
      </c>
      <c r="E153" s="26">
        <f t="shared" ref="E153:G153" si="67">E154+E155</f>
        <v>1933.99</v>
      </c>
      <c r="F153" s="26">
        <f t="shared" si="67"/>
        <v>955.38000000000011</v>
      </c>
      <c r="G153" s="26">
        <f t="shared" si="67"/>
        <v>916.76300000000003</v>
      </c>
      <c r="H153" s="53" t="s">
        <v>92</v>
      </c>
      <c r="I153" s="54">
        <f t="shared" si="66"/>
        <v>0.47399999999999998</v>
      </c>
    </row>
    <row r="154" spans="1:13" ht="37.5" customHeight="1" x14ac:dyDescent="0.25">
      <c r="A154" s="27"/>
      <c r="B154" s="28"/>
      <c r="C154" s="20" t="s">
        <v>21</v>
      </c>
      <c r="D154" s="21">
        <f>D146+D147+D151+D152+D148</f>
        <v>1895.27</v>
      </c>
      <c r="E154" s="21">
        <f t="shared" ref="E154:G154" si="68">E146+E147+E151+E152+E148</f>
        <v>1895.3</v>
      </c>
      <c r="F154" s="21">
        <f>F146+F147+F151+F152+F148-0.1</f>
        <v>916.69</v>
      </c>
      <c r="G154" s="21">
        <f>G146+G147+G151+G152+G148-0.1</f>
        <v>912.03300000000002</v>
      </c>
      <c r="H154" s="22" t="s">
        <v>92</v>
      </c>
      <c r="I154" s="51">
        <f t="shared" si="66"/>
        <v>0.48120000000000002</v>
      </c>
    </row>
    <row r="155" spans="1:13" ht="57.75" customHeight="1" x14ac:dyDescent="0.25">
      <c r="A155" s="29"/>
      <c r="B155" s="30"/>
      <c r="C155" s="20" t="s">
        <v>12</v>
      </c>
      <c r="D155" s="21">
        <f>D149+D150</f>
        <v>38.69</v>
      </c>
      <c r="E155" s="21">
        <f t="shared" ref="E155:G155" si="69">E149+E150</f>
        <v>38.69</v>
      </c>
      <c r="F155" s="21">
        <f t="shared" si="69"/>
        <v>38.69</v>
      </c>
      <c r="G155" s="21">
        <f t="shared" si="69"/>
        <v>4.7300000000000004</v>
      </c>
      <c r="H155" s="22" t="s">
        <v>92</v>
      </c>
      <c r="I155" s="51">
        <f t="shared" ref="I155" si="70">ROUND(G155/E155,4)</f>
        <v>0.12230000000000001</v>
      </c>
    </row>
    <row r="156" spans="1:13" ht="46.5" customHeight="1" x14ac:dyDescent="0.25">
      <c r="A156" s="15">
        <v>10</v>
      </c>
      <c r="B156" s="79" t="s">
        <v>84</v>
      </c>
      <c r="C156" s="80"/>
      <c r="D156" s="80"/>
      <c r="E156" s="80"/>
      <c r="F156" s="80"/>
      <c r="G156" s="80"/>
      <c r="H156" s="80"/>
      <c r="I156" s="81"/>
    </row>
    <row r="157" spans="1:13" ht="52.5" customHeight="1" x14ac:dyDescent="0.25">
      <c r="A157" s="41"/>
      <c r="B157" s="19" t="s">
        <v>76</v>
      </c>
      <c r="C157" s="20" t="s">
        <v>21</v>
      </c>
      <c r="D157" s="21">
        <v>265</v>
      </c>
      <c r="E157" s="21">
        <v>265</v>
      </c>
      <c r="F157" s="21">
        <v>44.1</v>
      </c>
      <c r="G157" s="21">
        <v>44.1</v>
      </c>
      <c r="H157" s="22" t="s">
        <v>92</v>
      </c>
      <c r="I157" s="51">
        <f t="shared" ref="I157:I158" si="71">ROUND(G157/E157,4)</f>
        <v>0.16639999999999999</v>
      </c>
    </row>
    <row r="158" spans="1:13" ht="32.25" customHeight="1" x14ac:dyDescent="0.25">
      <c r="A158" s="115"/>
      <c r="B158" s="25" t="s">
        <v>11</v>
      </c>
      <c r="C158" s="15" t="s">
        <v>13</v>
      </c>
      <c r="D158" s="26">
        <f>D159</f>
        <v>265</v>
      </c>
      <c r="E158" s="26">
        <f t="shared" ref="E158:G158" si="72">E159</f>
        <v>265</v>
      </c>
      <c r="F158" s="26">
        <f t="shared" si="72"/>
        <v>44.1</v>
      </c>
      <c r="G158" s="26">
        <f t="shared" si="72"/>
        <v>44.1</v>
      </c>
      <c r="H158" s="53" t="s">
        <v>92</v>
      </c>
      <c r="I158" s="54">
        <f t="shared" si="71"/>
        <v>0.16639999999999999</v>
      </c>
    </row>
    <row r="159" spans="1:13" s="4" customFormat="1" ht="45.75" customHeight="1" x14ac:dyDescent="0.25">
      <c r="A159" s="101"/>
      <c r="B159" s="56"/>
      <c r="C159" s="20" t="s">
        <v>21</v>
      </c>
      <c r="D159" s="21">
        <f>D157</f>
        <v>265</v>
      </c>
      <c r="E159" s="21">
        <f>E157</f>
        <v>265</v>
      </c>
      <c r="F159" s="21">
        <f>F157</f>
        <v>44.1</v>
      </c>
      <c r="G159" s="21">
        <f>G157</f>
        <v>44.1</v>
      </c>
      <c r="H159" s="22" t="s">
        <v>92</v>
      </c>
      <c r="I159" s="51">
        <f t="shared" ref="I159" si="73">ROUND(G159/E159,4)</f>
        <v>0.16639999999999999</v>
      </c>
    </row>
    <row r="160" spans="1:13" s="2" customFormat="1" ht="43.5" customHeight="1" x14ac:dyDescent="0.25">
      <c r="A160" s="116"/>
      <c r="B160" s="16" t="s">
        <v>17</v>
      </c>
      <c r="C160" s="91" t="s">
        <v>13</v>
      </c>
      <c r="D160" s="117">
        <f>D161+D162+D163</f>
        <v>223802.14</v>
      </c>
      <c r="E160" s="117">
        <f t="shared" ref="E160:G160" si="74">E161+E162+E163</f>
        <v>223802.17</v>
      </c>
      <c r="F160" s="117">
        <f t="shared" si="74"/>
        <v>101558.35999999999</v>
      </c>
      <c r="G160" s="117">
        <f t="shared" si="74"/>
        <v>100785.73300000001</v>
      </c>
      <c r="H160" s="53" t="s">
        <v>92</v>
      </c>
      <c r="I160" s="54">
        <f t="shared" ref="I160:I163" si="75">ROUND(G160/E160,4)</f>
        <v>0.45029999999999998</v>
      </c>
      <c r="J160" s="5"/>
      <c r="K160" s="5"/>
      <c r="L160" s="5"/>
      <c r="M160" s="5"/>
    </row>
    <row r="161" spans="1:9" s="2" customFormat="1" ht="46.5" customHeight="1" x14ac:dyDescent="0.25">
      <c r="A161" s="101"/>
      <c r="B161" s="118"/>
      <c r="C161" s="20" t="s">
        <v>21</v>
      </c>
      <c r="D161" s="21">
        <f>D31+D38+D102+D122+D130+D136+D140+D144+D159+D154</f>
        <v>159450.25</v>
      </c>
      <c r="E161" s="21">
        <f t="shared" ref="E161:G161" si="76">E31+E38+E102+E122+E130+E136+E140+E144+E159+E154</f>
        <v>159450.28</v>
      </c>
      <c r="F161" s="21">
        <f>F31+F38+F102+F122+F130+F136+F140+F144+F159+F154+0.01</f>
        <v>74759.17</v>
      </c>
      <c r="G161" s="21">
        <f t="shared" si="76"/>
        <v>74044.803</v>
      </c>
      <c r="H161" s="22" t="s">
        <v>92</v>
      </c>
      <c r="I161" s="51">
        <f t="shared" si="75"/>
        <v>0.46439999999999998</v>
      </c>
    </row>
    <row r="162" spans="1:9" s="2" customFormat="1" ht="47.25" x14ac:dyDescent="0.25">
      <c r="A162" s="101"/>
      <c r="B162" s="81"/>
      <c r="C162" s="20" t="s">
        <v>12</v>
      </c>
      <c r="D162" s="21">
        <f>D32+D103+D155+D135+D39</f>
        <v>53502.69</v>
      </c>
      <c r="E162" s="21">
        <f t="shared" ref="E162:G162" si="77">E32+E103+E155+E135+E39</f>
        <v>53502.69</v>
      </c>
      <c r="F162" s="21">
        <f>F32+F103+F155+F135+F39</f>
        <v>24537.789999999997</v>
      </c>
      <c r="G162" s="21">
        <f t="shared" si="77"/>
        <v>24503.93</v>
      </c>
      <c r="H162" s="22" t="s">
        <v>92</v>
      </c>
      <c r="I162" s="51">
        <f t="shared" si="75"/>
        <v>0.45800000000000002</v>
      </c>
    </row>
    <row r="163" spans="1:9" s="2" customFormat="1" ht="39.75" customHeight="1" x14ac:dyDescent="0.25">
      <c r="A163" s="110"/>
      <c r="B163" s="119"/>
      <c r="C163" s="20" t="s">
        <v>66</v>
      </c>
      <c r="D163" s="21">
        <f>D104+D123</f>
        <v>10849.2</v>
      </c>
      <c r="E163" s="21">
        <f t="shared" ref="E163:G163" si="78">E104+E123</f>
        <v>10849.2</v>
      </c>
      <c r="F163" s="21">
        <f t="shared" si="78"/>
        <v>2261.3999999999996</v>
      </c>
      <c r="G163" s="21">
        <f t="shared" si="78"/>
        <v>2237</v>
      </c>
      <c r="H163" s="22" t="s">
        <v>92</v>
      </c>
      <c r="I163" s="51">
        <f t="shared" si="75"/>
        <v>0.20619999999999999</v>
      </c>
    </row>
    <row r="164" spans="1:9" s="2" customFormat="1" ht="39.75" customHeight="1" x14ac:dyDescent="0.25">
      <c r="A164" s="10"/>
      <c r="B164" s="11"/>
      <c r="C164" s="8"/>
      <c r="D164" s="9"/>
      <c r="E164" s="9"/>
      <c r="F164" s="9"/>
      <c r="G164" s="9"/>
      <c r="H164" s="13"/>
      <c r="I164" s="34"/>
    </row>
    <row r="165" spans="1:9" s="2" customFormat="1" x14ac:dyDescent="0.25">
      <c r="A165" s="10"/>
      <c r="B165" s="7"/>
      <c r="C165" s="8"/>
      <c r="D165" s="9"/>
      <c r="E165" s="9"/>
      <c r="F165" s="9"/>
      <c r="G165" s="9"/>
      <c r="H165" s="13"/>
      <c r="I165" s="34"/>
    </row>
    <row r="166" spans="1:9" s="2" customFormat="1" x14ac:dyDescent="0.25">
      <c r="A166" s="6"/>
      <c r="B166" s="7"/>
      <c r="C166" s="8"/>
      <c r="D166" s="9"/>
      <c r="E166" s="9"/>
      <c r="F166" s="9"/>
      <c r="G166" s="9"/>
      <c r="H166" s="12"/>
      <c r="I166" s="34"/>
    </row>
    <row r="167" spans="1:9" s="2" customFormat="1" x14ac:dyDescent="0.25">
      <c r="A167" s="6"/>
      <c r="B167" s="7"/>
      <c r="C167" s="8"/>
      <c r="D167" s="9"/>
      <c r="E167" s="9"/>
      <c r="F167" s="9"/>
      <c r="G167" s="9"/>
      <c r="H167" s="12"/>
      <c r="I167" s="34"/>
    </row>
    <row r="168" spans="1:9" x14ac:dyDescent="0.25">
      <c r="A168" s="6"/>
      <c r="D168" s="2"/>
      <c r="E168" s="2"/>
      <c r="F168" s="2"/>
      <c r="G168" s="2"/>
      <c r="H168" s="12"/>
      <c r="I168" s="34"/>
    </row>
    <row r="169" spans="1:9" x14ac:dyDescent="0.25">
      <c r="H169" s="12"/>
      <c r="I169" s="34"/>
    </row>
    <row r="170" spans="1:9" x14ac:dyDescent="0.25">
      <c r="H170" s="12"/>
      <c r="I170" s="34"/>
    </row>
    <row r="171" spans="1:9" x14ac:dyDescent="0.25">
      <c r="H171" s="12"/>
      <c r="I171" s="34"/>
    </row>
    <row r="172" spans="1:9" x14ac:dyDescent="0.25">
      <c r="H172" s="12"/>
      <c r="I172" s="34"/>
    </row>
    <row r="173" spans="1:9" x14ac:dyDescent="0.25">
      <c r="H173" s="12"/>
      <c r="I173" s="34"/>
    </row>
    <row r="174" spans="1:9" x14ac:dyDescent="0.25">
      <c r="H174" s="12"/>
      <c r="I174" s="34"/>
    </row>
    <row r="175" spans="1:9" x14ac:dyDescent="0.25">
      <c r="H175" s="12"/>
      <c r="I175" s="34"/>
    </row>
    <row r="176" spans="1:9" x14ac:dyDescent="0.25">
      <c r="H176" s="12"/>
      <c r="I176" s="34"/>
    </row>
    <row r="177" spans="8:9" x14ac:dyDescent="0.25">
      <c r="H177" s="12"/>
      <c r="I177" s="34"/>
    </row>
    <row r="178" spans="8:9" x14ac:dyDescent="0.25">
      <c r="H178" s="12"/>
      <c r="I178" s="34"/>
    </row>
    <row r="179" spans="8:9" x14ac:dyDescent="0.25">
      <c r="H179" s="12"/>
      <c r="I179" s="34"/>
    </row>
    <row r="180" spans="8:9" x14ac:dyDescent="0.25">
      <c r="H180" s="12"/>
      <c r="I180" s="34"/>
    </row>
    <row r="181" spans="8:9" x14ac:dyDescent="0.25">
      <c r="H181" s="12"/>
      <c r="I181" s="34"/>
    </row>
    <row r="182" spans="8:9" x14ac:dyDescent="0.25">
      <c r="H182" s="12"/>
      <c r="I182" s="34"/>
    </row>
    <row r="183" spans="8:9" x14ac:dyDescent="0.25">
      <c r="H183" s="12"/>
      <c r="I183" s="34"/>
    </row>
    <row r="184" spans="8:9" x14ac:dyDescent="0.25">
      <c r="H184" s="12"/>
      <c r="I184" s="34"/>
    </row>
    <row r="185" spans="8:9" x14ac:dyDescent="0.25">
      <c r="H185" s="12"/>
      <c r="I185" s="34"/>
    </row>
    <row r="186" spans="8:9" x14ac:dyDescent="0.25">
      <c r="H186" s="12"/>
      <c r="I186" s="34"/>
    </row>
    <row r="187" spans="8:9" x14ac:dyDescent="0.25">
      <c r="H187" s="12"/>
      <c r="I187" s="34"/>
    </row>
    <row r="188" spans="8:9" x14ac:dyDescent="0.25">
      <c r="H188" s="12"/>
      <c r="I188" s="34"/>
    </row>
    <row r="189" spans="8:9" x14ac:dyDescent="0.25">
      <c r="H189" s="12"/>
      <c r="I189" s="34"/>
    </row>
    <row r="190" spans="8:9" x14ac:dyDescent="0.25">
      <c r="H190" s="12"/>
      <c r="I190" s="34"/>
    </row>
    <row r="191" spans="8:9" x14ac:dyDescent="0.25">
      <c r="H191" s="12"/>
      <c r="I191" s="34"/>
    </row>
    <row r="192" spans="8:9" x14ac:dyDescent="0.25">
      <c r="H192" s="12"/>
      <c r="I192" s="34"/>
    </row>
    <row r="193" spans="1:60" x14ac:dyDescent="0.25">
      <c r="H193" s="12"/>
      <c r="I193" s="34"/>
    </row>
    <row r="194" spans="1:60" x14ac:dyDescent="0.25">
      <c r="H194" s="12"/>
      <c r="I194" s="34"/>
    </row>
    <row r="195" spans="1:60" x14ac:dyDescent="0.25">
      <c r="H195" s="12"/>
      <c r="I195" s="34"/>
    </row>
    <row r="196" spans="1:60" x14ac:dyDescent="0.25">
      <c r="H196" s="12"/>
      <c r="I196" s="34"/>
    </row>
    <row r="197" spans="1:60" x14ac:dyDescent="0.25">
      <c r="H197" s="12"/>
      <c r="I197" s="34"/>
    </row>
    <row r="198" spans="1:60" x14ac:dyDescent="0.25">
      <c r="H198" s="12"/>
      <c r="I198" s="34"/>
    </row>
    <row r="199" spans="1:60" x14ac:dyDescent="0.25">
      <c r="H199" s="12"/>
      <c r="I199" s="34"/>
    </row>
    <row r="200" spans="1:60" x14ac:dyDescent="0.25">
      <c r="H200" s="12"/>
      <c r="I200" s="34"/>
      <c r="BG200" s="1">
        <v>410</v>
      </c>
      <c r="BH200" s="1">
        <v>140</v>
      </c>
    </row>
    <row r="201" spans="1:60" x14ac:dyDescent="0.25">
      <c r="H201" s="12"/>
      <c r="I201" s="34"/>
    </row>
    <row r="202" spans="1:60" x14ac:dyDescent="0.25">
      <c r="H202" s="12"/>
      <c r="I202" s="34"/>
    </row>
    <row r="203" spans="1:60" x14ac:dyDescent="0.25">
      <c r="H203" s="12"/>
      <c r="I203" s="34"/>
    </row>
    <row r="204" spans="1:60" x14ac:dyDescent="0.25">
      <c r="A204" s="1" t="s">
        <v>40</v>
      </c>
      <c r="H204" s="12"/>
      <c r="I204" s="34"/>
    </row>
    <row r="205" spans="1:60" x14ac:dyDescent="0.25">
      <c r="H205" s="12"/>
      <c r="I205" s="34"/>
    </row>
    <row r="206" spans="1:60" x14ac:dyDescent="0.25">
      <c r="D206" s="32">
        <f>D158+D153+D143+D139+D134+D129+D121+D108+D101+D37+D30</f>
        <v>229722.44</v>
      </c>
    </row>
  </sheetData>
  <autoFilter ref="A7:BH164" xr:uid="{D1C678B6-02A9-485F-AEFD-8718CF10B7D9}">
    <filterColumn colId="7" showButton="0"/>
  </autoFilter>
  <mergeCells count="75">
    <mergeCell ref="A69:I69"/>
    <mergeCell ref="A71:A72"/>
    <mergeCell ref="B71:B72"/>
    <mergeCell ref="A53:A56"/>
    <mergeCell ref="B53:B56"/>
    <mergeCell ref="B66:B68"/>
    <mergeCell ref="A66:A68"/>
    <mergeCell ref="A57:I57"/>
    <mergeCell ref="A73:I73"/>
    <mergeCell ref="A129:A130"/>
    <mergeCell ref="B114:B115"/>
    <mergeCell ref="A119:A120"/>
    <mergeCell ref="B119:B120"/>
    <mergeCell ref="B121:B123"/>
    <mergeCell ref="A121:A123"/>
    <mergeCell ref="B129:B130"/>
    <mergeCell ref="A98:A100"/>
    <mergeCell ref="A101:A104"/>
    <mergeCell ref="B109:I109"/>
    <mergeCell ref="B105:I105"/>
    <mergeCell ref="B98:B100"/>
    <mergeCell ref="B101:B104"/>
    <mergeCell ref="A11:A12"/>
    <mergeCell ref="A41:I41"/>
    <mergeCell ref="A22:A24"/>
    <mergeCell ref="A30:A32"/>
    <mergeCell ref="B33:I33"/>
    <mergeCell ref="B40:I40"/>
    <mergeCell ref="B30:B32"/>
    <mergeCell ref="A28:A29"/>
    <mergeCell ref="B28:B29"/>
    <mergeCell ref="A37:A38"/>
    <mergeCell ref="B37:B38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B25:I25"/>
    <mergeCell ref="B22:B24"/>
    <mergeCell ref="B8:I8"/>
    <mergeCell ref="B9:I9"/>
    <mergeCell ref="B13:I13"/>
    <mergeCell ref="B11:B12"/>
    <mergeCell ref="B131:I131"/>
    <mergeCell ref="B143:B144"/>
    <mergeCell ref="B79:B81"/>
    <mergeCell ref="A79:A81"/>
    <mergeCell ref="B134:B135"/>
    <mergeCell ref="B141:I141"/>
    <mergeCell ref="B116:I116"/>
    <mergeCell ref="B124:I124"/>
    <mergeCell ref="B139:B140"/>
    <mergeCell ref="B137:I137"/>
    <mergeCell ref="A132:A133"/>
    <mergeCell ref="B132:B133"/>
    <mergeCell ref="B106:I106"/>
    <mergeCell ref="A114:A115"/>
    <mergeCell ref="A82:I82"/>
    <mergeCell ref="A160:A163"/>
    <mergeCell ref="A138:A140"/>
    <mergeCell ref="A143:A144"/>
    <mergeCell ref="A153:A155"/>
    <mergeCell ref="B156:I156"/>
    <mergeCell ref="B145:I145"/>
    <mergeCell ref="B160:B163"/>
    <mergeCell ref="A158:A159"/>
    <mergeCell ref="B153:B155"/>
    <mergeCell ref="B158:B159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отчёт!_Hlk175749713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2025-03-20T08:27:14Z</dcterms:modified>
</cp:coreProperties>
</file>