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defaultThemeVersion="124226"/>
  <xr:revisionPtr revIDLastSave="0" documentId="13_ncr:1_{F00AEED8-DBE5-4CD5-BDC0-10AC492A9609}" xr6:coauthVersionLast="36" xr6:coauthVersionMax="36" xr10:uidLastSave="{00000000-0000-0000-0000-000000000000}"/>
  <bookViews>
    <workbookView xWindow="0" yWindow="0" windowWidth="28800" windowHeight="11925" xr2:uid="{00000000-000D-0000-FFFF-FFFF00000000}"/>
  </bookViews>
  <sheets>
    <sheet name="отчёт" sheetId="12" r:id="rId1"/>
  </sheets>
  <definedNames>
    <definedName name="_Hlk175749713" localSheetId="0">отчёт!$B$90</definedName>
    <definedName name="_xlnm._FilterDatabase" localSheetId="0" hidden="1">отчёт!$A$7:$BH$172</definedName>
  </definedNames>
  <calcPr calcId="191029"/>
</workbook>
</file>

<file path=xl/calcChain.xml><?xml version="1.0" encoding="utf-8"?>
<calcChain xmlns="http://schemas.openxmlformats.org/spreadsheetml/2006/main">
  <c r="G169" i="12" l="1"/>
  <c r="F169" i="12"/>
  <c r="E169" i="12"/>
  <c r="E170" i="12"/>
  <c r="F170" i="12"/>
  <c r="G170" i="12"/>
  <c r="E171" i="12"/>
  <c r="F171" i="12"/>
  <c r="G171" i="12"/>
  <c r="D169" i="12"/>
  <c r="D171" i="12"/>
  <c r="E162" i="12"/>
  <c r="F162" i="12"/>
  <c r="G162" i="12"/>
  <c r="D162" i="12"/>
  <c r="I155" i="12"/>
  <c r="G142" i="12"/>
  <c r="G122" i="12"/>
  <c r="F122" i="12"/>
  <c r="G75" i="12"/>
  <c r="G74" i="12" s="1"/>
  <c r="G105" i="12"/>
  <c r="G106" i="12"/>
  <c r="G107" i="12"/>
  <c r="G104" i="12" s="1"/>
  <c r="F105" i="12"/>
  <c r="E106" i="12"/>
  <c r="I106" i="12" s="1"/>
  <c r="F106" i="12"/>
  <c r="D106" i="12"/>
  <c r="I91" i="12"/>
  <c r="F103" i="12"/>
  <c r="G103" i="12"/>
  <c r="G84" i="12"/>
  <c r="F84" i="12"/>
  <c r="E85" i="12"/>
  <c r="F85" i="12"/>
  <c r="G85" i="12"/>
  <c r="D85" i="12"/>
  <c r="I78" i="12"/>
  <c r="G70" i="12"/>
  <c r="F70" i="12"/>
  <c r="F57" i="12"/>
  <c r="E57" i="12"/>
  <c r="G57" i="12"/>
  <c r="E58" i="12"/>
  <c r="F58" i="12"/>
  <c r="G58" i="12"/>
  <c r="E59" i="12"/>
  <c r="F59" i="12"/>
  <c r="G59" i="12"/>
  <c r="D57" i="12"/>
  <c r="I46" i="12"/>
  <c r="I35" i="12"/>
  <c r="E40" i="12"/>
  <c r="F40" i="12"/>
  <c r="G40" i="12"/>
  <c r="D40" i="12"/>
  <c r="I36" i="12"/>
  <c r="G23" i="12"/>
  <c r="E84" i="12"/>
  <c r="E122" i="12"/>
  <c r="D122" i="12"/>
  <c r="I120" i="12"/>
  <c r="E115" i="12"/>
  <c r="F115" i="12"/>
  <c r="G115" i="12"/>
  <c r="D115" i="12"/>
  <c r="E105" i="12"/>
  <c r="D105" i="12"/>
  <c r="F107" i="12"/>
  <c r="I89" i="12"/>
  <c r="I79" i="12"/>
  <c r="I80" i="12"/>
  <c r="I81" i="12"/>
  <c r="I82" i="12"/>
  <c r="E86" i="12"/>
  <c r="F86" i="12"/>
  <c r="G86" i="12"/>
  <c r="D86" i="12"/>
  <c r="I77" i="12"/>
  <c r="D84" i="12"/>
  <c r="I50" i="12"/>
  <c r="F23" i="12"/>
  <c r="G109" i="12" l="1"/>
  <c r="D83" i="12"/>
  <c r="F104" i="12"/>
  <c r="F111" i="12"/>
  <c r="G111" i="12"/>
  <c r="I85" i="12"/>
  <c r="E111" i="12"/>
  <c r="G83" i="12"/>
  <c r="F83" i="12"/>
  <c r="I84" i="12"/>
  <c r="E83" i="12"/>
  <c r="I86" i="12"/>
  <c r="I40" i="12"/>
  <c r="I153" i="12"/>
  <c r="I154" i="12"/>
  <c r="I156" i="12"/>
  <c r="I157" i="12"/>
  <c r="I158" i="12"/>
  <c r="I159" i="12"/>
  <c r="I160" i="12"/>
  <c r="E163" i="12"/>
  <c r="F163" i="12"/>
  <c r="G163" i="12"/>
  <c r="I163" i="12" l="1"/>
  <c r="E161" i="12"/>
  <c r="F161" i="12"/>
  <c r="I162" i="12"/>
  <c r="G161" i="12"/>
  <c r="I161" i="12" s="1"/>
  <c r="E142" i="12"/>
  <c r="F142" i="12"/>
  <c r="E143" i="12"/>
  <c r="F143" i="12"/>
  <c r="G143" i="12"/>
  <c r="D142" i="12"/>
  <c r="D143" i="12"/>
  <c r="E137" i="12" l="1"/>
  <c r="E136" i="12" s="1"/>
  <c r="F137" i="12"/>
  <c r="F136" i="12" s="1"/>
  <c r="G137" i="12"/>
  <c r="G136" i="12" s="1"/>
  <c r="D137" i="12"/>
  <c r="D136" i="12" s="1"/>
  <c r="E130" i="12"/>
  <c r="F130" i="12"/>
  <c r="G130" i="12"/>
  <c r="D130" i="12"/>
  <c r="I102" i="12"/>
  <c r="I100" i="12"/>
  <c r="I101" i="12"/>
  <c r="I99" i="12"/>
  <c r="I98" i="12"/>
  <c r="I97" i="12"/>
  <c r="E103" i="12"/>
  <c r="E107" i="12" s="1"/>
  <c r="E104" i="12" s="1"/>
  <c r="D103" i="12"/>
  <c r="D107" i="12" s="1"/>
  <c r="D104" i="12" s="1"/>
  <c r="I90" i="12" l="1"/>
  <c r="I88" i="12"/>
  <c r="E70" i="12"/>
  <c r="D70" i="12"/>
  <c r="E71" i="12"/>
  <c r="F71" i="12"/>
  <c r="G71" i="12"/>
  <c r="G110" i="12" s="1"/>
  <c r="I68" i="12"/>
  <c r="I67" i="12"/>
  <c r="I61" i="12" l="1"/>
  <c r="D59" i="12"/>
  <c r="D58" i="12"/>
  <c r="I55" i="12"/>
  <c r="I54" i="12"/>
  <c r="I48" i="12"/>
  <c r="I45" i="12"/>
  <c r="I44" i="12"/>
  <c r="I47" i="12"/>
  <c r="I37" i="12"/>
  <c r="E39" i="12"/>
  <c r="F39" i="12"/>
  <c r="G39" i="12"/>
  <c r="D39" i="12"/>
  <c r="E41" i="12"/>
  <c r="F41" i="12"/>
  <c r="G41" i="12"/>
  <c r="D41" i="12"/>
  <c r="E23" i="12"/>
  <c r="E24" i="12"/>
  <c r="F24" i="12"/>
  <c r="G24" i="12"/>
  <c r="D23" i="12"/>
  <c r="I149" i="12"/>
  <c r="I95" i="12"/>
  <c r="I62" i="12"/>
  <c r="I165" i="12"/>
  <c r="I145" i="12"/>
  <c r="I140" i="12"/>
  <c r="I139" i="12"/>
  <c r="I135" i="12"/>
  <c r="I134" i="12"/>
  <c r="I133" i="12"/>
  <c r="I132" i="12"/>
  <c r="I125" i="12"/>
  <c r="I124" i="12"/>
  <c r="I119" i="12"/>
  <c r="I118" i="12"/>
  <c r="I103" i="12"/>
  <c r="I96" i="12"/>
  <c r="I93" i="12"/>
  <c r="I92" i="12"/>
  <c r="I66" i="12"/>
  <c r="I65" i="12"/>
  <c r="I64" i="12"/>
  <c r="I63" i="12"/>
  <c r="I53" i="12"/>
  <c r="I52" i="12"/>
  <c r="I51" i="12"/>
  <c r="I49" i="12"/>
  <c r="I34" i="12"/>
  <c r="I27" i="12"/>
  <c r="I26" i="12"/>
  <c r="I21" i="12"/>
  <c r="I20" i="12"/>
  <c r="I19" i="12"/>
  <c r="I18" i="12"/>
  <c r="I17" i="12"/>
  <c r="I15" i="12"/>
  <c r="I14" i="12"/>
  <c r="I10" i="12"/>
  <c r="D111" i="12" l="1"/>
  <c r="D38" i="12"/>
  <c r="G38" i="12"/>
  <c r="F38" i="12"/>
  <c r="E38" i="12"/>
  <c r="I59" i="12"/>
  <c r="I41" i="12"/>
  <c r="I58" i="12"/>
  <c r="I57" i="12"/>
  <c r="I38" i="12" l="1"/>
  <c r="I105" i="12"/>
  <c r="F167" i="12"/>
  <c r="F166" i="12" s="1"/>
  <c r="E127" i="12"/>
  <c r="E126" i="12" s="1"/>
  <c r="F127" i="12"/>
  <c r="F126" i="12" s="1"/>
  <c r="G127" i="12"/>
  <c r="G126" i="12" s="1"/>
  <c r="I126" i="12" s="1"/>
  <c r="D127" i="12"/>
  <c r="D126" i="12" s="1"/>
  <c r="E110" i="12"/>
  <c r="F110" i="12"/>
  <c r="D71" i="12"/>
  <c r="D110" i="12" s="1"/>
  <c r="E29" i="12"/>
  <c r="E28" i="12" s="1"/>
  <c r="F29" i="12"/>
  <c r="F28" i="12" s="1"/>
  <c r="G29" i="12"/>
  <c r="I83" i="12" l="1"/>
  <c r="I71" i="12"/>
  <c r="I137" i="12"/>
  <c r="I16" i="12"/>
  <c r="G28" i="12"/>
  <c r="I28" i="12" s="1"/>
  <c r="I29" i="12"/>
  <c r="I70" i="12"/>
  <c r="I127" i="12"/>
  <c r="I39" i="12"/>
  <c r="G121" i="12"/>
  <c r="G129" i="12"/>
  <c r="E69" i="12"/>
  <c r="G69" i="12"/>
  <c r="F69" i="12"/>
  <c r="I143" i="12"/>
  <c r="I122" i="12"/>
  <c r="I142" i="12" l="1"/>
  <c r="I69" i="12"/>
  <c r="I110" i="12"/>
  <c r="I136" i="12"/>
  <c r="I104" i="12"/>
  <c r="G128" i="12"/>
  <c r="D121" i="12"/>
  <c r="D129" i="12"/>
  <c r="F121" i="12"/>
  <c r="F129" i="12"/>
  <c r="F128" i="12" s="1"/>
  <c r="E121" i="12"/>
  <c r="I121" i="12" s="1"/>
  <c r="E129" i="12"/>
  <c r="E128" i="12" s="1"/>
  <c r="D141" i="12"/>
  <c r="F141" i="12"/>
  <c r="G141" i="12"/>
  <c r="E141" i="12"/>
  <c r="I141" i="12" l="1"/>
  <c r="I128" i="12"/>
  <c r="I129" i="12"/>
  <c r="F56" i="12"/>
  <c r="E56" i="12"/>
  <c r="G56" i="12"/>
  <c r="D29" i="12"/>
  <c r="D28" i="12" s="1"/>
  <c r="E32" i="12"/>
  <c r="F32" i="12"/>
  <c r="I23" i="12"/>
  <c r="I56" i="12" l="1"/>
  <c r="G32" i="12"/>
  <c r="I24" i="12"/>
  <c r="I171" i="12"/>
  <c r="I111" i="12"/>
  <c r="I170" i="12" l="1"/>
  <c r="I32" i="12"/>
  <c r="E167" i="12"/>
  <c r="E166" i="12" s="1"/>
  <c r="G167" i="12"/>
  <c r="G166" i="12" l="1"/>
  <c r="I166" i="12" s="1"/>
  <c r="I167" i="12"/>
  <c r="E12" i="12"/>
  <c r="F12" i="12"/>
  <c r="G12" i="12"/>
  <c r="D12" i="12"/>
  <c r="D11" i="12" s="1"/>
  <c r="F31" i="12" l="1"/>
  <c r="I12" i="12"/>
  <c r="F30" i="12"/>
  <c r="E11" i="12"/>
  <c r="E31" i="12"/>
  <c r="G11" i="12"/>
  <c r="G31" i="12"/>
  <c r="F11" i="12"/>
  <c r="I11" i="12" l="1"/>
  <c r="I31" i="12"/>
  <c r="G30" i="12"/>
  <c r="E30" i="12"/>
  <c r="I30" i="12" l="1"/>
  <c r="D167" i="12"/>
  <c r="D166" i="12" s="1"/>
  <c r="E75" i="12"/>
  <c r="E109" i="12" s="1"/>
  <c r="F75" i="12"/>
  <c r="F109" i="12" s="1"/>
  <c r="D75" i="12"/>
  <c r="D109" i="12" s="1"/>
  <c r="D108" i="12" s="1"/>
  <c r="G108" i="12" l="1"/>
  <c r="F108" i="12"/>
  <c r="I109" i="12"/>
  <c r="F74" i="12"/>
  <c r="D74" i="12"/>
  <c r="E74" i="12"/>
  <c r="E108" i="12" l="1"/>
  <c r="I108" i="12"/>
  <c r="D163" i="12"/>
  <c r="D161" i="12" s="1"/>
  <c r="E151" i="12"/>
  <c r="F151" i="12"/>
  <c r="F150" i="12" s="1"/>
  <c r="G151" i="12"/>
  <c r="D151" i="12"/>
  <c r="D150" i="12" s="1"/>
  <c r="E147" i="12"/>
  <c r="F147" i="12"/>
  <c r="G147" i="12"/>
  <c r="D147" i="12"/>
  <c r="D24" i="12"/>
  <c r="F168" i="12" l="1"/>
  <c r="E150" i="12"/>
  <c r="E168" i="12"/>
  <c r="G168" i="12"/>
  <c r="I147" i="12"/>
  <c r="G150" i="12"/>
  <c r="I150" i="12" s="1"/>
  <c r="I151" i="12"/>
  <c r="D32" i="12"/>
  <c r="D170" i="12" s="1"/>
  <c r="D56" i="12"/>
  <c r="D69" i="12"/>
  <c r="D31" i="12"/>
  <c r="D30" i="12" l="1"/>
  <c r="I168" i="12"/>
  <c r="I169" i="12"/>
  <c r="D168" i="12" l="1"/>
  <c r="E146" i="12"/>
  <c r="F146" i="12"/>
  <c r="G146" i="12"/>
  <c r="D146" i="12"/>
  <c r="I146" i="12" l="1"/>
  <c r="G22" i="12"/>
  <c r="D22" i="12"/>
  <c r="F22" i="12" l="1"/>
  <c r="E22" i="12"/>
  <c r="I22" i="12" s="1"/>
  <c r="D128" i="12" l="1"/>
  <c r="D214" i="12" s="1"/>
</calcChain>
</file>

<file path=xl/sharedStrings.xml><?xml version="1.0" encoding="utf-8"?>
<sst xmlns="http://schemas.openxmlformats.org/spreadsheetml/2006/main" count="427" uniqueCount="130">
  <si>
    <t>Источник финансирования</t>
  </si>
  <si>
    <t>№ п/п</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</si>
  <si>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</si>
  <si>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</si>
  <si>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</si>
  <si>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</si>
  <si>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</si>
  <si>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</si>
  <si>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</si>
  <si>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</si>
  <si>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Развитие информационной системы управления муниципальными финансами</t>
  </si>
  <si>
    <t>Всего по программе</t>
  </si>
  <si>
    <t>бюджет Мурманской области</t>
  </si>
  <si>
    <t>Всего, в т.ч.</t>
  </si>
  <si>
    <t>Всего по подпрограмме</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</si>
  <si>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</si>
  <si>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</si>
  <si>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Всего по муниципальным программам</t>
  </si>
  <si>
    <r>
      <t xml:space="preserve">Оценка выполнения </t>
    </r>
    <r>
      <rPr>
        <sz val="11.5"/>
        <color theme="1"/>
        <rFont val="Times New Roman"/>
        <family val="1"/>
        <charset val="204"/>
      </rPr>
      <t>(краткое описание исполнения программы; либо причины неисполнения)</t>
    </r>
  </si>
  <si>
    <t>Всего:</t>
  </si>
  <si>
    <t>Подпрограмма 1 "Физическая культура и спорт города Кола"</t>
  </si>
  <si>
    <t>бюджет г. Кола</t>
  </si>
  <si>
    <t>Подпрограмма 2 "Культура города Кола"</t>
  </si>
  <si>
    <t xml:space="preserve">Обеспечение деятельности городской библиотеки </t>
  </si>
  <si>
    <t xml:space="preserve">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 </t>
  </si>
  <si>
    <t>Расходы бюджета города Колы на софинансирование расходов, направляемых на оплату труда и начисления на выплаты по оплате труда работникам муниципальных учреждений</t>
  </si>
  <si>
    <t>Обеспечение деятельности МБУК "Музей истории города Колы"</t>
  </si>
  <si>
    <t>бюджет  Мурманской области</t>
  </si>
  <si>
    <t>Подпрограмма 3 "Развитие потенциала молодёжи города Колы"</t>
  </si>
  <si>
    <t>Ликвидация несанкционированных свалок на территории  муниципального образования городское поселение Кола</t>
  </si>
  <si>
    <t xml:space="preserve">Санитарное содержание и ремонт городских объектов </t>
  </si>
  <si>
    <t>Содержание мест захоронения, организация ритуальных услуг</t>
  </si>
  <si>
    <t>Расходы на уличное освещение</t>
  </si>
  <si>
    <t>Субвенция бюджетам муниципальных образований Мурманской области на осуществление деятельности по отлову и содержанию животных без владельцев</t>
  </si>
  <si>
    <t>Содержание, ремонт, восстановление технико-эксплуатационных качеств элементов обустройства дорог</t>
  </si>
  <si>
    <t>Обеспечение безопасности движения  на автомобильных дорогах общего пользования местного значения</t>
  </si>
  <si>
    <t>Обслуживание и ремонт светофорных объектов</t>
  </si>
  <si>
    <t xml:space="preserve">Подпрограмма 4 "Формирование современной городской среды" </t>
  </si>
  <si>
    <t>Расходы бюджета города Колы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</si>
  <si>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Фё</t>
  </si>
  <si>
    <t xml:space="preserve"> </t>
  </si>
  <si>
    <t xml:space="preserve">Подпрограмма 5 "Содержание и ремонт многоквартирных домов в городе Кола" </t>
  </si>
  <si>
    <t>Оплата взносов за капитальный ремонт муниципального жилищного фонда</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</si>
  <si>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</si>
  <si>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 xml:space="preserve">Расходы бюджета г. Колы на оплату взносов на капитальный ремонт за муниципальный жилой фонд </t>
  </si>
  <si>
    <t>Подпрограмма 2 "Подготовка объектов и систем жизнеобеспечения к работе в отопительный период на территории города Кола"</t>
  </si>
  <si>
    <t>Разработка проектной и проектно-сметной документации, экспертиза проектной и проектно-сметной документации объектов коммунальной инфраструктуры</t>
  </si>
  <si>
    <t>Содержание модульных электрических тепловых пунктов и наружных сетей</t>
  </si>
  <si>
    <t>Расходы на возмещение тепловых потерь, возникающих в тепловых сетях, находящихся в муниципальной собственности, в связи с организацией теплоснабжения и горячего водоснабжения населения</t>
  </si>
  <si>
    <t>Подпрограмма 3 "Управление городским хозяйством"</t>
  </si>
  <si>
    <t xml:space="preserve">Расходы на содержание муниципального учреждения </t>
  </si>
  <si>
    <t>Оценка недвижимости, признание прав и регулирование отношений по муниципальной собственности</t>
  </si>
  <si>
    <t>Оплата жилищно-коммунальных услуг за пустующий муниципальный жилищный фонд и нежилые помещения</t>
  </si>
  <si>
    <t>Содержание и ремонт объектов муниципальной собственности</t>
  </si>
  <si>
    <t xml:space="preserve">Реализации мероприятий по обеспечению жильем молодых семей </t>
  </si>
  <si>
    <t>Проведение землеустроительных работ</t>
  </si>
  <si>
    <t>Выплаты пенсии за выслугу лет лицам, замещавшим должности муниципальной службы в муниципальном образовании городское поселение Кола</t>
  </si>
  <si>
    <t>Расходы на обеспечение деятельности муниципальных учреждений на выполнение муниципальных функций (материально-техническое обеспечение)</t>
  </si>
  <si>
    <t>Расходы на публикацию муниципальных правовых актов</t>
  </si>
  <si>
    <t>Субсидия на техническое сопровождение программного обеспечения "Система автоматизированного рабочего места муниципального образования"</t>
  </si>
  <si>
    <t>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</si>
  <si>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Расходы бюджета города Колы на техническое сопровождение программного обеспечения "Система автоматизированного рабочего места муниципального образования"</t>
  </si>
  <si>
    <t xml:space="preserve">действующих в муниципальном образовании г. Кола </t>
  </si>
  <si>
    <t>Всего</t>
  </si>
  <si>
    <t xml:space="preserve">Подпрограмма 2 "Содержание и ремонт улично-дрожной сети города Кола" </t>
  </si>
  <si>
    <t>Методическое обеспечение мероприятий (разработка, изготовление, размещение наглядной агитации по профилактике здорового образа жизни)</t>
  </si>
  <si>
    <t>бюджет Кольского района</t>
  </si>
  <si>
    <t xml:space="preserve">Подпрограмма 3 "Обеспечение доступной среды для инвалидов на территории города Кола" </t>
  </si>
  <si>
    <t>Реализация мероприятий по обеспечению доступности городских объектов для инвалидов</t>
  </si>
  <si>
    <t>Текущий ремонт муниципального жилищного фонда</t>
  </si>
  <si>
    <t>Разработка и корректировка градостроительной документации</t>
  </si>
  <si>
    <t>Проведение городских праздничных и культурно-досуговых мероприятий</t>
  </si>
  <si>
    <t>Предоставление субсидий социально ориентированным некоммерческим организациям в целях организации и проведения массовых мероприятий с жителями города Колы</t>
  </si>
  <si>
    <t>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</si>
  <si>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(расходы на благоустройство территории поселения)</t>
  </si>
  <si>
    <t xml:space="preserve">Подпрограмма 1 "Комплексное благоустройство города" </t>
  </si>
  <si>
    <t>Комплекс мероприятий, направленных на повышение уровня противопожарной безопасности</t>
  </si>
  <si>
    <t xml:space="preserve">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 </t>
  </si>
  <si>
    <t>Расходы на выплату по оплате труда несовершеннолетним гражданам в возрасте от 14 до 18 лет в летний период и свободное от основной учёбы время</t>
  </si>
  <si>
    <t>Муниципальная программа "Обеспечение эффективного функционирования городского хозяйства" на 2020-2023 год</t>
  </si>
  <si>
    <t>Муниципальная программа  "Управление муниципальным имуществом города Кола" на 2020-2025</t>
  </si>
  <si>
    <t>Муниципальная программа "Обеспечение жильём молодых семей города Кола" на 2020-2023 годы</t>
  </si>
  <si>
    <t>Муниципальная программа "Управление земельными ресурсами города Кола" на 2020-2025 годы</t>
  </si>
  <si>
    <t xml:space="preserve">Муниципальная программа "Управление муниципальными финансами города Кола" на 2020-2025 годы </t>
  </si>
  <si>
    <t>Муниципальная программа "Обеспечение первичных мер пожарной безопасности на территории городского поселения Кола Кольского района" на 2021-2023 годы</t>
  </si>
  <si>
    <t>Муниципальная программа "Развитие и повышение качества человеческого потенциала" на 2023-2025 годы</t>
  </si>
  <si>
    <t>Муниципальная программа "Экологическая безопасность города Колы" на 2023-2025 годы</t>
  </si>
  <si>
    <t xml:space="preserve">Муниципальная программа "Обеспечение комфортных условий проживания населения города Колы" на 2020-2024 годы </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</si>
  <si>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</si>
  <si>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Расходы бюджета города Колы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</si>
  <si>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Субсидия на реализацию инициативных проектов</t>
  </si>
  <si>
    <t>Муниципальная программа "Муниципальное управление города Кола" на 2023-2025 годы</t>
  </si>
  <si>
    <t>Исполнено на</t>
  </si>
  <si>
    <t xml:space="preserve">Субсидия на реализацию мероприятий, направленных на ликвидацию накопленного экологического ущерба </t>
  </si>
  <si>
    <t xml:space="preserve">Расходы на реализацию мероприятий направленных на ликвидацию накопленного экологического ущерба </t>
  </si>
  <si>
    <t>Снос ветхих, аварийных сданий и сооружений, незаконных построек</t>
  </si>
  <si>
    <t>Выявление, эвакуация, хранение брошенных и (или) разукомплектованных транспортных средств на территории городского поселения Кола</t>
  </si>
  <si>
    <t xml:space="preserve">Создание и эксплуатация единой автоматизированной системы для обеспечения сохранности объектов благоустройства города Колы </t>
  </si>
  <si>
    <t xml:space="preserve">Субсидии из областного бюджета местным бюджетам на приобретение коммунальной техники для уборки территорий муниципальных образований Мурманской области </t>
  </si>
  <si>
    <t>Расходы бюджета города Колы на приобретение коммунальной техники для уборки территории г. Кола</t>
  </si>
  <si>
    <t xml:space="preserve">Выполнение работ по оценке технического состояния ровности асфальтобетонного покрытия после проведения ремонтных работ </t>
  </si>
  <si>
    <t xml:space="preserve">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 </t>
  </si>
  <si>
    <t>Расходы бюджета города Колы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</si>
  <si>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Субсидия управляющим организациям, которым предоставлена лицензия на осуществление деятельности по управлению многоквартирными домами, и товариществам собственников жилья на обеспечение затрат на проведение аварийных работ капитального ремонта общего имущества многоквартирных домов, расположенных на территории городского поселения Кола Кольского района</t>
  </si>
  <si>
    <t>Расходы бюджета города Колы на реализацию инициативных проектов (Ремонт входных групп и подъездов дома № 28 по пр. Миронова в г. Кола)</t>
  </si>
  <si>
    <t xml:space="preserve">Расходы бюджета города Колы на реализацию инициативных проектов (Ремонт входных групп и подъездов дома № 3 по ул. Победы в г. Кола) </t>
  </si>
  <si>
    <t xml:space="preserve">Расходы бюджета города Колы на реализацию инициативных проектов (Ремонт входных групп и подъездов дома № 3 по ул. Нагорная в г. Кола) </t>
  </si>
  <si>
    <t xml:space="preserve">Расходы бюджета города Колы на реализацию инициативных проектов (Ремонт входных групп и подъездов дома № 14 по пр. Советский в г. Кола) </t>
  </si>
  <si>
    <t xml:space="preserve">Расходы бюджета города Колы на реализацию инициативных проектов (Ремонт входных групп и подъездов дома № 1 корпус 1 по ул. Защитников Заполярья в г. Кола) </t>
  </si>
  <si>
    <t xml:space="preserve">Расходы бюджета города Колы на реализацию инициативных проектов (Ремонт входных групп и подъездов дома № 4 по ул. Кривошеева в г. Кола) </t>
  </si>
  <si>
    <t xml:space="preserve">Расходы бюджета города Колы на реализацию инициативных проектов (Ремонт входных групп и подъездов дома № 22 по ул. Миронова в г. Кола) </t>
  </si>
  <si>
    <t xml:space="preserve">Расходы бюджета города Колы на реализацию инициативных проектов (Ремонт входных групп и подъездов дома № 13 по ул. Андрусенко в г. Кола) </t>
  </si>
  <si>
    <t>Расходы бюджета г. Колы на реализацию инициативных проектов</t>
  </si>
  <si>
    <t>Подпрограмма 1 "Комплексное развитие систем коммунальной инфраструктуры города Кола"</t>
  </si>
  <si>
    <t>Модернизация объектов коммунальной инфраструктуры</t>
  </si>
  <si>
    <t>Мероприятия по озеленению территории</t>
  </si>
  <si>
    <t>Субсидии на реализацию инициативных проектов в муниципальных образованиях Мурманской области (Обустройство детских игровых площадок на территории г. Кола)</t>
  </si>
  <si>
    <t>Расходы  на реализацию инициативных проектов (Обустройство детских игровых площадок на территории г. Кола)</t>
  </si>
  <si>
    <t>Благоустройство дворовых территорий</t>
  </si>
  <si>
    <t>Субсидия юридическим лицам и индивидуальным предпринимателям, осущиствляющим деятельность по управлению многоквартирными домами, в целях поддержки местных инициатив, на территории городского поселения Кола Кольского района</t>
  </si>
  <si>
    <t>Аварийные и ремонтные работы объектов коммунальной инфраструктуры</t>
  </si>
  <si>
    <t>267,6</t>
  </si>
  <si>
    <t xml:space="preserve">за 3 квартал 2024 года </t>
  </si>
  <si>
    <t>Иные межбюджетные трансферты на формирование благоприятных условий для выполнения полномочий органов местного значения (расходы на выполнение работ по ликвидации несанкционированных свалок в городе Кола)</t>
  </si>
  <si>
    <t>Бюджет Кольского района</t>
  </si>
  <si>
    <t>Расходы на выполнение работ по организации проездов к земельным участкам, предоставленным на безвоздмезной основе многодетным семьям</t>
  </si>
  <si>
    <t>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(мероприятия по благоустройству дворовых территорий)</t>
  </si>
  <si>
    <t>Субсидия управляющим организациям, которым предоставлена лицензия на осуществление деятельности по управлению многоквартирными домами, и товариществам собственников жилья на обеспечение затрат на проведение аварийных работ капитального ремонта общего имущества многоквартирных домов, расположенных на территории городского поселения Кола Кольского района (за счет иных межбюджетных трансфертов из бюджета Кольского района)</t>
  </si>
  <si>
    <t>229,9</t>
  </si>
  <si>
    <t xml:space="preserve">Ежемесячная доплата к страховой пенсии лицам, замещающим муниципальные должности в муниципальном образовании городсткого поселения города Кола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</si>
</sst>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0.0"/>
    <numFmt numFmtId="165" formatCode="#,##0.0"/>
  </numFmts>
  <fonts count="12" x14ac:knownFonts="1">
    <font>
      <sz val="11"/>
      <color theme="1"/>
      <name val="Calibri"/>
      <family val="2"/>
      <charset val="204"/>
      <scheme val="minor"/>
    </font>
    <font>
      <b/>
      <sz val="14"/>
      <color theme="1"/>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name val="Times New Roman"/>
      <family val="1"/>
      <charset val="204"/>
    </font>
    <font>
      <sz val="11.5"/>
      <color theme="1"/>
      <name val="Times New Roman"/>
      <family val="1"/>
      <charset val="204"/>
    </font>
    <font>
      <b/>
      <sz val="11.5"/>
      <color theme="1"/>
      <name val="Times New Roman"/>
      <family val="1"/>
      <charset val="204"/>
    </font>
    <font>
      <b/>
      <sz val="11"/>
      <color theme="1"/>
      <name val="Times New Roman"/>
      <family val="1"/>
      <charset val="204"/>
    </font>
    <font>
      <sz val="11"/>
      <color theme="1"/>
      <name val="Calibri"/>
      <family val="2"/>
      <charset val="204"/>
      <scheme val="minor"/>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10" fillId="0" borderId="0" applyFont="0" applyFill="0" applyBorder="0" applyAlignment="0" applyProtection="0"/>
    <xf numFmtId="9" fontId="10" fillId="0" borderId="0" applyFont="0" applyFill="0" applyBorder="0" applyAlignment="0" applyProtection="0"/>
  </cellStyleXfs>
  <cellXfs count="118">
    <xf numFmtId="0" fontId="0" fillId="0" borderId="0" xfId="0"/>
    <xf numFmtId="0" fontId="3" fillId="2" borderId="0" xfId="0" applyFont="1" applyFill="1"/>
    <xf numFmtId="0" fontId="4" fillId="2" borderId="0" xfId="0" applyFont="1" applyFill="1"/>
    <xf numFmtId="0" fontId="5" fillId="2" borderId="0" xfId="0" applyFont="1" applyFill="1"/>
    <xf numFmtId="0" fontId="3" fillId="2" borderId="2" xfId="0" applyFont="1" applyFill="1" applyBorder="1"/>
    <xf numFmtId="165" fontId="4" fillId="2" borderId="0" xfId="0" applyNumberFormat="1" applyFont="1" applyFill="1"/>
    <xf numFmtId="49" fontId="4" fillId="0" borderId="1" xfId="0" applyNumberFormat="1" applyFont="1" applyFill="1" applyBorder="1"/>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top"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11" fillId="0" borderId="3" xfId="0" applyFont="1" applyFill="1" applyBorder="1" applyAlignment="1">
      <alignment horizontal="right" vertical="center" wrapText="1"/>
    </xf>
    <xf numFmtId="164" fontId="4"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top" wrapText="1"/>
    </xf>
    <xf numFmtId="0" fontId="2" fillId="0" borderId="5" xfId="0"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0" fillId="0" borderId="6" xfId="0" applyFill="1" applyBorder="1" applyAlignment="1">
      <alignment horizontal="center" vertical="top" wrapText="1"/>
    </xf>
    <xf numFmtId="0" fontId="0" fillId="0" borderId="6" xfId="0" applyFill="1" applyBorder="1" applyAlignment="1">
      <alignment vertical="center" wrapText="1"/>
    </xf>
    <xf numFmtId="0" fontId="0" fillId="0" borderId="7" xfId="0" applyFill="1" applyBorder="1" applyAlignment="1">
      <alignment horizontal="center" vertical="top" wrapText="1"/>
    </xf>
    <xf numFmtId="0" fontId="0" fillId="0" borderId="7" xfId="0" applyFill="1" applyBorder="1" applyAlignment="1">
      <alignment vertical="center" wrapText="1"/>
    </xf>
    <xf numFmtId="165" fontId="3" fillId="2" borderId="0" xfId="0" applyNumberFormat="1" applyFont="1" applyFill="1"/>
    <xf numFmtId="0" fontId="1" fillId="0" borderId="0" xfId="0" applyFont="1" applyFill="1" applyAlignment="1">
      <alignment horizontal="center"/>
    </xf>
    <xf numFmtId="0" fontId="9" fillId="0" borderId="0" xfId="0" applyFont="1" applyFill="1" applyAlignment="1">
      <alignment horizontal="right"/>
    </xf>
    <xf numFmtId="10" fontId="2" fillId="0" borderId="0" xfId="1" applyNumberFormat="1" applyFont="1" applyFill="1" applyAlignment="1">
      <alignment horizontal="left" vertical="center"/>
    </xf>
    <xf numFmtId="0" fontId="11" fillId="0" borderId="0" xfId="0" applyFont="1" applyFill="1" applyAlignment="1">
      <alignment horizontal="right"/>
    </xf>
    <xf numFmtId="10" fontId="4" fillId="0" borderId="0" xfId="1" applyNumberFormat="1" applyFont="1" applyFill="1" applyAlignment="1">
      <alignment horizontal="left" vertical="center"/>
    </xf>
    <xf numFmtId="0" fontId="2" fillId="0" borderId="0" xfId="0" applyFont="1" applyFill="1" applyAlignment="1">
      <alignment horizontal="center"/>
    </xf>
    <xf numFmtId="0" fontId="3" fillId="0" borderId="0" xfId="0" applyFont="1" applyFill="1"/>
    <xf numFmtId="0" fontId="2" fillId="0" borderId="1" xfId="0" applyFont="1" applyFill="1" applyBorder="1" applyAlignment="1">
      <alignment horizontal="center" vertical="top"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xf numFmtId="49" fontId="4" fillId="0" borderId="1" xfId="0" applyNumberFormat="1" applyFont="1" applyFill="1" applyBorder="1" applyAlignment="1">
      <alignment horizontal="center" vertical="top" wrapText="1"/>
    </xf>
    <xf numFmtId="10" fontId="4" fillId="0" borderId="4" xfId="2" applyNumberFormat="1" applyFont="1" applyFill="1" applyBorder="1" applyAlignment="1">
      <alignment horizontal="left" vertical="center"/>
    </xf>
    <xf numFmtId="49" fontId="4" fillId="0" borderId="5" xfId="0" applyNumberFormat="1" applyFont="1" applyFill="1" applyBorder="1" applyAlignment="1">
      <alignment horizontal="center" vertical="center" wrapText="1"/>
    </xf>
    <xf numFmtId="0" fontId="9" fillId="0" borderId="3" xfId="0" applyFont="1" applyFill="1" applyBorder="1" applyAlignment="1">
      <alignment horizontal="right" vertical="center" wrapText="1"/>
    </xf>
    <xf numFmtId="10" fontId="2" fillId="0" borderId="4" xfId="2" applyNumberFormat="1" applyFont="1" applyFill="1" applyBorder="1" applyAlignment="1">
      <alignment horizontal="left" vertical="center"/>
    </xf>
    <xf numFmtId="49"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9" fontId="3" fillId="0" borderId="1" xfId="0" applyNumberFormat="1" applyFont="1" applyFill="1" applyBorder="1"/>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13" xfId="0" applyFont="1" applyFill="1" applyBorder="1" applyAlignment="1">
      <alignment horizontal="right" vertical="center" wrapText="1"/>
    </xf>
    <xf numFmtId="10" fontId="4" fillId="0" borderId="14" xfId="2" applyNumberFormat="1" applyFont="1" applyFill="1" applyBorder="1" applyAlignment="1">
      <alignment horizontal="left" vertical="center"/>
    </xf>
    <xf numFmtId="49" fontId="4" fillId="0" borderId="5" xfId="0" applyNumberFormat="1" applyFont="1" applyFill="1" applyBorder="1" applyAlignment="1">
      <alignment horizontal="center" vertical="top" wrapText="1"/>
    </xf>
    <xf numFmtId="0" fontId="4" fillId="0" borderId="5" xfId="0" applyFont="1" applyFill="1" applyBorder="1" applyAlignment="1">
      <alignment horizontal="center" vertical="center" wrapText="1"/>
    </xf>
    <xf numFmtId="0" fontId="9" fillId="0" borderId="9" xfId="0" applyFont="1" applyFill="1" applyBorder="1" applyAlignment="1">
      <alignment horizontal="right" vertical="center" wrapText="1"/>
    </xf>
    <xf numFmtId="0" fontId="11" fillId="0" borderId="9" xfId="0" applyFont="1" applyFill="1" applyBorder="1" applyAlignment="1">
      <alignment horizontal="right" vertical="center" wrapText="1"/>
    </xf>
    <xf numFmtId="10" fontId="4" fillId="0" borderId="10" xfId="2" applyNumberFormat="1" applyFont="1" applyFill="1" applyBorder="1" applyAlignment="1">
      <alignment horizontal="left" vertical="center"/>
    </xf>
    <xf numFmtId="0" fontId="4" fillId="0" borderId="6" xfId="0" applyFont="1" applyFill="1" applyBorder="1" applyAlignment="1">
      <alignment horizontal="center" vertical="center" wrapText="1"/>
    </xf>
    <xf numFmtId="2" fontId="4" fillId="0" borderId="1" xfId="0" applyNumberFormat="1" applyFont="1" applyFill="1" applyBorder="1" applyAlignment="1">
      <alignment horizontal="center" vertical="center"/>
    </xf>
    <xf numFmtId="0" fontId="2" fillId="0" borderId="5" xfId="0" applyFont="1" applyFill="1" applyBorder="1" applyAlignment="1">
      <alignment horizontal="center" vertical="top" wrapText="1"/>
    </xf>
    <xf numFmtId="0" fontId="11" fillId="0" borderId="11" xfId="0" applyFont="1" applyFill="1" applyBorder="1" applyAlignment="1">
      <alignment horizontal="right" vertical="center" wrapText="1"/>
    </xf>
    <xf numFmtId="10" fontId="4" fillId="0" borderId="12" xfId="2" applyNumberFormat="1" applyFont="1" applyFill="1" applyBorder="1" applyAlignment="1">
      <alignment horizontal="left" vertical="center"/>
    </xf>
    <xf numFmtId="0" fontId="9" fillId="0" borderId="11" xfId="0" applyFont="1" applyFill="1" applyBorder="1" applyAlignment="1">
      <alignment horizontal="right" vertical="center" wrapText="1"/>
    </xf>
    <xf numFmtId="10" fontId="2" fillId="0" borderId="12" xfId="2" applyNumberFormat="1" applyFont="1" applyFill="1" applyBorder="1" applyAlignment="1">
      <alignment horizontal="left" vertical="center"/>
    </xf>
    <xf numFmtId="49" fontId="4" fillId="0" borderId="1"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165" fontId="4" fillId="0" borderId="1"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5" xfId="0" applyFill="1" applyBorder="1" applyAlignment="1">
      <alignment horizontal="center" vertical="center" wrapText="1"/>
    </xf>
    <xf numFmtId="0" fontId="9" fillId="0" borderId="7" xfId="0" applyFont="1" applyFill="1" applyBorder="1" applyAlignment="1">
      <alignment horizontal="center" vertical="center" wrapText="1"/>
    </xf>
    <xf numFmtId="0" fontId="0" fillId="0" borderId="7" xfId="0"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0" fillId="0" borderId="7" xfId="0" applyFill="1" applyBorder="1" applyAlignment="1">
      <alignment wrapText="1"/>
    </xf>
    <xf numFmtId="49" fontId="2" fillId="0" borderId="3"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top" wrapText="1"/>
    </xf>
    <xf numFmtId="49" fontId="2" fillId="0" borderId="5" xfId="0" applyNumberFormat="1" applyFont="1" applyFill="1" applyBorder="1" applyAlignment="1">
      <alignment horizontal="center" vertical="top" wrapText="1"/>
    </xf>
    <xf numFmtId="0" fontId="0" fillId="0" borderId="5" xfId="0" applyFill="1" applyBorder="1" applyAlignment="1">
      <alignment horizontal="center" vertical="top" wrapText="1"/>
    </xf>
    <xf numFmtId="0" fontId="0" fillId="0" borderId="6" xfId="0" applyFill="1" applyBorder="1" applyAlignment="1">
      <alignment horizont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5" xfId="0" applyFont="1" applyFill="1" applyBorder="1" applyAlignment="1"/>
    <xf numFmtId="0" fontId="4" fillId="0" borderId="5" xfId="0" applyFont="1" applyFill="1" applyBorder="1" applyAlignment="1">
      <alignment horizontal="left" vertical="top" wrapText="1"/>
    </xf>
    <xf numFmtId="0" fontId="0" fillId="0" borderId="7" xfId="0" applyFill="1" applyBorder="1" applyAlignment="1"/>
    <xf numFmtId="0" fontId="0" fillId="0" borderId="7" xfId="0" applyFill="1" applyBorder="1" applyAlignment="1">
      <alignment horizontal="left" vertical="top" wrapText="1"/>
    </xf>
    <xf numFmtId="0" fontId="0" fillId="0" borderId="6" xfId="0" applyFill="1" applyBorder="1" applyAlignment="1">
      <alignment horizontal="center" wrapText="1"/>
    </xf>
    <xf numFmtId="0" fontId="0" fillId="0" borderId="7" xfId="0" applyFill="1" applyBorder="1" applyAlignment="1">
      <alignment horizontal="center" wrapText="1"/>
    </xf>
    <xf numFmtId="0" fontId="4" fillId="0" borderId="7" xfId="0" applyFont="1" applyFill="1" applyBorder="1" applyAlignment="1">
      <alignment horizontal="center" vertical="center" wrapText="1"/>
    </xf>
    <xf numFmtId="49" fontId="4" fillId="0" borderId="5" xfId="0" applyNumberFormat="1" applyFont="1" applyFill="1" applyBorder="1" applyAlignment="1">
      <alignment horizontal="center" vertical="center"/>
    </xf>
    <xf numFmtId="0" fontId="0" fillId="0" borderId="7" xfId="0" applyFill="1" applyBorder="1" applyAlignment="1">
      <alignment horizontal="center"/>
    </xf>
    <xf numFmtId="0" fontId="2" fillId="0" borderId="3"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0" fillId="0" borderId="1" xfId="0" applyFill="1" applyBorder="1" applyAlignment="1">
      <alignment horizontal="center" wrapText="1"/>
    </xf>
    <xf numFmtId="165" fontId="2" fillId="0" borderId="1" xfId="0" applyNumberFormat="1" applyFont="1" applyFill="1" applyBorder="1" applyAlignment="1">
      <alignment horizontal="center" vertical="center"/>
    </xf>
    <xf numFmtId="0" fontId="2" fillId="0" borderId="12" xfId="0" applyFont="1" applyFill="1" applyBorder="1" applyAlignment="1">
      <alignment horizontal="center" vertical="center" wrapText="1"/>
    </xf>
    <xf numFmtId="0" fontId="0" fillId="0" borderId="4" xfId="0"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0" fillId="0" borderId="0" xfId="0" applyFill="1" applyBorder="1" applyAlignment="1">
      <alignment horizontal="center" wrapText="1"/>
    </xf>
    <xf numFmtId="0" fontId="0" fillId="0" borderId="0" xfId="0" applyFill="1" applyBorder="1" applyAlignment="1">
      <alignment horizontal="center" vertical="center" wrapText="1"/>
    </xf>
    <xf numFmtId="0" fontId="4" fillId="0" borderId="0" xfId="0"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0" fontId="11" fillId="0" borderId="0" xfId="0" applyFont="1" applyFill="1" applyBorder="1" applyAlignment="1">
      <alignment horizontal="right" vertical="center"/>
    </xf>
    <xf numFmtId="0" fontId="2"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4" fillId="0" borderId="0" xfId="0" applyFont="1" applyFill="1"/>
    <xf numFmtId="165" fontId="3" fillId="0" borderId="0" xfId="0" applyNumberFormat="1" applyFont="1" applyFill="1"/>
  </cellXfs>
  <cellStyles count="3">
    <cellStyle name="Обычный" xfId="0" builtinId="0"/>
    <cellStyle name="Процентный" xfId="2" builtinId="5"/>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14"/>
  <sheetViews>
    <sheetView tabSelected="1" zoomScale="104" zoomScaleNormal="104" workbookViewId="0">
      <selection activeCell="A164" sqref="A1:I1048576"/>
    </sheetView>
  </sheetViews>
  <sheetFormatPr defaultRowHeight="15.75" x14ac:dyDescent="0.25"/>
  <cols>
    <col min="1" max="1" width="5.85546875" style="30" customWidth="1"/>
    <col min="2" max="2" width="39" style="30" customWidth="1"/>
    <col min="3" max="3" width="19.5703125" style="30" customWidth="1"/>
    <col min="4" max="4" width="19.7109375" style="30" customWidth="1"/>
    <col min="5" max="5" width="16.5703125" style="30" customWidth="1"/>
    <col min="6" max="6" width="19.7109375" style="30" customWidth="1"/>
    <col min="7" max="7" width="17.5703125" style="30" customWidth="1"/>
    <col min="8" max="8" width="15.42578125" style="25" customWidth="1"/>
    <col min="9" max="9" width="13" style="26" bestFit="1" customWidth="1"/>
    <col min="10" max="13" width="10.5703125" style="1" bestFit="1" customWidth="1"/>
    <col min="14" max="16384" width="9.140625" style="1"/>
  </cols>
  <sheetData>
    <row r="1" spans="1:9" ht="18.75" x14ac:dyDescent="0.3">
      <c r="A1" s="24" t="s">
        <v>3</v>
      </c>
      <c r="B1" s="24"/>
      <c r="C1" s="24"/>
      <c r="D1" s="24"/>
      <c r="E1" s="24"/>
      <c r="F1" s="24"/>
      <c r="G1" s="24"/>
    </row>
    <row r="2" spans="1:9" ht="18.75" x14ac:dyDescent="0.3">
      <c r="A2" s="24" t="s">
        <v>2</v>
      </c>
      <c r="B2" s="24"/>
      <c r="C2" s="24"/>
      <c r="D2" s="24"/>
      <c r="E2" s="24"/>
      <c r="F2" s="24"/>
      <c r="G2" s="24"/>
      <c r="H2" s="27"/>
      <c r="I2" s="28"/>
    </row>
    <row r="3" spans="1:9" ht="18.75" x14ac:dyDescent="0.3">
      <c r="A3" s="24" t="s">
        <v>62</v>
      </c>
      <c r="B3" s="24"/>
      <c r="C3" s="24"/>
      <c r="D3" s="24"/>
      <c r="E3" s="24"/>
      <c r="F3" s="24"/>
      <c r="G3" s="24"/>
      <c r="H3" s="27"/>
      <c r="I3" s="28"/>
    </row>
    <row r="4" spans="1:9" ht="18.75" x14ac:dyDescent="0.3">
      <c r="A4" s="24" t="s">
        <v>122</v>
      </c>
      <c r="B4" s="24"/>
      <c r="C4" s="24"/>
      <c r="D4" s="24"/>
      <c r="E4" s="24"/>
      <c r="F4" s="24"/>
      <c r="G4" s="24"/>
      <c r="H4" s="27"/>
      <c r="I4" s="28"/>
    </row>
    <row r="5" spans="1:9" x14ac:dyDescent="0.25">
      <c r="A5" s="29"/>
      <c r="H5" s="27"/>
      <c r="I5" s="28"/>
    </row>
    <row r="6" spans="1:9" ht="15.75" customHeight="1" x14ac:dyDescent="0.25">
      <c r="A6" s="31" t="s">
        <v>1</v>
      </c>
      <c r="B6" s="8" t="s">
        <v>4</v>
      </c>
      <c r="C6" s="8" t="s">
        <v>0</v>
      </c>
      <c r="D6" s="17" t="s">
        <v>5</v>
      </c>
      <c r="E6" s="8" t="s">
        <v>6</v>
      </c>
      <c r="F6" s="31" t="s">
        <v>7</v>
      </c>
      <c r="G6" s="31"/>
      <c r="H6" s="32" t="s">
        <v>18</v>
      </c>
      <c r="I6" s="33"/>
    </row>
    <row r="7" spans="1:9" ht="60.75" customHeight="1" x14ac:dyDescent="0.25">
      <c r="A7" s="31"/>
      <c r="B7" s="8"/>
      <c r="C7" s="8"/>
      <c r="D7" s="34"/>
      <c r="E7" s="8"/>
      <c r="F7" s="7" t="s">
        <v>9</v>
      </c>
      <c r="G7" s="7" t="s">
        <v>8</v>
      </c>
      <c r="H7" s="35"/>
      <c r="I7" s="36"/>
    </row>
    <row r="8" spans="1:9" ht="24.75" customHeight="1" x14ac:dyDescent="0.25">
      <c r="A8" s="7">
        <v>1</v>
      </c>
      <c r="B8" s="8" t="s">
        <v>85</v>
      </c>
      <c r="C8" s="8"/>
      <c r="D8" s="8"/>
      <c r="E8" s="8"/>
      <c r="F8" s="8"/>
      <c r="G8" s="8"/>
      <c r="H8" s="37"/>
      <c r="I8" s="37"/>
    </row>
    <row r="9" spans="1:9" ht="32.25" customHeight="1" x14ac:dyDescent="0.25">
      <c r="A9" s="38"/>
      <c r="B9" s="8" t="s">
        <v>20</v>
      </c>
      <c r="C9" s="37"/>
      <c r="D9" s="37"/>
      <c r="E9" s="37"/>
      <c r="F9" s="37"/>
      <c r="G9" s="37"/>
      <c r="H9" s="37"/>
      <c r="I9" s="37"/>
    </row>
    <row r="10" spans="1:9" ht="52.5" customHeight="1" x14ac:dyDescent="0.25">
      <c r="A10" s="39"/>
      <c r="B10" s="12" t="s">
        <v>15</v>
      </c>
      <c r="C10" s="12" t="s">
        <v>21</v>
      </c>
      <c r="D10" s="13">
        <v>100</v>
      </c>
      <c r="E10" s="13">
        <v>100</v>
      </c>
      <c r="F10" s="13">
        <v>0</v>
      </c>
      <c r="G10" s="13">
        <v>0</v>
      </c>
      <c r="H10" s="14" t="s">
        <v>92</v>
      </c>
      <c r="I10" s="40">
        <f t="shared" ref="I10:I31" si="0">ROUND(G10/E10,4)</f>
        <v>0</v>
      </c>
    </row>
    <row r="11" spans="1:9" ht="42" customHeight="1" x14ac:dyDescent="0.25">
      <c r="A11" s="41"/>
      <c r="B11" s="17" t="s">
        <v>14</v>
      </c>
      <c r="C11" s="7" t="s">
        <v>13</v>
      </c>
      <c r="D11" s="18">
        <f>D12</f>
        <v>100</v>
      </c>
      <c r="E11" s="18">
        <f t="shared" ref="E11:G11" si="1">E12</f>
        <v>100</v>
      </c>
      <c r="F11" s="18">
        <f t="shared" si="1"/>
        <v>0</v>
      </c>
      <c r="G11" s="18">
        <f t="shared" si="1"/>
        <v>0</v>
      </c>
      <c r="H11" s="42" t="s">
        <v>92</v>
      </c>
      <c r="I11" s="43">
        <f t="shared" si="0"/>
        <v>0</v>
      </c>
    </row>
    <row r="12" spans="1:9" ht="48" customHeight="1" x14ac:dyDescent="0.25">
      <c r="A12" s="44"/>
      <c r="B12" s="45"/>
      <c r="C12" s="12" t="s">
        <v>21</v>
      </c>
      <c r="D12" s="13">
        <f>D10</f>
        <v>100</v>
      </c>
      <c r="E12" s="13">
        <f t="shared" ref="E12:G12" si="2">E10</f>
        <v>100</v>
      </c>
      <c r="F12" s="13">
        <f t="shared" si="2"/>
        <v>0</v>
      </c>
      <c r="G12" s="13">
        <f t="shared" si="2"/>
        <v>0</v>
      </c>
      <c r="H12" s="14" t="s">
        <v>92</v>
      </c>
      <c r="I12" s="40">
        <f t="shared" si="0"/>
        <v>0</v>
      </c>
    </row>
    <row r="13" spans="1:9" ht="32.25" customHeight="1" x14ac:dyDescent="0.25">
      <c r="A13" s="46"/>
      <c r="B13" s="8" t="s">
        <v>22</v>
      </c>
      <c r="C13" s="37"/>
      <c r="D13" s="37"/>
      <c r="E13" s="37"/>
      <c r="F13" s="37"/>
      <c r="G13" s="37"/>
      <c r="H13" s="37"/>
      <c r="I13" s="37"/>
    </row>
    <row r="14" spans="1:9" ht="87" customHeight="1" x14ac:dyDescent="0.25">
      <c r="A14" s="39"/>
      <c r="B14" s="12" t="s">
        <v>71</v>
      </c>
      <c r="C14" s="12" t="s">
        <v>21</v>
      </c>
      <c r="D14" s="13">
        <v>425</v>
      </c>
      <c r="E14" s="13">
        <v>425</v>
      </c>
      <c r="F14" s="13">
        <v>375</v>
      </c>
      <c r="G14" s="13">
        <v>269.89999999999998</v>
      </c>
      <c r="H14" s="14" t="s">
        <v>92</v>
      </c>
      <c r="I14" s="40">
        <f t="shared" si="0"/>
        <v>0.6351</v>
      </c>
    </row>
    <row r="15" spans="1:9" ht="96.75" customHeight="1" x14ac:dyDescent="0.25">
      <c r="A15" s="39"/>
      <c r="B15" s="12" t="s">
        <v>72</v>
      </c>
      <c r="C15" s="12" t="s">
        <v>21</v>
      </c>
      <c r="D15" s="13">
        <v>290</v>
      </c>
      <c r="E15" s="13">
        <v>290</v>
      </c>
      <c r="F15" s="13">
        <v>290</v>
      </c>
      <c r="G15" s="13">
        <v>290</v>
      </c>
      <c r="H15" s="14" t="s">
        <v>92</v>
      </c>
      <c r="I15" s="40">
        <f t="shared" si="0"/>
        <v>1</v>
      </c>
    </row>
    <row r="16" spans="1:9" ht="109.5" customHeight="1" x14ac:dyDescent="0.25">
      <c r="A16" s="39"/>
      <c r="B16" s="12" t="s">
        <v>77</v>
      </c>
      <c r="C16" s="12" t="s">
        <v>21</v>
      </c>
      <c r="D16" s="13">
        <v>60</v>
      </c>
      <c r="E16" s="13">
        <v>60</v>
      </c>
      <c r="F16" s="13">
        <v>28.2</v>
      </c>
      <c r="G16" s="13">
        <v>28.2</v>
      </c>
      <c r="H16" s="14" t="s">
        <v>92</v>
      </c>
      <c r="I16" s="40">
        <f t="shared" si="0"/>
        <v>0.47</v>
      </c>
    </row>
    <row r="17" spans="1:9" ht="87" customHeight="1" x14ac:dyDescent="0.25">
      <c r="A17" s="39"/>
      <c r="B17" s="12" t="s">
        <v>23</v>
      </c>
      <c r="C17" s="12" t="s">
        <v>21</v>
      </c>
      <c r="D17" s="13">
        <v>9187.7000000000007</v>
      </c>
      <c r="E17" s="13">
        <v>9187.7000000000007</v>
      </c>
      <c r="F17" s="13">
        <v>5358.8</v>
      </c>
      <c r="G17" s="13">
        <v>5358.8</v>
      </c>
      <c r="H17" s="14" t="s">
        <v>92</v>
      </c>
      <c r="I17" s="40">
        <f t="shared" si="0"/>
        <v>0.58330000000000004</v>
      </c>
    </row>
    <row r="18" spans="1:9" ht="104.25" customHeight="1" x14ac:dyDescent="0.25">
      <c r="A18" s="39"/>
      <c r="B18" s="12" t="s">
        <v>24</v>
      </c>
      <c r="C18" s="12" t="s">
        <v>27</v>
      </c>
      <c r="D18" s="13">
        <v>1589.7</v>
      </c>
      <c r="E18" s="13">
        <v>1589.7</v>
      </c>
      <c r="F18" s="13">
        <v>1192.3</v>
      </c>
      <c r="G18" s="13">
        <v>1192.3</v>
      </c>
      <c r="H18" s="14" t="s">
        <v>92</v>
      </c>
      <c r="I18" s="40">
        <f t="shared" si="0"/>
        <v>0.75</v>
      </c>
    </row>
    <row r="19" spans="1:9" ht="105" customHeight="1" x14ac:dyDescent="0.25">
      <c r="A19" s="39"/>
      <c r="B19" s="12" t="s">
        <v>25</v>
      </c>
      <c r="C19" s="12" t="s">
        <v>21</v>
      </c>
      <c r="D19" s="13">
        <v>176.6</v>
      </c>
      <c r="E19" s="13">
        <v>176.6</v>
      </c>
      <c r="F19" s="13">
        <v>132.5</v>
      </c>
      <c r="G19" s="13">
        <v>132.5</v>
      </c>
      <c r="H19" s="14" t="s">
        <v>92</v>
      </c>
      <c r="I19" s="40">
        <f t="shared" si="0"/>
        <v>0.75029999999999997</v>
      </c>
    </row>
    <row r="20" spans="1:9" ht="87" customHeight="1" x14ac:dyDescent="0.25">
      <c r="A20" s="39"/>
      <c r="B20" s="12" t="s">
        <v>26</v>
      </c>
      <c r="C20" s="12" t="s">
        <v>21</v>
      </c>
      <c r="D20" s="13">
        <v>5466</v>
      </c>
      <c r="E20" s="13">
        <v>5466</v>
      </c>
      <c r="F20" s="13">
        <v>3730.3</v>
      </c>
      <c r="G20" s="13">
        <v>3730.3</v>
      </c>
      <c r="H20" s="14" t="s">
        <v>92</v>
      </c>
      <c r="I20" s="40">
        <f t="shared" si="0"/>
        <v>0.6825</v>
      </c>
    </row>
    <row r="21" spans="1:9" ht="96.75" customHeight="1" x14ac:dyDescent="0.25">
      <c r="A21" s="39"/>
      <c r="B21" s="12" t="s">
        <v>16</v>
      </c>
      <c r="C21" s="12" t="s">
        <v>21</v>
      </c>
      <c r="D21" s="13">
        <v>65</v>
      </c>
      <c r="E21" s="13">
        <v>65</v>
      </c>
      <c r="F21" s="13">
        <v>0</v>
      </c>
      <c r="G21" s="13">
        <v>0</v>
      </c>
      <c r="H21" s="14" t="s">
        <v>92</v>
      </c>
      <c r="I21" s="40">
        <f>ROUND(G21/E21,4)</f>
        <v>0</v>
      </c>
    </row>
    <row r="22" spans="1:9" ht="31.5" customHeight="1" x14ac:dyDescent="0.25">
      <c r="A22" s="47"/>
      <c r="B22" s="8" t="s">
        <v>14</v>
      </c>
      <c r="C22" s="7" t="s">
        <v>13</v>
      </c>
      <c r="D22" s="18">
        <f>D23+D24</f>
        <v>17260</v>
      </c>
      <c r="E22" s="18">
        <f t="shared" ref="E22:G22" si="3">E23+E24</f>
        <v>17260</v>
      </c>
      <c r="F22" s="18">
        <f t="shared" si="3"/>
        <v>11107.199999999999</v>
      </c>
      <c r="G22" s="18">
        <f t="shared" si="3"/>
        <v>11002</v>
      </c>
      <c r="H22" s="42" t="s">
        <v>92</v>
      </c>
      <c r="I22" s="43">
        <f t="shared" si="0"/>
        <v>0.63739999999999997</v>
      </c>
    </row>
    <row r="23" spans="1:9" ht="55.5" customHeight="1" x14ac:dyDescent="0.25">
      <c r="A23" s="47"/>
      <c r="B23" s="48"/>
      <c r="C23" s="12" t="s">
        <v>21</v>
      </c>
      <c r="D23" s="13">
        <f>D14+D15+D16+D17+D19+D20+D21</f>
        <v>15670.300000000001</v>
      </c>
      <c r="E23" s="13">
        <f t="shared" ref="E23" si="4">E14+E15+E16+E17+E19+E20+E21</f>
        <v>15670.300000000001</v>
      </c>
      <c r="F23" s="13">
        <f>F14+F15+F16+F17+F19+F20+F21+0.1</f>
        <v>9914.9</v>
      </c>
      <c r="G23" s="13">
        <f>G14+G15+G16+G17+G19+G20+G21</f>
        <v>9809.7000000000007</v>
      </c>
      <c r="H23" s="14" t="s">
        <v>92</v>
      </c>
      <c r="I23" s="40">
        <f t="shared" si="0"/>
        <v>0.626</v>
      </c>
    </row>
    <row r="24" spans="1:9" ht="47.25" x14ac:dyDescent="0.25">
      <c r="A24" s="47"/>
      <c r="B24" s="48"/>
      <c r="C24" s="12" t="s">
        <v>12</v>
      </c>
      <c r="D24" s="13">
        <f>D18</f>
        <v>1589.7</v>
      </c>
      <c r="E24" s="13">
        <f t="shared" ref="E24:G24" si="5">E18</f>
        <v>1589.7</v>
      </c>
      <c r="F24" s="13">
        <f t="shared" si="5"/>
        <v>1192.3</v>
      </c>
      <c r="G24" s="13">
        <f t="shared" si="5"/>
        <v>1192.3</v>
      </c>
      <c r="H24" s="14" t="s">
        <v>92</v>
      </c>
      <c r="I24" s="40">
        <f t="shared" si="0"/>
        <v>0.75</v>
      </c>
    </row>
    <row r="25" spans="1:9" s="2" customFormat="1" ht="32.25" customHeight="1" x14ac:dyDescent="0.25">
      <c r="A25" s="6"/>
      <c r="B25" s="8" t="s">
        <v>28</v>
      </c>
      <c r="C25" s="9"/>
      <c r="D25" s="9"/>
      <c r="E25" s="9"/>
      <c r="F25" s="9"/>
      <c r="G25" s="9"/>
      <c r="H25" s="9"/>
      <c r="I25" s="9"/>
    </row>
    <row r="26" spans="1:9" s="2" customFormat="1" ht="87" customHeight="1" x14ac:dyDescent="0.25">
      <c r="A26" s="39"/>
      <c r="B26" s="12" t="s">
        <v>65</v>
      </c>
      <c r="C26" s="12" t="s">
        <v>21</v>
      </c>
      <c r="D26" s="13">
        <v>30</v>
      </c>
      <c r="E26" s="13">
        <v>30</v>
      </c>
      <c r="F26" s="13">
        <v>0</v>
      </c>
      <c r="G26" s="13">
        <v>0</v>
      </c>
      <c r="H26" s="14" t="s">
        <v>92</v>
      </c>
      <c r="I26" s="40">
        <f t="shared" si="0"/>
        <v>0</v>
      </c>
    </row>
    <row r="27" spans="1:9" s="2" customFormat="1" ht="82.5" customHeight="1" x14ac:dyDescent="0.25">
      <c r="A27" s="39"/>
      <c r="B27" s="12" t="s">
        <v>78</v>
      </c>
      <c r="C27" s="12" t="s">
        <v>21</v>
      </c>
      <c r="D27" s="13">
        <v>156.4</v>
      </c>
      <c r="E27" s="13">
        <v>156.4</v>
      </c>
      <c r="F27" s="13">
        <v>0</v>
      </c>
      <c r="G27" s="13">
        <v>0</v>
      </c>
      <c r="H27" s="14" t="s">
        <v>92</v>
      </c>
      <c r="I27" s="40">
        <f t="shared" si="0"/>
        <v>0</v>
      </c>
    </row>
    <row r="28" spans="1:9" ht="37.5" customHeight="1" x14ac:dyDescent="0.25">
      <c r="A28" s="41"/>
      <c r="B28" s="17" t="s">
        <v>14</v>
      </c>
      <c r="C28" s="7" t="s">
        <v>13</v>
      </c>
      <c r="D28" s="18">
        <f>D29</f>
        <v>186.4</v>
      </c>
      <c r="E28" s="18">
        <f t="shared" ref="E28:G28" si="6">E29</f>
        <v>186.4</v>
      </c>
      <c r="F28" s="18">
        <f t="shared" si="6"/>
        <v>0</v>
      </c>
      <c r="G28" s="18">
        <f t="shared" si="6"/>
        <v>0</v>
      </c>
      <c r="H28" s="42" t="s">
        <v>92</v>
      </c>
      <c r="I28" s="43">
        <f t="shared" si="0"/>
        <v>0</v>
      </c>
    </row>
    <row r="29" spans="1:9" ht="38.25" customHeight="1" x14ac:dyDescent="0.25">
      <c r="A29" s="44"/>
      <c r="B29" s="45"/>
      <c r="C29" s="12" t="s">
        <v>21</v>
      </c>
      <c r="D29" s="13">
        <f>D26+D27</f>
        <v>186.4</v>
      </c>
      <c r="E29" s="13">
        <f t="shared" ref="E29:G29" si="7">E26+E27</f>
        <v>186.4</v>
      </c>
      <c r="F29" s="13">
        <f t="shared" si="7"/>
        <v>0</v>
      </c>
      <c r="G29" s="13">
        <f t="shared" si="7"/>
        <v>0</v>
      </c>
      <c r="H29" s="14" t="s">
        <v>92</v>
      </c>
      <c r="I29" s="40">
        <f t="shared" si="0"/>
        <v>0</v>
      </c>
    </row>
    <row r="30" spans="1:9" ht="30.75" customHeight="1" x14ac:dyDescent="0.25">
      <c r="A30" s="41"/>
      <c r="B30" s="17" t="s">
        <v>11</v>
      </c>
      <c r="C30" s="7" t="s">
        <v>13</v>
      </c>
      <c r="D30" s="18">
        <f>D31+D32</f>
        <v>17546.400000000001</v>
      </c>
      <c r="E30" s="18">
        <f t="shared" ref="E30:G30" si="8">E31+E32</f>
        <v>17546.400000000001</v>
      </c>
      <c r="F30" s="18">
        <f t="shared" si="8"/>
        <v>11107.099999999999</v>
      </c>
      <c r="G30" s="18">
        <f t="shared" si="8"/>
        <v>11002</v>
      </c>
      <c r="H30" s="42" t="s">
        <v>92</v>
      </c>
      <c r="I30" s="43">
        <f t="shared" si="0"/>
        <v>0.627</v>
      </c>
    </row>
    <row r="31" spans="1:9" ht="56.25" customHeight="1" x14ac:dyDescent="0.25">
      <c r="A31" s="44"/>
      <c r="B31" s="45"/>
      <c r="C31" s="12" t="s">
        <v>21</v>
      </c>
      <c r="D31" s="13">
        <f>D12+D23+D29</f>
        <v>15956.7</v>
      </c>
      <c r="E31" s="13">
        <f>E12+E23+E29</f>
        <v>15956.7</v>
      </c>
      <c r="F31" s="13">
        <f>F12+F23+F29-0.1</f>
        <v>9914.7999999999993</v>
      </c>
      <c r="G31" s="13">
        <f>G12+G23+G29</f>
        <v>9809.7000000000007</v>
      </c>
      <c r="H31" s="14" t="s">
        <v>92</v>
      </c>
      <c r="I31" s="40">
        <f t="shared" si="0"/>
        <v>0.61480000000000001</v>
      </c>
    </row>
    <row r="32" spans="1:9" ht="47.25" x14ac:dyDescent="0.25">
      <c r="A32" s="44"/>
      <c r="B32" s="45"/>
      <c r="C32" s="12" t="s">
        <v>12</v>
      </c>
      <c r="D32" s="13">
        <f>D24</f>
        <v>1589.7</v>
      </c>
      <c r="E32" s="13">
        <f t="shared" ref="E32:G32" si="9">E24</f>
        <v>1589.7</v>
      </c>
      <c r="F32" s="13">
        <f t="shared" si="9"/>
        <v>1192.3</v>
      </c>
      <c r="G32" s="13">
        <f t="shared" si="9"/>
        <v>1192.3</v>
      </c>
      <c r="H32" s="14" t="s">
        <v>92</v>
      </c>
      <c r="I32" s="40">
        <f t="shared" ref="I32" si="10">ROUND(G32/E32,4)</f>
        <v>0.75</v>
      </c>
    </row>
    <row r="33" spans="1:9" s="2" customFormat="1" ht="24.75" customHeight="1" x14ac:dyDescent="0.25">
      <c r="A33" s="7">
        <v>2</v>
      </c>
      <c r="B33" s="8" t="s">
        <v>86</v>
      </c>
      <c r="C33" s="8"/>
      <c r="D33" s="8"/>
      <c r="E33" s="8"/>
      <c r="F33" s="8"/>
      <c r="G33" s="8"/>
      <c r="H33" s="9"/>
      <c r="I33" s="9"/>
    </row>
    <row r="34" spans="1:9" ht="68.25" customHeight="1" x14ac:dyDescent="0.25">
      <c r="A34" s="39"/>
      <c r="B34" s="12" t="s">
        <v>29</v>
      </c>
      <c r="C34" s="12" t="s">
        <v>21</v>
      </c>
      <c r="D34" s="13">
        <v>721.6</v>
      </c>
      <c r="E34" s="13">
        <v>721.6</v>
      </c>
      <c r="F34" s="13">
        <v>605.9</v>
      </c>
      <c r="G34" s="13">
        <v>605.9</v>
      </c>
      <c r="H34" s="49" t="s">
        <v>92</v>
      </c>
      <c r="I34" s="50">
        <f t="shared" ref="I34:I40" si="11">ROUND(G34/E34,4)</f>
        <v>0.8397</v>
      </c>
    </row>
    <row r="35" spans="1:9" ht="126" x14ac:dyDescent="0.25">
      <c r="A35" s="51"/>
      <c r="B35" s="52" t="s">
        <v>123</v>
      </c>
      <c r="C35" s="12" t="s">
        <v>124</v>
      </c>
      <c r="D35" s="13">
        <v>407.5</v>
      </c>
      <c r="E35" s="13">
        <v>407.5</v>
      </c>
      <c r="F35" s="13">
        <v>202.9</v>
      </c>
      <c r="G35" s="13">
        <v>202.9</v>
      </c>
      <c r="H35" s="14" t="s">
        <v>92</v>
      </c>
      <c r="I35" s="40">
        <f t="shared" si="11"/>
        <v>0.49790000000000001</v>
      </c>
    </row>
    <row r="36" spans="1:9" ht="68.25" customHeight="1" x14ac:dyDescent="0.25">
      <c r="A36" s="51"/>
      <c r="B36" s="52" t="s">
        <v>93</v>
      </c>
      <c r="C36" s="12" t="s">
        <v>12</v>
      </c>
      <c r="D36" s="13">
        <v>4515.1000000000004</v>
      </c>
      <c r="E36" s="13">
        <v>4515.1000000000004</v>
      </c>
      <c r="F36" s="13">
        <v>0</v>
      </c>
      <c r="G36" s="13">
        <v>0</v>
      </c>
      <c r="H36" s="14" t="s">
        <v>92</v>
      </c>
      <c r="I36" s="40">
        <f t="shared" si="11"/>
        <v>0</v>
      </c>
    </row>
    <row r="37" spans="1:9" ht="68.25" customHeight="1" x14ac:dyDescent="0.25">
      <c r="A37" s="51"/>
      <c r="B37" s="52" t="s">
        <v>94</v>
      </c>
      <c r="C37" s="12" t="s">
        <v>21</v>
      </c>
      <c r="D37" s="13">
        <v>501.7</v>
      </c>
      <c r="E37" s="13">
        <v>501.7</v>
      </c>
      <c r="F37" s="13">
        <v>291</v>
      </c>
      <c r="G37" s="13">
        <v>291</v>
      </c>
      <c r="H37" s="14" t="s">
        <v>92</v>
      </c>
      <c r="I37" s="40">
        <f t="shared" si="11"/>
        <v>0.57999999999999996</v>
      </c>
    </row>
    <row r="38" spans="1:9" ht="33" customHeight="1" x14ac:dyDescent="0.25">
      <c r="A38" s="41"/>
      <c r="B38" s="17" t="s">
        <v>11</v>
      </c>
      <c r="C38" s="7" t="s">
        <v>13</v>
      </c>
      <c r="D38" s="18">
        <f>D39+D41+D40</f>
        <v>6145.9000000000005</v>
      </c>
      <c r="E38" s="18">
        <f t="shared" ref="E38:G38" si="12">E39+E41+E40</f>
        <v>6145.9000000000005</v>
      </c>
      <c r="F38" s="18">
        <f t="shared" si="12"/>
        <v>1099.8</v>
      </c>
      <c r="G38" s="18">
        <f t="shared" si="12"/>
        <v>1099.8</v>
      </c>
      <c r="H38" s="53" t="s">
        <v>92</v>
      </c>
      <c r="I38" s="43">
        <f t="shared" si="11"/>
        <v>0.1789</v>
      </c>
    </row>
    <row r="39" spans="1:9" ht="47.25" customHeight="1" x14ac:dyDescent="0.25">
      <c r="A39" s="44"/>
      <c r="B39" s="65"/>
      <c r="C39" s="12" t="s">
        <v>21</v>
      </c>
      <c r="D39" s="13">
        <f>D34+D37</f>
        <v>1223.3</v>
      </c>
      <c r="E39" s="13">
        <f>E34+E37</f>
        <v>1223.3</v>
      </c>
      <c r="F39" s="13">
        <f>F34+F37</f>
        <v>896.9</v>
      </c>
      <c r="G39" s="13">
        <f>G34+G37</f>
        <v>896.9</v>
      </c>
      <c r="H39" s="54" t="s">
        <v>92</v>
      </c>
      <c r="I39" s="55">
        <f t="shared" si="11"/>
        <v>0.73319999999999996</v>
      </c>
    </row>
    <row r="40" spans="1:9" ht="47.25" customHeight="1" x14ac:dyDescent="0.25">
      <c r="A40" s="44"/>
      <c r="B40" s="65"/>
      <c r="C40" s="12" t="s">
        <v>124</v>
      </c>
      <c r="D40" s="13">
        <f>D35</f>
        <v>407.5</v>
      </c>
      <c r="E40" s="13">
        <f t="shared" ref="E40:G40" si="13">E35</f>
        <v>407.5</v>
      </c>
      <c r="F40" s="13">
        <f t="shared" si="13"/>
        <v>202.9</v>
      </c>
      <c r="G40" s="13">
        <f t="shared" si="13"/>
        <v>202.9</v>
      </c>
      <c r="H40" s="54" t="s">
        <v>92</v>
      </c>
      <c r="I40" s="55">
        <f t="shared" si="11"/>
        <v>0.49790000000000001</v>
      </c>
    </row>
    <row r="41" spans="1:9" ht="47.25" customHeight="1" x14ac:dyDescent="0.25">
      <c r="A41" s="108"/>
      <c r="B41" s="34"/>
      <c r="C41" s="12" t="s">
        <v>12</v>
      </c>
      <c r="D41" s="13">
        <f>D36</f>
        <v>4515.1000000000004</v>
      </c>
      <c r="E41" s="13">
        <f>E36</f>
        <v>4515.1000000000004</v>
      </c>
      <c r="F41" s="13">
        <f>F36</f>
        <v>0</v>
      </c>
      <c r="G41" s="13">
        <f>G36</f>
        <v>0</v>
      </c>
      <c r="H41" s="54" t="s">
        <v>92</v>
      </c>
      <c r="I41" s="55">
        <f t="shared" ref="I41" si="14">ROUND(G41/E41,4)</f>
        <v>0</v>
      </c>
    </row>
    <row r="42" spans="1:9" ht="24.75" customHeight="1" x14ac:dyDescent="0.25">
      <c r="A42" s="7">
        <v>3</v>
      </c>
      <c r="B42" s="8" t="s">
        <v>87</v>
      </c>
      <c r="C42" s="8"/>
      <c r="D42" s="8"/>
      <c r="E42" s="8"/>
      <c r="F42" s="8"/>
      <c r="G42" s="8"/>
      <c r="H42" s="37"/>
      <c r="I42" s="37"/>
    </row>
    <row r="43" spans="1:9" ht="32.25" customHeight="1" x14ac:dyDescent="0.25">
      <c r="A43" s="8" t="s">
        <v>75</v>
      </c>
      <c r="B43" s="37"/>
      <c r="C43" s="37"/>
      <c r="D43" s="37"/>
      <c r="E43" s="37"/>
      <c r="F43" s="37"/>
      <c r="G43" s="37"/>
      <c r="H43" s="37"/>
      <c r="I43" s="37"/>
    </row>
    <row r="44" spans="1:9" ht="32.25" customHeight="1" x14ac:dyDescent="0.25">
      <c r="A44" s="7"/>
      <c r="B44" s="12" t="s">
        <v>95</v>
      </c>
      <c r="C44" s="12" t="s">
        <v>21</v>
      </c>
      <c r="D44" s="57">
        <v>1002.3</v>
      </c>
      <c r="E44" s="57">
        <v>1002.3</v>
      </c>
      <c r="F44" s="57">
        <v>1000</v>
      </c>
      <c r="G44" s="57">
        <v>1000</v>
      </c>
      <c r="H44" s="54" t="s">
        <v>92</v>
      </c>
      <c r="I44" s="55">
        <f t="shared" ref="I44:I56" si="15">ROUND(G44/E44,4)</f>
        <v>0.99770000000000003</v>
      </c>
    </row>
    <row r="45" spans="1:9" ht="78.75" x14ac:dyDescent="0.25">
      <c r="A45" s="7"/>
      <c r="B45" s="12" t="s">
        <v>96</v>
      </c>
      <c r="C45" s="12" t="s">
        <v>21</v>
      </c>
      <c r="D45" s="57">
        <v>87.5</v>
      </c>
      <c r="E45" s="57">
        <v>87.5</v>
      </c>
      <c r="F45" s="57">
        <v>84</v>
      </c>
      <c r="G45" s="57">
        <v>84</v>
      </c>
      <c r="H45" s="54" t="s">
        <v>92</v>
      </c>
      <c r="I45" s="55">
        <f t="shared" si="15"/>
        <v>0.96</v>
      </c>
    </row>
    <row r="46" spans="1:9" ht="78.75" x14ac:dyDescent="0.25">
      <c r="A46" s="7"/>
      <c r="B46" s="12" t="s">
        <v>125</v>
      </c>
      <c r="C46" s="12" t="s">
        <v>21</v>
      </c>
      <c r="D46" s="57">
        <v>2500</v>
      </c>
      <c r="E46" s="57">
        <v>2500</v>
      </c>
      <c r="F46" s="57">
        <v>2500</v>
      </c>
      <c r="G46" s="57">
        <v>2500</v>
      </c>
      <c r="H46" s="54" t="s">
        <v>92</v>
      </c>
      <c r="I46" s="55">
        <f t="shared" si="15"/>
        <v>1</v>
      </c>
    </row>
    <row r="47" spans="1:9" ht="54" customHeight="1" x14ac:dyDescent="0.25">
      <c r="A47" s="10"/>
      <c r="B47" s="12" t="s">
        <v>30</v>
      </c>
      <c r="C47" s="12" t="s">
        <v>21</v>
      </c>
      <c r="D47" s="13">
        <v>23718.799999999999</v>
      </c>
      <c r="E47" s="13">
        <v>23718.799999999999</v>
      </c>
      <c r="F47" s="13">
        <v>18396.2</v>
      </c>
      <c r="G47" s="13">
        <v>18263.5</v>
      </c>
      <c r="H47" s="54" t="s">
        <v>92</v>
      </c>
      <c r="I47" s="55">
        <f t="shared" si="15"/>
        <v>0.77</v>
      </c>
    </row>
    <row r="48" spans="1:9" ht="63" x14ac:dyDescent="0.25">
      <c r="A48" s="10"/>
      <c r="B48" s="12" t="s">
        <v>97</v>
      </c>
      <c r="C48" s="12" t="s">
        <v>21</v>
      </c>
      <c r="D48" s="13">
        <v>351.8</v>
      </c>
      <c r="E48" s="13">
        <v>351.8</v>
      </c>
      <c r="F48" s="13">
        <v>269.7</v>
      </c>
      <c r="G48" s="13">
        <v>251.9</v>
      </c>
      <c r="H48" s="54" t="s">
        <v>92</v>
      </c>
      <c r="I48" s="55">
        <f t="shared" si="15"/>
        <v>0.71599999999999997</v>
      </c>
    </row>
    <row r="49" spans="1:9" ht="54.75" customHeight="1" x14ac:dyDescent="0.25">
      <c r="A49" s="10"/>
      <c r="B49" s="12" t="s">
        <v>31</v>
      </c>
      <c r="C49" s="12" t="s">
        <v>21</v>
      </c>
      <c r="D49" s="13">
        <v>1788</v>
      </c>
      <c r="E49" s="13">
        <v>1788</v>
      </c>
      <c r="F49" s="13">
        <v>1169.5999999999999</v>
      </c>
      <c r="G49" s="13">
        <v>1135.2</v>
      </c>
      <c r="H49" s="54" t="s">
        <v>92</v>
      </c>
      <c r="I49" s="55">
        <f t="shared" si="15"/>
        <v>0.63490000000000002</v>
      </c>
    </row>
    <row r="50" spans="1:9" ht="54.75" customHeight="1" x14ac:dyDescent="0.25">
      <c r="A50" s="10"/>
      <c r="B50" s="12" t="s">
        <v>115</v>
      </c>
      <c r="C50" s="12" t="s">
        <v>21</v>
      </c>
      <c r="D50" s="13">
        <v>2456.9</v>
      </c>
      <c r="E50" s="13">
        <v>2456.9</v>
      </c>
      <c r="F50" s="13">
        <v>1727.6</v>
      </c>
      <c r="G50" s="13">
        <v>1727.6</v>
      </c>
      <c r="H50" s="54" t="s">
        <v>92</v>
      </c>
      <c r="I50" s="55">
        <f t="shared" si="15"/>
        <v>0.70320000000000005</v>
      </c>
    </row>
    <row r="51" spans="1:9" ht="48.75" customHeight="1" x14ac:dyDescent="0.25">
      <c r="A51" s="10"/>
      <c r="B51" s="12" t="s">
        <v>32</v>
      </c>
      <c r="C51" s="12" t="s">
        <v>21</v>
      </c>
      <c r="D51" s="13">
        <v>7632</v>
      </c>
      <c r="E51" s="13">
        <v>7632</v>
      </c>
      <c r="F51" s="13">
        <v>3649.1</v>
      </c>
      <c r="G51" s="13">
        <v>3540.9</v>
      </c>
      <c r="H51" s="54" t="s">
        <v>92</v>
      </c>
      <c r="I51" s="55">
        <f t="shared" si="15"/>
        <v>0.46400000000000002</v>
      </c>
    </row>
    <row r="52" spans="1:9" ht="87" customHeight="1" x14ac:dyDescent="0.25">
      <c r="A52" s="58"/>
      <c r="B52" s="52" t="s">
        <v>33</v>
      </c>
      <c r="C52" s="12" t="s">
        <v>12</v>
      </c>
      <c r="D52" s="13">
        <v>2432.6</v>
      </c>
      <c r="E52" s="13">
        <v>2432.6</v>
      </c>
      <c r="F52" s="13">
        <v>1718.2</v>
      </c>
      <c r="G52" s="13">
        <v>1718.2</v>
      </c>
      <c r="H52" s="14" t="s">
        <v>92</v>
      </c>
      <c r="I52" s="55">
        <f t="shared" si="15"/>
        <v>0.70630000000000004</v>
      </c>
    </row>
    <row r="53" spans="1:9" ht="131.25" customHeight="1" x14ac:dyDescent="0.25">
      <c r="A53" s="58"/>
      <c r="B53" s="52" t="s">
        <v>74</v>
      </c>
      <c r="C53" s="12" t="s">
        <v>66</v>
      </c>
      <c r="D53" s="13">
        <v>4928.8999999999996</v>
      </c>
      <c r="E53" s="13">
        <v>4928.8999999999996</v>
      </c>
      <c r="F53" s="13">
        <v>4220.6000000000004</v>
      </c>
      <c r="G53" s="13">
        <v>4220.6000000000004</v>
      </c>
      <c r="H53" s="59" t="s">
        <v>92</v>
      </c>
      <c r="I53" s="40">
        <f t="shared" si="15"/>
        <v>0.85629999999999995</v>
      </c>
    </row>
    <row r="54" spans="1:9" ht="131.25" customHeight="1" x14ac:dyDescent="0.25">
      <c r="A54" s="58"/>
      <c r="B54" s="52" t="s">
        <v>98</v>
      </c>
      <c r="C54" s="12" t="s">
        <v>12</v>
      </c>
      <c r="D54" s="13">
        <v>17880</v>
      </c>
      <c r="E54" s="13">
        <v>17880</v>
      </c>
      <c r="F54" s="13">
        <v>17880</v>
      </c>
      <c r="G54" s="13">
        <v>17880</v>
      </c>
      <c r="H54" s="59" t="s">
        <v>92</v>
      </c>
      <c r="I54" s="60">
        <f t="shared" si="15"/>
        <v>1</v>
      </c>
    </row>
    <row r="55" spans="1:9" ht="131.25" customHeight="1" x14ac:dyDescent="0.25">
      <c r="A55" s="58"/>
      <c r="B55" s="52" t="s">
        <v>99</v>
      </c>
      <c r="C55" s="12" t="s">
        <v>21</v>
      </c>
      <c r="D55" s="13">
        <v>1987.3</v>
      </c>
      <c r="E55" s="13">
        <v>1987.3</v>
      </c>
      <c r="F55" s="13">
        <v>1986.7</v>
      </c>
      <c r="G55" s="13">
        <v>1986.7</v>
      </c>
      <c r="H55" s="59" t="s">
        <v>92</v>
      </c>
      <c r="I55" s="60">
        <f t="shared" si="15"/>
        <v>0.99970000000000003</v>
      </c>
    </row>
    <row r="56" spans="1:9" ht="36" customHeight="1" x14ac:dyDescent="0.25">
      <c r="A56" s="41"/>
      <c r="B56" s="17" t="s">
        <v>14</v>
      </c>
      <c r="C56" s="7" t="s">
        <v>13</v>
      </c>
      <c r="D56" s="18">
        <f>D57+D59+D58</f>
        <v>66766.100000000006</v>
      </c>
      <c r="E56" s="18">
        <f>E57+E59+E58</f>
        <v>66766.100000000006</v>
      </c>
      <c r="F56" s="18">
        <f t="shared" ref="F56:G56" si="16">F57+F59+F58</f>
        <v>54601.599999999999</v>
      </c>
      <c r="G56" s="18">
        <f t="shared" si="16"/>
        <v>54308.6</v>
      </c>
      <c r="H56" s="61" t="s">
        <v>92</v>
      </c>
      <c r="I56" s="62">
        <f t="shared" si="15"/>
        <v>0.81340000000000001</v>
      </c>
    </row>
    <row r="57" spans="1:9" ht="39" customHeight="1" x14ac:dyDescent="0.25">
      <c r="A57" s="44"/>
      <c r="B57" s="45"/>
      <c r="C57" s="12" t="s">
        <v>21</v>
      </c>
      <c r="D57" s="13">
        <f>D47+D49+D51+D45+D44+D48+D55+D50+D46</f>
        <v>41524.600000000013</v>
      </c>
      <c r="E57" s="13">
        <f t="shared" ref="E57:G57" si="17">E47+E49+E51+E45+E44+E48+E55+E50+E46</f>
        <v>41524.600000000013</v>
      </c>
      <c r="F57" s="13">
        <f>F47+F49+F51+F45+F44+F48+F55+F50+F46-0.1</f>
        <v>30782.799999999999</v>
      </c>
      <c r="G57" s="13">
        <f t="shared" si="17"/>
        <v>30489.800000000003</v>
      </c>
      <c r="H57" s="59" t="s">
        <v>92</v>
      </c>
      <c r="I57" s="60">
        <f t="shared" ref="I57:I59" si="18">ROUND(G57/E57,4)</f>
        <v>0.73429999999999995</v>
      </c>
    </row>
    <row r="58" spans="1:9" ht="39" customHeight="1" x14ac:dyDescent="0.25">
      <c r="A58" s="44"/>
      <c r="B58" s="45"/>
      <c r="C58" s="12" t="s">
        <v>66</v>
      </c>
      <c r="D58" s="13">
        <f>D53</f>
        <v>4928.8999999999996</v>
      </c>
      <c r="E58" s="13">
        <f t="shared" ref="E58:G58" si="19">E53</f>
        <v>4928.8999999999996</v>
      </c>
      <c r="F58" s="13">
        <f t="shared" si="19"/>
        <v>4220.6000000000004</v>
      </c>
      <c r="G58" s="13">
        <f t="shared" si="19"/>
        <v>4220.6000000000004</v>
      </c>
      <c r="H58" s="59" t="s">
        <v>92</v>
      </c>
      <c r="I58" s="60">
        <f t="shared" si="18"/>
        <v>0.85629999999999995</v>
      </c>
    </row>
    <row r="59" spans="1:9" ht="47.25" x14ac:dyDescent="0.25">
      <c r="A59" s="44"/>
      <c r="B59" s="45"/>
      <c r="C59" s="12" t="s">
        <v>12</v>
      </c>
      <c r="D59" s="13">
        <f>D52+D54</f>
        <v>20312.599999999999</v>
      </c>
      <c r="E59" s="13">
        <f t="shared" ref="E59:G59" si="20">E52+E54</f>
        <v>20312.599999999999</v>
      </c>
      <c r="F59" s="13">
        <f t="shared" si="20"/>
        <v>19598.2</v>
      </c>
      <c r="G59" s="13">
        <f t="shared" si="20"/>
        <v>19598.2</v>
      </c>
      <c r="H59" s="59" t="s">
        <v>92</v>
      </c>
      <c r="I59" s="60">
        <f t="shared" si="18"/>
        <v>0.96479999999999999</v>
      </c>
    </row>
    <row r="60" spans="1:9" ht="32.25" customHeight="1" x14ac:dyDescent="0.25">
      <c r="A60" s="8" t="s">
        <v>64</v>
      </c>
      <c r="B60" s="37"/>
      <c r="C60" s="37"/>
      <c r="D60" s="37"/>
      <c r="E60" s="37"/>
      <c r="F60" s="37"/>
      <c r="G60" s="37"/>
      <c r="H60" s="37"/>
      <c r="I60" s="37"/>
    </row>
    <row r="61" spans="1:9" ht="92.25" customHeight="1" x14ac:dyDescent="0.25">
      <c r="A61" s="7"/>
      <c r="B61" s="12" t="s">
        <v>100</v>
      </c>
      <c r="C61" s="12" t="s">
        <v>21</v>
      </c>
      <c r="D61" s="13">
        <v>350</v>
      </c>
      <c r="E61" s="13">
        <v>350</v>
      </c>
      <c r="F61" s="13">
        <v>0</v>
      </c>
      <c r="G61" s="13">
        <v>0</v>
      </c>
      <c r="H61" s="14" t="s">
        <v>92</v>
      </c>
      <c r="I61" s="40">
        <f t="shared" ref="I61" si="21">ROUND(G61/E61,4)</f>
        <v>0</v>
      </c>
    </row>
    <row r="62" spans="1:9" ht="64.5" customHeight="1" x14ac:dyDescent="0.25">
      <c r="A62" s="63"/>
      <c r="B62" s="12" t="s">
        <v>34</v>
      </c>
      <c r="C62" s="12" t="s">
        <v>21</v>
      </c>
      <c r="D62" s="13">
        <v>18142.5</v>
      </c>
      <c r="E62" s="13">
        <v>18142.5</v>
      </c>
      <c r="F62" s="13">
        <v>14118.9</v>
      </c>
      <c r="G62" s="13">
        <v>13818.9</v>
      </c>
      <c r="H62" s="14" t="s">
        <v>92</v>
      </c>
      <c r="I62" s="40">
        <f t="shared" ref="I62" si="22">ROUND(G62/E62,4)</f>
        <v>0.76170000000000004</v>
      </c>
    </row>
    <row r="63" spans="1:9" ht="63" customHeight="1" x14ac:dyDescent="0.25">
      <c r="A63" s="63"/>
      <c r="B63" s="12" t="s">
        <v>35</v>
      </c>
      <c r="C63" s="12" t="s">
        <v>21</v>
      </c>
      <c r="D63" s="13">
        <v>700</v>
      </c>
      <c r="E63" s="13">
        <v>700</v>
      </c>
      <c r="F63" s="13">
        <v>469.5</v>
      </c>
      <c r="G63" s="13">
        <v>469.5</v>
      </c>
      <c r="H63" s="14" t="s">
        <v>92</v>
      </c>
      <c r="I63" s="40">
        <f t="shared" ref="I63:I86" si="23">ROUND(G63/E63,4)</f>
        <v>0.67069999999999996</v>
      </c>
    </row>
    <row r="64" spans="1:9" ht="44.25" customHeight="1" x14ac:dyDescent="0.25">
      <c r="A64" s="63"/>
      <c r="B64" s="12" t="s">
        <v>36</v>
      </c>
      <c r="C64" s="12" t="s">
        <v>21</v>
      </c>
      <c r="D64" s="13">
        <v>532</v>
      </c>
      <c r="E64" s="13">
        <v>532</v>
      </c>
      <c r="F64" s="13">
        <v>292</v>
      </c>
      <c r="G64" s="13">
        <v>292</v>
      </c>
      <c r="H64" s="14" t="s">
        <v>92</v>
      </c>
      <c r="I64" s="40">
        <f t="shared" si="23"/>
        <v>0.54890000000000005</v>
      </c>
    </row>
    <row r="65" spans="1:9" ht="122.25" customHeight="1" x14ac:dyDescent="0.25">
      <c r="A65" s="63"/>
      <c r="B65" s="12" t="s">
        <v>89</v>
      </c>
      <c r="C65" s="12" t="s">
        <v>21</v>
      </c>
      <c r="D65" s="13">
        <v>7000</v>
      </c>
      <c r="E65" s="13">
        <v>7000</v>
      </c>
      <c r="F65" s="13">
        <v>739.1</v>
      </c>
      <c r="G65" s="13">
        <v>739.1</v>
      </c>
      <c r="H65" s="14" t="s">
        <v>92</v>
      </c>
      <c r="I65" s="40">
        <f t="shared" si="23"/>
        <v>0.1056</v>
      </c>
    </row>
    <row r="66" spans="1:9" ht="119.25" customHeight="1" x14ac:dyDescent="0.25">
      <c r="A66" s="64"/>
      <c r="B66" s="52" t="s">
        <v>88</v>
      </c>
      <c r="C66" s="12" t="s">
        <v>12</v>
      </c>
      <c r="D66" s="13">
        <v>11116.4</v>
      </c>
      <c r="E66" s="13">
        <v>11116.4</v>
      </c>
      <c r="F66" s="13">
        <v>1173.7</v>
      </c>
      <c r="G66" s="13">
        <v>1173.7</v>
      </c>
      <c r="H66" s="14" t="s">
        <v>92</v>
      </c>
      <c r="I66" s="40">
        <f t="shared" si="23"/>
        <v>0.1056</v>
      </c>
    </row>
    <row r="67" spans="1:9" ht="173.25" x14ac:dyDescent="0.25">
      <c r="A67" s="64"/>
      <c r="B67" s="52" t="s">
        <v>101</v>
      </c>
      <c r="C67" s="12" t="s">
        <v>21</v>
      </c>
      <c r="D67" s="13">
        <v>897.6</v>
      </c>
      <c r="E67" s="13">
        <v>897.6</v>
      </c>
      <c r="F67" s="13">
        <v>0</v>
      </c>
      <c r="G67" s="13">
        <v>0</v>
      </c>
      <c r="H67" s="14" t="s">
        <v>92</v>
      </c>
      <c r="I67" s="40">
        <f t="shared" si="23"/>
        <v>0</v>
      </c>
    </row>
    <row r="68" spans="1:9" ht="157.5" x14ac:dyDescent="0.25">
      <c r="A68" s="64"/>
      <c r="B68" s="52" t="s">
        <v>102</v>
      </c>
      <c r="C68" s="12" t="s">
        <v>21</v>
      </c>
      <c r="D68" s="13">
        <v>99.7</v>
      </c>
      <c r="E68" s="13">
        <v>99.7</v>
      </c>
      <c r="F68" s="13">
        <v>0</v>
      </c>
      <c r="G68" s="13">
        <v>0</v>
      </c>
      <c r="H68" s="14" t="s">
        <v>92</v>
      </c>
      <c r="I68" s="40">
        <f t="shared" si="23"/>
        <v>0</v>
      </c>
    </row>
    <row r="69" spans="1:9" ht="41.25" customHeight="1" x14ac:dyDescent="0.25">
      <c r="A69" s="41"/>
      <c r="B69" s="17" t="s">
        <v>14</v>
      </c>
      <c r="C69" s="7" t="s">
        <v>13</v>
      </c>
      <c r="D69" s="18">
        <f>D70+D71</f>
        <v>38838.299999999996</v>
      </c>
      <c r="E69" s="18">
        <f t="shared" ref="E69:G69" si="24">E70+E71</f>
        <v>38838.299999999996</v>
      </c>
      <c r="F69" s="18">
        <f t="shared" si="24"/>
        <v>16793.099999999999</v>
      </c>
      <c r="G69" s="18">
        <f t="shared" si="24"/>
        <v>16493.099999999999</v>
      </c>
      <c r="H69" s="42" t="s">
        <v>92</v>
      </c>
      <c r="I69" s="43">
        <f t="shared" si="23"/>
        <v>0.42470000000000002</v>
      </c>
    </row>
    <row r="70" spans="1:9" ht="51" customHeight="1" x14ac:dyDescent="0.25">
      <c r="A70" s="44"/>
      <c r="B70" s="45"/>
      <c r="C70" s="12" t="s">
        <v>21</v>
      </c>
      <c r="D70" s="13">
        <f>D62+D63+D64+D65+D67+D68+D61+0.1</f>
        <v>27721.899999999998</v>
      </c>
      <c r="E70" s="13">
        <f t="shared" ref="E70" si="25">E62+E63+E64+E65+E67+E68+E61+0.1</f>
        <v>27721.899999999998</v>
      </c>
      <c r="F70" s="13">
        <f>F62+F63+F64+F65+F67+F68+F61-0.1</f>
        <v>15619.4</v>
      </c>
      <c r="G70" s="13">
        <f>G62+G63+G64+G65+G67+G68+G61-0.1</f>
        <v>15319.4</v>
      </c>
      <c r="H70" s="14" t="s">
        <v>92</v>
      </c>
      <c r="I70" s="40">
        <f t="shared" si="23"/>
        <v>0.55259999999999998</v>
      </c>
    </row>
    <row r="71" spans="1:9" ht="48.75" customHeight="1" x14ac:dyDescent="0.25">
      <c r="A71" s="44"/>
      <c r="B71" s="45"/>
      <c r="C71" s="12" t="s">
        <v>12</v>
      </c>
      <c r="D71" s="13">
        <f>D66</f>
        <v>11116.4</v>
      </c>
      <c r="E71" s="13">
        <f t="shared" ref="E71:G71" si="26">E66</f>
        <v>11116.4</v>
      </c>
      <c r="F71" s="13">
        <f t="shared" si="26"/>
        <v>1173.7</v>
      </c>
      <c r="G71" s="13">
        <f t="shared" si="26"/>
        <v>1173.7</v>
      </c>
      <c r="H71" s="14" t="s">
        <v>92</v>
      </c>
      <c r="I71" s="40">
        <f t="shared" si="23"/>
        <v>0.1056</v>
      </c>
    </row>
    <row r="72" spans="1:9" ht="28.5" customHeight="1" x14ac:dyDescent="0.25">
      <c r="A72" s="8" t="s">
        <v>67</v>
      </c>
      <c r="B72" s="37"/>
      <c r="C72" s="37"/>
      <c r="D72" s="37"/>
      <c r="E72" s="37"/>
      <c r="F72" s="37"/>
      <c r="G72" s="37"/>
      <c r="H72" s="37"/>
      <c r="I72" s="37"/>
    </row>
    <row r="73" spans="1:9" ht="48.75" customHeight="1" x14ac:dyDescent="0.25">
      <c r="A73" s="63"/>
      <c r="B73" s="12" t="s">
        <v>68</v>
      </c>
      <c r="C73" s="12" t="s">
        <v>21</v>
      </c>
      <c r="D73" s="13">
        <v>50</v>
      </c>
      <c r="E73" s="13">
        <v>50</v>
      </c>
      <c r="F73" s="13">
        <v>24</v>
      </c>
      <c r="G73" s="13">
        <v>24</v>
      </c>
      <c r="H73" s="14" t="s">
        <v>92</v>
      </c>
      <c r="I73" s="40">
        <v>0</v>
      </c>
    </row>
    <row r="74" spans="1:9" ht="37.5" customHeight="1" x14ac:dyDescent="0.25">
      <c r="A74" s="41"/>
      <c r="B74" s="17" t="s">
        <v>14</v>
      </c>
      <c r="C74" s="7" t="s">
        <v>13</v>
      </c>
      <c r="D74" s="18">
        <f>D75</f>
        <v>50</v>
      </c>
      <c r="E74" s="18">
        <f t="shared" ref="E74" si="27">E75</f>
        <v>50</v>
      </c>
      <c r="F74" s="18">
        <f t="shared" ref="F74:G74" si="28">F75</f>
        <v>24</v>
      </c>
      <c r="G74" s="18">
        <f t="shared" si="28"/>
        <v>24</v>
      </c>
      <c r="H74" s="42" t="s">
        <v>92</v>
      </c>
      <c r="I74" s="43">
        <v>0</v>
      </c>
    </row>
    <row r="75" spans="1:9" ht="34.5" customHeight="1" x14ac:dyDescent="0.25">
      <c r="A75" s="44"/>
      <c r="B75" s="65"/>
      <c r="C75" s="12" t="s">
        <v>21</v>
      </c>
      <c r="D75" s="13">
        <f>D73</f>
        <v>50</v>
      </c>
      <c r="E75" s="13">
        <f t="shared" ref="E75:G75" si="29">E73</f>
        <v>50</v>
      </c>
      <c r="F75" s="13">
        <f t="shared" si="29"/>
        <v>24</v>
      </c>
      <c r="G75" s="13">
        <f t="shared" si="29"/>
        <v>24</v>
      </c>
      <c r="H75" s="14" t="s">
        <v>92</v>
      </c>
      <c r="I75" s="40">
        <v>0</v>
      </c>
    </row>
    <row r="76" spans="1:9" ht="28.5" customHeight="1" x14ac:dyDescent="0.25">
      <c r="A76" s="8" t="s">
        <v>37</v>
      </c>
      <c r="B76" s="37"/>
      <c r="C76" s="37"/>
      <c r="D76" s="37"/>
      <c r="E76" s="37"/>
      <c r="F76" s="37"/>
      <c r="G76" s="37"/>
      <c r="H76" s="37"/>
      <c r="I76" s="37"/>
    </row>
    <row r="77" spans="1:9" ht="31.5" x14ac:dyDescent="0.25">
      <c r="A77" s="7"/>
      <c r="B77" s="12" t="s">
        <v>118</v>
      </c>
      <c r="C77" s="12" t="s">
        <v>21</v>
      </c>
      <c r="D77" s="66">
        <v>6852.8</v>
      </c>
      <c r="E77" s="66">
        <v>6852.8</v>
      </c>
      <c r="F77" s="66">
        <v>2155.3000000000002</v>
      </c>
      <c r="G77" s="66">
        <v>2155.3000000000002</v>
      </c>
      <c r="H77" s="14" t="s">
        <v>92</v>
      </c>
      <c r="I77" s="40">
        <f t="shared" ref="I77:I82" si="30">ROUND(G77/E77,4)</f>
        <v>0.3145</v>
      </c>
    </row>
    <row r="78" spans="1:9" ht="141.75" x14ac:dyDescent="0.25">
      <c r="A78" s="7"/>
      <c r="B78" s="12" t="s">
        <v>126</v>
      </c>
      <c r="C78" s="12" t="s">
        <v>124</v>
      </c>
      <c r="D78" s="66">
        <v>2450</v>
      </c>
      <c r="E78" s="66">
        <v>2450</v>
      </c>
      <c r="F78" s="66">
        <v>0</v>
      </c>
      <c r="G78" s="66">
        <v>0</v>
      </c>
      <c r="H78" s="14" t="s">
        <v>92</v>
      </c>
      <c r="I78" s="40">
        <f t="shared" si="30"/>
        <v>0</v>
      </c>
    </row>
    <row r="79" spans="1:9" ht="94.5" x14ac:dyDescent="0.25">
      <c r="A79" s="7"/>
      <c r="B79" s="12" t="s">
        <v>116</v>
      </c>
      <c r="C79" s="12" t="s">
        <v>12</v>
      </c>
      <c r="D79" s="66">
        <v>3000</v>
      </c>
      <c r="E79" s="66">
        <v>3000</v>
      </c>
      <c r="F79" s="66">
        <v>2191.4</v>
      </c>
      <c r="G79" s="66">
        <v>2191.4</v>
      </c>
      <c r="H79" s="14" t="s">
        <v>92</v>
      </c>
      <c r="I79" s="40">
        <f t="shared" si="30"/>
        <v>0.73050000000000004</v>
      </c>
    </row>
    <row r="80" spans="1:9" ht="63" x14ac:dyDescent="0.25">
      <c r="A80" s="7"/>
      <c r="B80" s="12" t="s">
        <v>117</v>
      </c>
      <c r="C80" s="12" t="s">
        <v>21</v>
      </c>
      <c r="D80" s="66">
        <v>8650</v>
      </c>
      <c r="E80" s="66">
        <v>8650</v>
      </c>
      <c r="F80" s="66">
        <v>6313.2</v>
      </c>
      <c r="G80" s="66">
        <v>6313.2</v>
      </c>
      <c r="H80" s="14" t="s">
        <v>92</v>
      </c>
      <c r="I80" s="40">
        <f t="shared" si="30"/>
        <v>0.7298</v>
      </c>
    </row>
    <row r="81" spans="1:58" ht="122.25" customHeight="1" x14ac:dyDescent="0.25">
      <c r="A81" s="7"/>
      <c r="B81" s="12" t="s">
        <v>73</v>
      </c>
      <c r="C81" s="12" t="s">
        <v>12</v>
      </c>
      <c r="D81" s="66">
        <v>6288.5</v>
      </c>
      <c r="E81" s="66">
        <v>6288.5</v>
      </c>
      <c r="F81" s="66">
        <v>6288.5</v>
      </c>
      <c r="G81" s="66">
        <v>6288.5</v>
      </c>
      <c r="H81" s="14" t="s">
        <v>92</v>
      </c>
      <c r="I81" s="40">
        <f t="shared" si="30"/>
        <v>1</v>
      </c>
    </row>
    <row r="82" spans="1:58" ht="104.25" customHeight="1" x14ac:dyDescent="0.25">
      <c r="A82" s="7"/>
      <c r="B82" s="12" t="s">
        <v>38</v>
      </c>
      <c r="C82" s="12" t="s">
        <v>21</v>
      </c>
      <c r="D82" s="66">
        <v>698.7</v>
      </c>
      <c r="E82" s="66">
        <v>698.7</v>
      </c>
      <c r="F82" s="66">
        <v>698.7</v>
      </c>
      <c r="G82" s="66">
        <v>698.7</v>
      </c>
      <c r="H82" s="14" t="s">
        <v>92</v>
      </c>
      <c r="I82" s="40">
        <f t="shared" si="30"/>
        <v>1</v>
      </c>
    </row>
    <row r="83" spans="1:58" ht="37.5" customHeight="1" x14ac:dyDescent="0.25">
      <c r="A83" s="41"/>
      <c r="B83" s="17" t="s">
        <v>14</v>
      </c>
      <c r="C83" s="7" t="s">
        <v>13</v>
      </c>
      <c r="D83" s="18">
        <f>D84+D86+D85</f>
        <v>27940</v>
      </c>
      <c r="E83" s="18">
        <f t="shared" ref="E83:G83" si="31">E84+E86+E85</f>
        <v>27940</v>
      </c>
      <c r="F83" s="18">
        <f t="shared" si="31"/>
        <v>17647.2</v>
      </c>
      <c r="G83" s="18">
        <f t="shared" si="31"/>
        <v>17647.2</v>
      </c>
      <c r="H83" s="42" t="s">
        <v>92</v>
      </c>
      <c r="I83" s="43">
        <f t="shared" si="23"/>
        <v>0.63160000000000005</v>
      </c>
    </row>
    <row r="84" spans="1:58" ht="58.5" customHeight="1" x14ac:dyDescent="0.25">
      <c r="A84" s="44"/>
      <c r="B84" s="65"/>
      <c r="C84" s="12" t="s">
        <v>12</v>
      </c>
      <c r="D84" s="13">
        <f>D81+D79</f>
        <v>9288.5</v>
      </c>
      <c r="E84" s="13">
        <f t="shared" ref="E84" si="32">E81+E79</f>
        <v>9288.5</v>
      </c>
      <c r="F84" s="13">
        <f>F81+F79+0.1</f>
        <v>8480</v>
      </c>
      <c r="G84" s="13">
        <f>G81+G79+0.1</f>
        <v>8480</v>
      </c>
      <c r="H84" s="14" t="s">
        <v>92</v>
      </c>
      <c r="I84" s="40">
        <f t="shared" si="23"/>
        <v>0.91300000000000003</v>
      </c>
    </row>
    <row r="85" spans="1:58" ht="58.5" customHeight="1" x14ac:dyDescent="0.25">
      <c r="A85" s="44"/>
      <c r="B85" s="65"/>
      <c r="C85" s="12" t="s">
        <v>124</v>
      </c>
      <c r="D85" s="13">
        <f>D78</f>
        <v>2450</v>
      </c>
      <c r="E85" s="13">
        <f t="shared" ref="E85:G85" si="33">E78</f>
        <v>2450</v>
      </c>
      <c r="F85" s="13">
        <f t="shared" si="33"/>
        <v>0</v>
      </c>
      <c r="G85" s="13">
        <f t="shared" si="33"/>
        <v>0</v>
      </c>
      <c r="H85" s="14" t="s">
        <v>92</v>
      </c>
      <c r="I85" s="40">
        <f t="shared" ref="I85" si="34">ROUND(G85/E85,4)</f>
        <v>0</v>
      </c>
    </row>
    <row r="86" spans="1:58" ht="34.5" customHeight="1" x14ac:dyDescent="0.25">
      <c r="A86" s="44"/>
      <c r="B86" s="65"/>
      <c r="C86" s="12" t="s">
        <v>21</v>
      </c>
      <c r="D86" s="13">
        <f>D82+D80+D77</f>
        <v>16201.5</v>
      </c>
      <c r="E86" s="13">
        <f t="shared" ref="E86:G86" si="35">E82+E80+E77</f>
        <v>16201.5</v>
      </c>
      <c r="F86" s="13">
        <f t="shared" si="35"/>
        <v>9167.2000000000007</v>
      </c>
      <c r="G86" s="13">
        <f t="shared" si="35"/>
        <v>9167.2000000000007</v>
      </c>
      <c r="H86" s="14" t="s">
        <v>92</v>
      </c>
      <c r="I86" s="40">
        <f t="shared" si="23"/>
        <v>0.56579999999999997</v>
      </c>
    </row>
    <row r="87" spans="1:58" ht="33.75" customHeight="1" x14ac:dyDescent="0.25">
      <c r="A87" s="67" t="s">
        <v>41</v>
      </c>
      <c r="B87" s="68"/>
      <c r="C87" s="68"/>
      <c r="D87" s="68"/>
      <c r="E87" s="68"/>
      <c r="F87" s="68"/>
      <c r="G87" s="68"/>
      <c r="H87" s="68"/>
      <c r="I87" s="69"/>
    </row>
    <row r="88" spans="1:58" ht="44.25" customHeight="1" x14ac:dyDescent="0.25">
      <c r="A88" s="7"/>
      <c r="B88" s="12" t="s">
        <v>42</v>
      </c>
      <c r="C88" s="12" t="s">
        <v>21</v>
      </c>
      <c r="D88" s="66">
        <v>626.5</v>
      </c>
      <c r="E88" s="66">
        <v>626.5</v>
      </c>
      <c r="F88" s="66">
        <v>572.70000000000005</v>
      </c>
      <c r="G88" s="66">
        <v>572.70000000000005</v>
      </c>
      <c r="H88" s="14" t="s">
        <v>92</v>
      </c>
      <c r="I88" s="40">
        <f>ROUND(G88/E88,4)</f>
        <v>0.91410000000000002</v>
      </c>
    </row>
    <row r="89" spans="1:58" ht="126" x14ac:dyDescent="0.25">
      <c r="A89" s="7"/>
      <c r="B89" s="12" t="s">
        <v>119</v>
      </c>
      <c r="C89" s="12" t="s">
        <v>21</v>
      </c>
      <c r="D89" s="66">
        <v>353.4</v>
      </c>
      <c r="E89" s="66">
        <v>353.4</v>
      </c>
      <c r="F89" s="66">
        <v>0</v>
      </c>
      <c r="G89" s="66">
        <v>0</v>
      </c>
      <c r="H89" s="14" t="s">
        <v>92</v>
      </c>
      <c r="I89" s="40">
        <f>ROUND(G89/E89,4)</f>
        <v>0</v>
      </c>
    </row>
    <row r="90" spans="1:58" ht="204.75" x14ac:dyDescent="0.25">
      <c r="A90" s="7"/>
      <c r="B90" s="12" t="s">
        <v>103</v>
      </c>
      <c r="C90" s="12" t="s">
        <v>21</v>
      </c>
      <c r="D90" s="66">
        <v>7264.6</v>
      </c>
      <c r="E90" s="66">
        <v>7264.6</v>
      </c>
      <c r="F90" s="66">
        <v>5106.8999999999996</v>
      </c>
      <c r="G90" s="66">
        <v>5106.8999999999996</v>
      </c>
      <c r="H90" s="14" t="s">
        <v>92</v>
      </c>
      <c r="I90" s="40">
        <f>ROUND(G90/E90,4)</f>
        <v>0.70299999999999996</v>
      </c>
    </row>
    <row r="91" spans="1:58" ht="236.25" x14ac:dyDescent="0.25">
      <c r="A91" s="7"/>
      <c r="B91" s="12" t="s">
        <v>127</v>
      </c>
      <c r="C91" s="12" t="s">
        <v>124</v>
      </c>
      <c r="D91" s="66">
        <v>2500</v>
      </c>
      <c r="E91" s="66">
        <v>2500</v>
      </c>
      <c r="F91" s="66">
        <v>0</v>
      </c>
      <c r="G91" s="66">
        <v>0</v>
      </c>
      <c r="H91" s="14" t="s">
        <v>92</v>
      </c>
      <c r="I91" s="40">
        <f>ROUND(G91/E91,4)</f>
        <v>0</v>
      </c>
    </row>
    <row r="92" spans="1:58" ht="81.75" customHeight="1" x14ac:dyDescent="0.25">
      <c r="A92" s="7"/>
      <c r="B92" s="12" t="s">
        <v>43</v>
      </c>
      <c r="C92" s="12" t="s">
        <v>12</v>
      </c>
      <c r="D92" s="66">
        <v>488.9</v>
      </c>
      <c r="E92" s="66">
        <v>488.9</v>
      </c>
      <c r="F92" s="66">
        <v>329.5</v>
      </c>
      <c r="G92" s="66">
        <v>288.39999999999998</v>
      </c>
      <c r="H92" s="14" t="s">
        <v>92</v>
      </c>
      <c r="I92" s="40">
        <f t="shared" ref="I92:I93" si="36">ROUND(G92/E92,4)</f>
        <v>0.58989999999999998</v>
      </c>
      <c r="BF92" s="1" t="s">
        <v>39</v>
      </c>
    </row>
    <row r="93" spans="1:58" ht="61.5" customHeight="1" x14ac:dyDescent="0.25">
      <c r="A93" s="7"/>
      <c r="B93" s="12" t="s">
        <v>44</v>
      </c>
      <c r="C93" s="12" t="s">
        <v>21</v>
      </c>
      <c r="D93" s="66">
        <v>731.6</v>
      </c>
      <c r="E93" s="66">
        <v>731.6</v>
      </c>
      <c r="F93" s="66">
        <v>493</v>
      </c>
      <c r="G93" s="66">
        <v>493</v>
      </c>
      <c r="H93" s="14" t="s">
        <v>92</v>
      </c>
      <c r="I93" s="40">
        <f t="shared" si="36"/>
        <v>0.67390000000000005</v>
      </c>
    </row>
    <row r="94" spans="1:58" ht="61.5" customHeight="1" x14ac:dyDescent="0.25">
      <c r="A94" s="7"/>
      <c r="B94" s="12" t="s">
        <v>112</v>
      </c>
      <c r="C94" s="12" t="s">
        <v>21</v>
      </c>
      <c r="D94" s="66">
        <v>0</v>
      </c>
      <c r="E94" s="66">
        <v>0</v>
      </c>
      <c r="F94" s="66">
        <v>0</v>
      </c>
      <c r="G94" s="66">
        <v>0</v>
      </c>
      <c r="H94" s="14" t="s">
        <v>92</v>
      </c>
      <c r="I94" s="40">
        <v>0</v>
      </c>
    </row>
    <row r="95" spans="1:58" ht="84.75" customHeight="1" x14ac:dyDescent="0.25">
      <c r="A95" s="7"/>
      <c r="B95" s="12" t="s">
        <v>104</v>
      </c>
      <c r="C95" s="12" t="s">
        <v>21</v>
      </c>
      <c r="D95" s="66">
        <v>3485.18</v>
      </c>
      <c r="E95" s="66">
        <v>3485.18</v>
      </c>
      <c r="F95" s="66">
        <v>3485.2</v>
      </c>
      <c r="G95" s="66">
        <v>3485.2</v>
      </c>
      <c r="H95" s="14" t="s">
        <v>92</v>
      </c>
      <c r="I95" s="40">
        <f t="shared" ref="I95:I106" si="37">ROUND(G95/E95,4)</f>
        <v>1</v>
      </c>
    </row>
    <row r="96" spans="1:58" ht="84.75" customHeight="1" x14ac:dyDescent="0.25">
      <c r="A96" s="7"/>
      <c r="B96" s="12" t="s">
        <v>105</v>
      </c>
      <c r="C96" s="12" t="s">
        <v>21</v>
      </c>
      <c r="D96" s="66">
        <v>2321.91</v>
      </c>
      <c r="E96" s="66">
        <v>2321.91</v>
      </c>
      <c r="F96" s="66">
        <v>2321.9</v>
      </c>
      <c r="G96" s="66">
        <v>2321.9</v>
      </c>
      <c r="H96" s="14" t="s">
        <v>92</v>
      </c>
      <c r="I96" s="40">
        <f t="shared" si="37"/>
        <v>1</v>
      </c>
    </row>
    <row r="97" spans="1:10" ht="84.75" customHeight="1" x14ac:dyDescent="0.25">
      <c r="A97" s="70"/>
      <c r="B97" s="12" t="s">
        <v>106</v>
      </c>
      <c r="C97" s="12" t="s">
        <v>21</v>
      </c>
      <c r="D97" s="66">
        <v>4280.13</v>
      </c>
      <c r="E97" s="66">
        <v>4280.13</v>
      </c>
      <c r="F97" s="66">
        <v>4280.1000000000004</v>
      </c>
      <c r="G97" s="66">
        <v>4280.1000000000004</v>
      </c>
      <c r="H97" s="14" t="s">
        <v>92</v>
      </c>
      <c r="I97" s="40">
        <f t="shared" si="37"/>
        <v>1</v>
      </c>
    </row>
    <row r="98" spans="1:10" ht="84.75" customHeight="1" x14ac:dyDescent="0.25">
      <c r="A98" s="70"/>
      <c r="B98" s="12" t="s">
        <v>107</v>
      </c>
      <c r="C98" s="12" t="s">
        <v>21</v>
      </c>
      <c r="D98" s="66">
        <v>1351.41</v>
      </c>
      <c r="E98" s="66">
        <v>1351.41</v>
      </c>
      <c r="F98" s="66">
        <v>1351.4</v>
      </c>
      <c r="G98" s="66">
        <v>1351.4</v>
      </c>
      <c r="H98" s="14" t="s">
        <v>92</v>
      </c>
      <c r="I98" s="40">
        <f t="shared" si="37"/>
        <v>1</v>
      </c>
    </row>
    <row r="99" spans="1:10" ht="84.75" customHeight="1" x14ac:dyDescent="0.25">
      <c r="A99" s="70"/>
      <c r="B99" s="12" t="s">
        <v>108</v>
      </c>
      <c r="C99" s="12" t="s">
        <v>21</v>
      </c>
      <c r="D99" s="66">
        <v>1492.38</v>
      </c>
      <c r="E99" s="66">
        <v>1492.38</v>
      </c>
      <c r="F99" s="66">
        <v>1492.4</v>
      </c>
      <c r="G99" s="66">
        <v>1492.4</v>
      </c>
      <c r="H99" s="14" t="s">
        <v>92</v>
      </c>
      <c r="I99" s="40">
        <f t="shared" si="37"/>
        <v>1</v>
      </c>
    </row>
    <row r="100" spans="1:10" ht="84.75" customHeight="1" x14ac:dyDescent="0.25">
      <c r="A100" s="70"/>
      <c r="B100" s="12" t="s">
        <v>109</v>
      </c>
      <c r="C100" s="12" t="s">
        <v>21</v>
      </c>
      <c r="D100" s="66">
        <v>1641.43</v>
      </c>
      <c r="E100" s="66">
        <v>1641.43</v>
      </c>
      <c r="F100" s="66">
        <v>1641.4</v>
      </c>
      <c r="G100" s="66">
        <v>1641.4</v>
      </c>
      <c r="H100" s="14" t="s">
        <v>92</v>
      </c>
      <c r="I100" s="40">
        <f t="shared" ref="I100:I102" si="38">ROUND(G100/E100,4)</f>
        <v>1</v>
      </c>
    </row>
    <row r="101" spans="1:10" ht="84.75" customHeight="1" x14ac:dyDescent="0.25">
      <c r="A101" s="70"/>
      <c r="B101" s="12" t="s">
        <v>110</v>
      </c>
      <c r="C101" s="12" t="s">
        <v>21</v>
      </c>
      <c r="D101" s="66">
        <v>2212.92</v>
      </c>
      <c r="E101" s="66">
        <v>2212.92</v>
      </c>
      <c r="F101" s="66">
        <v>2212.9</v>
      </c>
      <c r="G101" s="66">
        <v>2212.9</v>
      </c>
      <c r="H101" s="14" t="s">
        <v>92</v>
      </c>
      <c r="I101" s="40">
        <f t="shared" si="38"/>
        <v>1</v>
      </c>
    </row>
    <row r="102" spans="1:10" ht="84.75" customHeight="1" x14ac:dyDescent="0.25">
      <c r="A102" s="70"/>
      <c r="B102" s="12" t="s">
        <v>111</v>
      </c>
      <c r="C102" s="12" t="s">
        <v>21</v>
      </c>
      <c r="D102" s="66">
        <v>854.89</v>
      </c>
      <c r="E102" s="66">
        <v>854.89</v>
      </c>
      <c r="F102" s="66">
        <v>854.89</v>
      </c>
      <c r="G102" s="66">
        <v>854.89</v>
      </c>
      <c r="H102" s="14" t="s">
        <v>92</v>
      </c>
      <c r="I102" s="40">
        <f t="shared" si="38"/>
        <v>1</v>
      </c>
    </row>
    <row r="103" spans="1:10" ht="73.5" customHeight="1" x14ac:dyDescent="0.25">
      <c r="A103" s="70"/>
      <c r="B103" s="52" t="s">
        <v>90</v>
      </c>
      <c r="C103" s="12" t="s">
        <v>12</v>
      </c>
      <c r="D103" s="66">
        <f>850+450+850+300+300+400+450+300</f>
        <v>3900</v>
      </c>
      <c r="E103" s="66">
        <f>850+450+850+300+300+400+450+300</f>
        <v>3900</v>
      </c>
      <c r="F103" s="66">
        <f t="shared" ref="F103:G103" si="39">850+450+850+300+300+400+450+300</f>
        <v>3900</v>
      </c>
      <c r="G103" s="66">
        <f t="shared" si="39"/>
        <v>3900</v>
      </c>
      <c r="H103" s="14" t="s">
        <v>92</v>
      </c>
      <c r="I103" s="40">
        <f t="shared" si="37"/>
        <v>1</v>
      </c>
    </row>
    <row r="104" spans="1:10" ht="37.5" customHeight="1" x14ac:dyDescent="0.25">
      <c r="A104" s="17"/>
      <c r="B104" s="17" t="s">
        <v>14</v>
      </c>
      <c r="C104" s="7" t="s">
        <v>13</v>
      </c>
      <c r="D104" s="18">
        <f>D105+D107+D106</f>
        <v>33505.15</v>
      </c>
      <c r="E104" s="18">
        <f t="shared" ref="E104:G104" si="40">E105+E107+E106</f>
        <v>33505.15</v>
      </c>
      <c r="F104" s="18">
        <f t="shared" si="40"/>
        <v>28042.29</v>
      </c>
      <c r="G104" s="18">
        <f t="shared" si="40"/>
        <v>28001.190000000002</v>
      </c>
      <c r="H104" s="42" t="s">
        <v>92</v>
      </c>
      <c r="I104" s="43">
        <f t="shared" si="37"/>
        <v>0.8357</v>
      </c>
      <c r="J104" s="23"/>
    </row>
    <row r="105" spans="1:10" ht="34.5" customHeight="1" x14ac:dyDescent="0.25">
      <c r="A105" s="71"/>
      <c r="B105" s="65"/>
      <c r="C105" s="12" t="s">
        <v>21</v>
      </c>
      <c r="D105" s="13">
        <f>D88+D93+D97+D98+D99+D100+D101+D95+D96+D90+D102+D94+D89-0.1</f>
        <v>26616.25</v>
      </c>
      <c r="E105" s="13">
        <f t="shared" ref="E105" si="41">E88+E93+E97+E98+E99+E100+E101+E95+E96+E90+E102+E94+E89-0.1</f>
        <v>26616.25</v>
      </c>
      <c r="F105" s="13">
        <f>F88+F93+F97+F98+F99+F100+F101+F95+F96+F90+F102+F94+F89</f>
        <v>23812.79</v>
      </c>
      <c r="G105" s="13">
        <f>G88+G93+G97+G98+G99+G100+G101+G95+G96+G90+G102+G94+G89</f>
        <v>23812.79</v>
      </c>
      <c r="H105" s="14" t="s">
        <v>92</v>
      </c>
      <c r="I105" s="40">
        <f t="shared" si="37"/>
        <v>0.89470000000000005</v>
      </c>
    </row>
    <row r="106" spans="1:10" ht="34.5" customHeight="1" x14ac:dyDescent="0.25">
      <c r="A106" s="71"/>
      <c r="B106" s="65"/>
      <c r="C106" s="12" t="s">
        <v>124</v>
      </c>
      <c r="D106" s="13">
        <f>D91</f>
        <v>2500</v>
      </c>
      <c r="E106" s="13">
        <f t="shared" ref="E106:F106" si="42">E91</f>
        <v>2500</v>
      </c>
      <c r="F106" s="13">
        <f t="shared" si="42"/>
        <v>0</v>
      </c>
      <c r="G106" s="13">
        <f t="shared" ref="G106" si="43">G91</f>
        <v>0</v>
      </c>
      <c r="H106" s="14" t="s">
        <v>92</v>
      </c>
      <c r="I106" s="40">
        <f t="shared" si="37"/>
        <v>0</v>
      </c>
    </row>
    <row r="107" spans="1:10" ht="48.75" customHeight="1" x14ac:dyDescent="0.25">
      <c r="A107" s="72"/>
      <c r="B107" s="71"/>
      <c r="C107" s="12" t="s">
        <v>12</v>
      </c>
      <c r="D107" s="13">
        <f>D92+D103</f>
        <v>4388.8999999999996</v>
      </c>
      <c r="E107" s="13">
        <f t="shared" ref="E107:F107" si="44">E92+E103</f>
        <v>4388.8999999999996</v>
      </c>
      <c r="F107" s="13">
        <f t="shared" si="44"/>
        <v>4229.5</v>
      </c>
      <c r="G107" s="13">
        <f t="shared" ref="G107" si="45">G92+G103</f>
        <v>4188.3999999999996</v>
      </c>
      <c r="H107" s="14" t="s">
        <v>92</v>
      </c>
      <c r="I107" s="40">
        <v>0</v>
      </c>
    </row>
    <row r="108" spans="1:10" ht="36" customHeight="1" x14ac:dyDescent="0.25">
      <c r="A108" s="73"/>
      <c r="B108" s="17" t="s">
        <v>11</v>
      </c>
      <c r="C108" s="7" t="s">
        <v>13</v>
      </c>
      <c r="D108" s="18">
        <f>D109+D110+D111</f>
        <v>167099.54999999999</v>
      </c>
      <c r="E108" s="18">
        <f t="shared" ref="E108:F108" si="46">E109+E110+E111</f>
        <v>167099.54999999999</v>
      </c>
      <c r="F108" s="18">
        <f t="shared" si="46"/>
        <v>117108.29000000001</v>
      </c>
      <c r="G108" s="18">
        <f>G109+G110+G111-0.1</f>
        <v>116474.19</v>
      </c>
      <c r="H108" s="42" t="s">
        <v>92</v>
      </c>
      <c r="I108" s="43">
        <f t="shared" ref="I108:I120" si="47">ROUND(G108/E108,4)</f>
        <v>0.69699999999999995</v>
      </c>
      <c r="J108" s="23"/>
    </row>
    <row r="109" spans="1:10" ht="33.75" customHeight="1" x14ac:dyDescent="0.25">
      <c r="A109" s="71"/>
      <c r="B109" s="45"/>
      <c r="C109" s="12" t="s">
        <v>21</v>
      </c>
      <c r="D109" s="13">
        <f>D105+D86+D75+D70+D57</f>
        <v>112114.25</v>
      </c>
      <c r="E109" s="13">
        <f>E105+E86+E75+E70+E57</f>
        <v>112114.25</v>
      </c>
      <c r="F109" s="13">
        <f>F105+F86+F75+F70+F57+0.1</f>
        <v>79406.290000000008</v>
      </c>
      <c r="G109" s="13">
        <f>G105+G86+G75+G70+G57+0.2</f>
        <v>78813.39</v>
      </c>
      <c r="H109" s="14" t="s">
        <v>92</v>
      </c>
      <c r="I109" s="40">
        <f t="shared" si="47"/>
        <v>0.70299999999999996</v>
      </c>
    </row>
    <row r="110" spans="1:10" ht="65.25" customHeight="1" x14ac:dyDescent="0.25">
      <c r="A110" s="71"/>
      <c r="B110" s="45"/>
      <c r="C110" s="12" t="s">
        <v>12</v>
      </c>
      <c r="D110" s="13">
        <f>D59+D71+D84+D107</f>
        <v>45106.400000000001</v>
      </c>
      <c r="E110" s="13">
        <f t="shared" ref="E110:F110" si="48">E59+E71+E84+E107</f>
        <v>45106.400000000001</v>
      </c>
      <c r="F110" s="13">
        <f t="shared" si="48"/>
        <v>33481.4</v>
      </c>
      <c r="G110" s="13">
        <f t="shared" ref="G110" si="49">G59+G71+G84+G107</f>
        <v>33440.300000000003</v>
      </c>
      <c r="H110" s="14" t="s">
        <v>92</v>
      </c>
      <c r="I110" s="40">
        <f t="shared" si="47"/>
        <v>0.74139999999999995</v>
      </c>
    </row>
    <row r="111" spans="1:10" ht="65.25" customHeight="1" x14ac:dyDescent="0.25">
      <c r="A111" s="72"/>
      <c r="B111" s="72"/>
      <c r="C111" s="12" t="s">
        <v>66</v>
      </c>
      <c r="D111" s="13">
        <f>D58+D106+D85</f>
        <v>9878.9</v>
      </c>
      <c r="E111" s="13">
        <f t="shared" ref="E111:F111" si="50">E58+E106+E85</f>
        <v>9878.9</v>
      </c>
      <c r="F111" s="13">
        <f t="shared" si="50"/>
        <v>4220.6000000000004</v>
      </c>
      <c r="G111" s="13">
        <f t="shared" ref="G111" si="51">G58+G106+G85</f>
        <v>4220.6000000000004</v>
      </c>
      <c r="H111" s="14" t="s">
        <v>92</v>
      </c>
      <c r="I111" s="40">
        <f t="shared" si="47"/>
        <v>0.42720000000000002</v>
      </c>
    </row>
    <row r="112" spans="1:10" ht="15.75" customHeight="1" x14ac:dyDescent="0.25">
      <c r="A112" s="74">
        <v>4</v>
      </c>
      <c r="B112" s="67" t="s">
        <v>79</v>
      </c>
      <c r="C112" s="68"/>
      <c r="D112" s="68"/>
      <c r="E112" s="68"/>
      <c r="F112" s="68"/>
      <c r="G112" s="68"/>
      <c r="H112" s="68"/>
      <c r="I112" s="69"/>
    </row>
    <row r="113" spans="1:9" ht="42" customHeight="1" x14ac:dyDescent="0.25">
      <c r="A113" s="75"/>
      <c r="B113" s="76" t="s">
        <v>113</v>
      </c>
      <c r="C113" s="77"/>
      <c r="D113" s="77"/>
      <c r="E113" s="77"/>
      <c r="F113" s="77"/>
      <c r="G113" s="77"/>
      <c r="H113" s="77"/>
      <c r="I113" s="78"/>
    </row>
    <row r="114" spans="1:9" ht="31.5" x14ac:dyDescent="0.25">
      <c r="A114" s="74"/>
      <c r="B114" s="12" t="s">
        <v>114</v>
      </c>
      <c r="C114" s="12" t="s">
        <v>66</v>
      </c>
      <c r="D114" s="13">
        <v>6728.5</v>
      </c>
      <c r="E114" s="13">
        <v>6728.5</v>
      </c>
      <c r="F114" s="13">
        <v>4367.8999999999996</v>
      </c>
      <c r="G114" s="13">
        <v>4367.8999999999996</v>
      </c>
      <c r="H114" s="14" t="s">
        <v>92</v>
      </c>
      <c r="I114" s="40">
        <v>0</v>
      </c>
    </row>
    <row r="115" spans="1:9" ht="47.25" x14ac:dyDescent="0.25">
      <c r="A115" s="74"/>
      <c r="B115" s="79" t="s">
        <v>11</v>
      </c>
      <c r="C115" s="7" t="s">
        <v>66</v>
      </c>
      <c r="D115" s="18">
        <f>D114</f>
        <v>6728.5</v>
      </c>
      <c r="E115" s="18">
        <f t="shared" ref="E115:G115" si="52">E114</f>
        <v>6728.5</v>
      </c>
      <c r="F115" s="18">
        <f t="shared" si="52"/>
        <v>4367.8999999999996</v>
      </c>
      <c r="G115" s="18">
        <f t="shared" si="52"/>
        <v>4367.8999999999996</v>
      </c>
      <c r="H115" s="42" t="s">
        <v>92</v>
      </c>
      <c r="I115" s="43">
        <v>0</v>
      </c>
    </row>
    <row r="116" spans="1:9" ht="42" customHeight="1" x14ac:dyDescent="0.25">
      <c r="A116" s="75"/>
      <c r="B116" s="76" t="s">
        <v>45</v>
      </c>
      <c r="C116" s="77"/>
      <c r="D116" s="77"/>
      <c r="E116" s="77"/>
      <c r="F116" s="77"/>
      <c r="G116" s="77"/>
      <c r="H116" s="77"/>
      <c r="I116" s="78"/>
    </row>
    <row r="117" spans="1:9" ht="91.5" hidden="1" customHeight="1" x14ac:dyDescent="0.25">
      <c r="B117" s="12" t="s">
        <v>46</v>
      </c>
      <c r="C117" s="12" t="s">
        <v>21</v>
      </c>
      <c r="D117" s="13">
        <v>0</v>
      </c>
      <c r="E117" s="13">
        <v>0</v>
      </c>
      <c r="F117" s="13">
        <v>0</v>
      </c>
      <c r="G117" s="13">
        <v>0</v>
      </c>
      <c r="H117" s="14" t="s">
        <v>92</v>
      </c>
      <c r="I117" s="40">
        <v>0</v>
      </c>
    </row>
    <row r="118" spans="1:9" ht="61.5" customHeight="1" x14ac:dyDescent="0.25">
      <c r="A118" s="80"/>
      <c r="B118" s="12" t="s">
        <v>47</v>
      </c>
      <c r="C118" s="12" t="s">
        <v>21</v>
      </c>
      <c r="D118" s="13">
        <v>899</v>
      </c>
      <c r="E118" s="13">
        <v>899</v>
      </c>
      <c r="F118" s="13">
        <v>722.1</v>
      </c>
      <c r="G118" s="13">
        <v>722.1</v>
      </c>
      <c r="H118" s="14" t="s">
        <v>92</v>
      </c>
      <c r="I118" s="40">
        <f t="shared" si="47"/>
        <v>0.80320000000000003</v>
      </c>
    </row>
    <row r="119" spans="1:9" ht="102" customHeight="1" x14ac:dyDescent="0.25">
      <c r="A119" s="80"/>
      <c r="B119" s="12" t="s">
        <v>48</v>
      </c>
      <c r="C119" s="12" t="s">
        <v>21</v>
      </c>
      <c r="D119" s="13">
        <v>554.5</v>
      </c>
      <c r="E119" s="13">
        <v>554.5</v>
      </c>
      <c r="F119" s="13">
        <v>210.2</v>
      </c>
      <c r="G119" s="13">
        <v>210.2</v>
      </c>
      <c r="H119" s="14" t="s">
        <v>92</v>
      </c>
      <c r="I119" s="40">
        <f t="shared" si="47"/>
        <v>0.37909999999999999</v>
      </c>
    </row>
    <row r="120" spans="1:9" ht="102" customHeight="1" x14ac:dyDescent="0.25">
      <c r="A120" s="81"/>
      <c r="B120" s="52" t="s">
        <v>120</v>
      </c>
      <c r="C120" s="12" t="s">
        <v>21</v>
      </c>
      <c r="D120" s="13">
        <v>1063</v>
      </c>
      <c r="E120" s="13">
        <v>1063</v>
      </c>
      <c r="F120" s="13">
        <v>1062.8</v>
      </c>
      <c r="G120" s="13">
        <v>1009.1</v>
      </c>
      <c r="H120" s="14" t="s">
        <v>92</v>
      </c>
      <c r="I120" s="40">
        <f t="shared" si="47"/>
        <v>0.94930000000000003</v>
      </c>
    </row>
    <row r="121" spans="1:9" ht="32.25" customHeight="1" x14ac:dyDescent="0.25">
      <c r="A121" s="82"/>
      <c r="B121" s="17" t="s">
        <v>14</v>
      </c>
      <c r="C121" s="7" t="s">
        <v>63</v>
      </c>
      <c r="D121" s="18">
        <f>D122</f>
        <v>2516.5</v>
      </c>
      <c r="E121" s="18">
        <f>E122</f>
        <v>2516.5</v>
      </c>
      <c r="F121" s="18">
        <f>F122</f>
        <v>1995.1999999999998</v>
      </c>
      <c r="G121" s="18">
        <f>G122</f>
        <v>1941.5</v>
      </c>
      <c r="H121" s="42" t="s">
        <v>92</v>
      </c>
      <c r="I121" s="43">
        <f t="shared" ref="I121" si="53">ROUND(G121/E121,4)</f>
        <v>0.77149999999999996</v>
      </c>
    </row>
    <row r="122" spans="1:9" s="3" customFormat="1" ht="36.75" customHeight="1" x14ac:dyDescent="0.25">
      <c r="A122" s="83"/>
      <c r="B122" s="71"/>
      <c r="C122" s="12" t="s">
        <v>21</v>
      </c>
      <c r="D122" s="13">
        <f>D117+D118+D119+D120</f>
        <v>2516.5</v>
      </c>
      <c r="E122" s="13">
        <f t="shared" ref="E122" si="54">E117+E118+E119+E120</f>
        <v>2516.5</v>
      </c>
      <c r="F122" s="13">
        <f>F117+F118+F119+F120+0.1</f>
        <v>1995.1999999999998</v>
      </c>
      <c r="G122" s="13">
        <f>G117+G118+G119+G120+0.1</f>
        <v>1941.5</v>
      </c>
      <c r="H122" s="14" t="s">
        <v>92</v>
      </c>
      <c r="I122" s="40">
        <f t="shared" ref="I122:I127" si="55">ROUND(G122/E122,4)</f>
        <v>0.77149999999999996</v>
      </c>
    </row>
    <row r="123" spans="1:9" ht="18.75" customHeight="1" x14ac:dyDescent="0.25">
      <c r="A123" s="84"/>
      <c r="B123" s="76" t="s">
        <v>49</v>
      </c>
      <c r="C123" s="77"/>
      <c r="D123" s="77"/>
      <c r="E123" s="77"/>
      <c r="F123" s="77"/>
      <c r="G123" s="77"/>
      <c r="H123" s="77"/>
      <c r="I123" s="78"/>
    </row>
    <row r="124" spans="1:9" s="3" customFormat="1" ht="99" customHeight="1" x14ac:dyDescent="0.25">
      <c r="A124" s="85"/>
      <c r="B124" s="11" t="s">
        <v>16</v>
      </c>
      <c r="C124" s="12" t="s">
        <v>21</v>
      </c>
      <c r="D124" s="13">
        <v>675</v>
      </c>
      <c r="E124" s="13">
        <v>675</v>
      </c>
      <c r="F124" s="13">
        <v>329.9</v>
      </c>
      <c r="G124" s="13">
        <v>321.5</v>
      </c>
      <c r="H124" s="14" t="s">
        <v>92</v>
      </c>
      <c r="I124" s="40">
        <f t="shared" si="55"/>
        <v>0.4763</v>
      </c>
    </row>
    <row r="125" spans="1:9" s="3" customFormat="1" ht="54.75" customHeight="1" x14ac:dyDescent="0.25">
      <c r="A125" s="86"/>
      <c r="B125" s="11" t="s">
        <v>50</v>
      </c>
      <c r="C125" s="12" t="s">
        <v>21</v>
      </c>
      <c r="D125" s="13">
        <v>36848.6</v>
      </c>
      <c r="E125" s="13">
        <v>36848.6</v>
      </c>
      <c r="F125" s="13">
        <v>30356.5</v>
      </c>
      <c r="G125" s="13">
        <v>29214.400000000001</v>
      </c>
      <c r="H125" s="14" t="s">
        <v>92</v>
      </c>
      <c r="I125" s="40">
        <f t="shared" si="55"/>
        <v>0.79279999999999995</v>
      </c>
    </row>
    <row r="126" spans="1:9" s="3" customFormat="1" ht="35.25" customHeight="1" x14ac:dyDescent="0.25">
      <c r="A126" s="87"/>
      <c r="B126" s="17" t="s">
        <v>14</v>
      </c>
      <c r="C126" s="7" t="s">
        <v>19</v>
      </c>
      <c r="D126" s="18">
        <f>D127</f>
        <v>37523.599999999999</v>
      </c>
      <c r="E126" s="18">
        <f t="shared" ref="E126:G126" si="56">E127</f>
        <v>37523.599999999999</v>
      </c>
      <c r="F126" s="18">
        <f t="shared" si="56"/>
        <v>30686.400000000001</v>
      </c>
      <c r="G126" s="18">
        <f t="shared" si="56"/>
        <v>29535.9</v>
      </c>
      <c r="H126" s="42" t="s">
        <v>92</v>
      </c>
      <c r="I126" s="43">
        <f>ROUND(G126/E126,4)</f>
        <v>0.78710000000000002</v>
      </c>
    </row>
    <row r="127" spans="1:9" s="3" customFormat="1" ht="36" customHeight="1" x14ac:dyDescent="0.25">
      <c r="A127" s="19"/>
      <c r="B127" s="20"/>
      <c r="C127" s="12" t="s">
        <v>21</v>
      </c>
      <c r="D127" s="13">
        <f>D124+D125</f>
        <v>37523.599999999999</v>
      </c>
      <c r="E127" s="13">
        <f>E124+E125</f>
        <v>37523.599999999999</v>
      </c>
      <c r="F127" s="13">
        <f>F124+F125</f>
        <v>30686.400000000001</v>
      </c>
      <c r="G127" s="13">
        <f>G124+G125</f>
        <v>29535.9</v>
      </c>
      <c r="H127" s="14" t="s">
        <v>92</v>
      </c>
      <c r="I127" s="40">
        <f t="shared" si="55"/>
        <v>0.78710000000000002</v>
      </c>
    </row>
    <row r="128" spans="1:9" s="3" customFormat="1" ht="35.25" customHeight="1" x14ac:dyDescent="0.25">
      <c r="A128" s="87"/>
      <c r="B128" s="17" t="s">
        <v>11</v>
      </c>
      <c r="C128" s="7" t="s">
        <v>19</v>
      </c>
      <c r="D128" s="18">
        <f>D129+D130</f>
        <v>46768.6</v>
      </c>
      <c r="E128" s="18">
        <f t="shared" ref="E128:G128" si="57">E129+E130</f>
        <v>46768.6</v>
      </c>
      <c r="F128" s="18">
        <f t="shared" si="57"/>
        <v>37049.5</v>
      </c>
      <c r="G128" s="18">
        <f t="shared" si="57"/>
        <v>35845.300000000003</v>
      </c>
      <c r="H128" s="42" t="s">
        <v>92</v>
      </c>
      <c r="I128" s="43">
        <f t="shared" ref="I128" si="58">ROUND(G128/E128,4)</f>
        <v>0.76639999999999997</v>
      </c>
    </row>
    <row r="129" spans="1:9" s="3" customFormat="1" ht="36" customHeight="1" x14ac:dyDescent="0.25">
      <c r="A129" s="19"/>
      <c r="B129" s="20"/>
      <c r="C129" s="12" t="s">
        <v>21</v>
      </c>
      <c r="D129" s="13">
        <f>D122+D127</f>
        <v>40040.1</v>
      </c>
      <c r="E129" s="13">
        <f>E122+E127</f>
        <v>40040.1</v>
      </c>
      <c r="F129" s="13">
        <f>F122+F127</f>
        <v>32681.600000000002</v>
      </c>
      <c r="G129" s="13">
        <f>G122+G127</f>
        <v>31477.4</v>
      </c>
      <c r="H129" s="14" t="s">
        <v>92</v>
      </c>
      <c r="I129" s="40">
        <f t="shared" ref="I129:I133" si="59">ROUND(G129/E129,4)</f>
        <v>0.78610000000000002</v>
      </c>
    </row>
    <row r="130" spans="1:9" s="3" customFormat="1" ht="58.5" customHeight="1" x14ac:dyDescent="0.25">
      <c r="A130" s="21"/>
      <c r="B130" s="22"/>
      <c r="C130" s="12" t="s">
        <v>66</v>
      </c>
      <c r="D130" s="13">
        <f>D115</f>
        <v>6728.5</v>
      </c>
      <c r="E130" s="13">
        <f t="shared" ref="E130:G130" si="60">E115</f>
        <v>6728.5</v>
      </c>
      <c r="F130" s="13">
        <f t="shared" si="60"/>
        <v>4367.8999999999996</v>
      </c>
      <c r="G130" s="13">
        <f t="shared" si="60"/>
        <v>4367.8999999999996</v>
      </c>
      <c r="H130" s="14" t="s">
        <v>92</v>
      </c>
      <c r="I130" s="40">
        <v>0</v>
      </c>
    </row>
    <row r="131" spans="1:9" ht="18.75" customHeight="1" x14ac:dyDescent="0.25">
      <c r="A131" s="10">
        <v>5</v>
      </c>
      <c r="B131" s="76" t="s">
        <v>80</v>
      </c>
      <c r="C131" s="77"/>
      <c r="D131" s="77"/>
      <c r="E131" s="77"/>
      <c r="F131" s="77"/>
      <c r="G131" s="77"/>
      <c r="H131" s="77"/>
      <c r="I131" s="78"/>
    </row>
    <row r="132" spans="1:9" ht="46.5" customHeight="1" x14ac:dyDescent="0.25">
      <c r="A132" s="80"/>
      <c r="B132" s="63" t="s">
        <v>69</v>
      </c>
      <c r="C132" s="12" t="s">
        <v>21</v>
      </c>
      <c r="D132" s="13">
        <v>3492.3</v>
      </c>
      <c r="E132" s="13">
        <v>3492.3</v>
      </c>
      <c r="F132" s="13">
        <v>905.1</v>
      </c>
      <c r="G132" s="13">
        <v>905.1</v>
      </c>
      <c r="H132" s="14" t="s">
        <v>92</v>
      </c>
      <c r="I132" s="40">
        <f t="shared" si="59"/>
        <v>0.25919999999999999</v>
      </c>
    </row>
    <row r="133" spans="1:9" ht="57.75" customHeight="1" x14ac:dyDescent="0.25">
      <c r="A133" s="80"/>
      <c r="B133" s="63" t="s">
        <v>51</v>
      </c>
      <c r="C133" s="12" t="s">
        <v>21</v>
      </c>
      <c r="D133" s="13">
        <v>884.23</v>
      </c>
      <c r="E133" s="13">
        <v>884.23</v>
      </c>
      <c r="F133" s="63" t="s">
        <v>121</v>
      </c>
      <c r="G133" s="63" t="s">
        <v>128</v>
      </c>
      <c r="H133" s="14" t="s">
        <v>92</v>
      </c>
      <c r="I133" s="40">
        <f t="shared" si="59"/>
        <v>0.26</v>
      </c>
    </row>
    <row r="134" spans="1:9" ht="69.75" customHeight="1" x14ac:dyDescent="0.25">
      <c r="A134" s="80"/>
      <c r="B134" s="63" t="s">
        <v>52</v>
      </c>
      <c r="C134" s="12" t="s">
        <v>21</v>
      </c>
      <c r="D134" s="13">
        <v>3337.8</v>
      </c>
      <c r="E134" s="13">
        <v>3337.8</v>
      </c>
      <c r="F134" s="13">
        <v>1880.2</v>
      </c>
      <c r="G134" s="13">
        <v>1717.8</v>
      </c>
      <c r="H134" s="14" t="s">
        <v>92</v>
      </c>
      <c r="I134" s="40">
        <f>ROUND(G134/E134,4)</f>
        <v>0.51470000000000005</v>
      </c>
    </row>
    <row r="135" spans="1:9" s="3" customFormat="1" ht="46.5" customHeight="1" x14ac:dyDescent="0.25">
      <c r="A135" s="80"/>
      <c r="B135" s="63" t="s">
        <v>53</v>
      </c>
      <c r="C135" s="12" t="s">
        <v>21</v>
      </c>
      <c r="D135" s="13">
        <v>6917.9</v>
      </c>
      <c r="E135" s="13">
        <v>6917.9</v>
      </c>
      <c r="F135" s="13">
        <v>3898.1</v>
      </c>
      <c r="G135" s="13">
        <v>3721.8</v>
      </c>
      <c r="H135" s="14" t="s">
        <v>92</v>
      </c>
      <c r="I135" s="40">
        <f>ROUND(G135/E135,4)</f>
        <v>0.53800000000000003</v>
      </c>
    </row>
    <row r="136" spans="1:9" ht="36" customHeight="1" x14ac:dyDescent="0.25">
      <c r="A136" s="88"/>
      <c r="B136" s="17" t="s">
        <v>11</v>
      </c>
      <c r="C136" s="7" t="s">
        <v>13</v>
      </c>
      <c r="D136" s="18">
        <f>D137</f>
        <v>14632.23</v>
      </c>
      <c r="E136" s="18">
        <f t="shared" ref="E136:G136" si="61">E137</f>
        <v>14632.23</v>
      </c>
      <c r="F136" s="18">
        <f t="shared" si="61"/>
        <v>6951</v>
      </c>
      <c r="G136" s="18">
        <f t="shared" si="61"/>
        <v>6574.6</v>
      </c>
      <c r="H136" s="42" t="s">
        <v>92</v>
      </c>
      <c r="I136" s="43">
        <f>ROUND(G136/E136,4)</f>
        <v>0.44929999999999998</v>
      </c>
    </row>
    <row r="137" spans="1:9" ht="36.75" customHeight="1" x14ac:dyDescent="0.25">
      <c r="A137" s="89"/>
      <c r="B137" s="45"/>
      <c r="C137" s="12" t="s">
        <v>21</v>
      </c>
      <c r="D137" s="13">
        <f>D132+D133+D134+D135</f>
        <v>14632.23</v>
      </c>
      <c r="E137" s="13">
        <f t="shared" ref="E137:G137" si="62">E132+E133+E134+E135</f>
        <v>14632.23</v>
      </c>
      <c r="F137" s="13">
        <f t="shared" si="62"/>
        <v>6951</v>
      </c>
      <c r="G137" s="13">
        <f t="shared" si="62"/>
        <v>6574.6</v>
      </c>
      <c r="H137" s="14" t="s">
        <v>92</v>
      </c>
      <c r="I137" s="40">
        <f>ROUND(G137/E137,4)</f>
        <v>0.44929999999999998</v>
      </c>
    </row>
    <row r="138" spans="1:9" ht="20.25" customHeight="1" x14ac:dyDescent="0.25">
      <c r="A138" s="10">
        <v>6</v>
      </c>
      <c r="B138" s="90" t="s">
        <v>81</v>
      </c>
      <c r="C138" s="91"/>
      <c r="D138" s="91"/>
      <c r="E138" s="91"/>
      <c r="F138" s="91"/>
      <c r="G138" s="91"/>
      <c r="H138" s="91"/>
      <c r="I138" s="92"/>
    </row>
    <row r="139" spans="1:9" ht="52.5" customHeight="1" x14ac:dyDescent="0.25">
      <c r="A139" s="93"/>
      <c r="B139" s="94" t="s">
        <v>54</v>
      </c>
      <c r="C139" s="12" t="s">
        <v>21</v>
      </c>
      <c r="D139" s="13">
        <v>755.2</v>
      </c>
      <c r="E139" s="13">
        <v>755.2</v>
      </c>
      <c r="F139" s="13">
        <v>755.2</v>
      </c>
      <c r="G139" s="13">
        <v>462.9</v>
      </c>
      <c r="H139" s="14" t="s">
        <v>92</v>
      </c>
      <c r="I139" s="40">
        <f t="shared" ref="I139:I147" si="63">ROUND(G139/E139,4)</f>
        <v>0.61299999999999999</v>
      </c>
    </row>
    <row r="140" spans="1:9" ht="52.5" customHeight="1" x14ac:dyDescent="0.25">
      <c r="A140" s="95"/>
      <c r="B140" s="96"/>
      <c r="C140" s="12" t="s">
        <v>12</v>
      </c>
      <c r="D140" s="13">
        <v>3240</v>
      </c>
      <c r="E140" s="13">
        <v>3240</v>
      </c>
      <c r="F140" s="13">
        <v>3240</v>
      </c>
      <c r="G140" s="13">
        <v>3240</v>
      </c>
      <c r="H140" s="14" t="s">
        <v>92</v>
      </c>
      <c r="I140" s="40">
        <f t="shared" si="63"/>
        <v>1</v>
      </c>
    </row>
    <row r="141" spans="1:9" ht="32.25" customHeight="1" x14ac:dyDescent="0.25">
      <c r="A141" s="58"/>
      <c r="B141" s="17" t="s">
        <v>11</v>
      </c>
      <c r="C141" s="7" t="s">
        <v>13</v>
      </c>
      <c r="D141" s="18">
        <f>D142+D143</f>
        <v>3995.2</v>
      </c>
      <c r="E141" s="18">
        <f t="shared" ref="E141:G141" si="64">E142+E143</f>
        <v>3995.2</v>
      </c>
      <c r="F141" s="18">
        <f t="shared" si="64"/>
        <v>3995.2</v>
      </c>
      <c r="G141" s="18">
        <f t="shared" si="64"/>
        <v>3702.8</v>
      </c>
      <c r="H141" s="42" t="s">
        <v>92</v>
      </c>
      <c r="I141" s="43">
        <f t="shared" si="63"/>
        <v>0.92679999999999996</v>
      </c>
    </row>
    <row r="142" spans="1:9" ht="57.75" customHeight="1" x14ac:dyDescent="0.25">
      <c r="A142" s="97"/>
      <c r="B142" s="45"/>
      <c r="C142" s="12" t="s">
        <v>12</v>
      </c>
      <c r="D142" s="13">
        <f>D140</f>
        <v>3240</v>
      </c>
      <c r="E142" s="13">
        <f t="shared" ref="E142:F142" si="65">E140</f>
        <v>3240</v>
      </c>
      <c r="F142" s="13">
        <f t="shared" si="65"/>
        <v>3240</v>
      </c>
      <c r="G142" s="13">
        <f>G140-0.1</f>
        <v>3239.9</v>
      </c>
      <c r="H142" s="14" t="s">
        <v>92</v>
      </c>
      <c r="I142" s="40">
        <f t="shared" si="63"/>
        <v>1</v>
      </c>
    </row>
    <row r="143" spans="1:9" ht="57.75" customHeight="1" x14ac:dyDescent="0.25">
      <c r="A143" s="97"/>
      <c r="B143" s="56"/>
      <c r="C143" s="12" t="s">
        <v>21</v>
      </c>
      <c r="D143" s="13">
        <f>D139</f>
        <v>755.2</v>
      </c>
      <c r="E143" s="13">
        <f t="shared" ref="E143:G143" si="66">E139</f>
        <v>755.2</v>
      </c>
      <c r="F143" s="13">
        <f t="shared" si="66"/>
        <v>755.2</v>
      </c>
      <c r="G143" s="13">
        <f t="shared" si="66"/>
        <v>462.9</v>
      </c>
      <c r="H143" s="14" t="s">
        <v>92</v>
      </c>
      <c r="I143" s="40">
        <f t="shared" si="63"/>
        <v>0.61299999999999999</v>
      </c>
    </row>
    <row r="144" spans="1:9" ht="21.75" customHeight="1" x14ac:dyDescent="0.25">
      <c r="A144" s="7">
        <v>7</v>
      </c>
      <c r="B144" s="67" t="s">
        <v>82</v>
      </c>
      <c r="C144" s="68"/>
      <c r="D144" s="68"/>
      <c r="E144" s="68"/>
      <c r="F144" s="68"/>
      <c r="G144" s="68"/>
      <c r="H144" s="68"/>
      <c r="I144" s="69"/>
    </row>
    <row r="145" spans="1:9" ht="37.5" customHeight="1" x14ac:dyDescent="0.25">
      <c r="A145" s="16"/>
      <c r="B145" s="11" t="s">
        <v>55</v>
      </c>
      <c r="C145" s="12" t="s">
        <v>21</v>
      </c>
      <c r="D145" s="13">
        <v>145</v>
      </c>
      <c r="E145" s="13">
        <v>145</v>
      </c>
      <c r="F145" s="13">
        <v>100</v>
      </c>
      <c r="G145" s="13">
        <v>100</v>
      </c>
      <c r="H145" s="14" t="s">
        <v>92</v>
      </c>
      <c r="I145" s="40">
        <f t="shared" si="63"/>
        <v>0.68969999999999998</v>
      </c>
    </row>
    <row r="146" spans="1:9" ht="32.25" customHeight="1" x14ac:dyDescent="0.25">
      <c r="A146" s="89"/>
      <c r="B146" s="17" t="s">
        <v>11</v>
      </c>
      <c r="C146" s="7" t="s">
        <v>13</v>
      </c>
      <c r="D146" s="18">
        <f>D147</f>
        <v>145</v>
      </c>
      <c r="E146" s="18">
        <f t="shared" ref="E146:G146" si="67">E147</f>
        <v>145</v>
      </c>
      <c r="F146" s="18">
        <f t="shared" si="67"/>
        <v>100</v>
      </c>
      <c r="G146" s="18">
        <f t="shared" si="67"/>
        <v>100</v>
      </c>
      <c r="H146" s="42" t="s">
        <v>92</v>
      </c>
      <c r="I146" s="43">
        <f t="shared" si="63"/>
        <v>0.68969999999999998</v>
      </c>
    </row>
    <row r="147" spans="1:9" s="4" customFormat="1" ht="45.75" customHeight="1" x14ac:dyDescent="0.25">
      <c r="A147" s="98"/>
      <c r="B147" s="99"/>
      <c r="C147" s="12" t="s">
        <v>21</v>
      </c>
      <c r="D147" s="13">
        <f>D145</f>
        <v>145</v>
      </c>
      <c r="E147" s="13">
        <f t="shared" ref="E147:G147" si="68">E145</f>
        <v>145</v>
      </c>
      <c r="F147" s="13">
        <f t="shared" si="68"/>
        <v>100</v>
      </c>
      <c r="G147" s="13">
        <f t="shared" si="68"/>
        <v>100</v>
      </c>
      <c r="H147" s="14" t="s">
        <v>92</v>
      </c>
      <c r="I147" s="40">
        <f t="shared" si="63"/>
        <v>0.68969999999999998</v>
      </c>
    </row>
    <row r="148" spans="1:9" ht="33" customHeight="1" x14ac:dyDescent="0.25">
      <c r="A148" s="7">
        <v>8</v>
      </c>
      <c r="B148" s="67" t="s">
        <v>83</v>
      </c>
      <c r="C148" s="68"/>
      <c r="D148" s="68"/>
      <c r="E148" s="68"/>
      <c r="F148" s="68"/>
      <c r="G148" s="68"/>
      <c r="H148" s="68"/>
      <c r="I148" s="69"/>
    </row>
    <row r="149" spans="1:9" ht="49.5" customHeight="1" x14ac:dyDescent="0.25">
      <c r="B149" s="11" t="s">
        <v>10</v>
      </c>
      <c r="C149" s="12" t="s">
        <v>21</v>
      </c>
      <c r="D149" s="13">
        <v>6.1</v>
      </c>
      <c r="E149" s="13">
        <v>6.1</v>
      </c>
      <c r="F149" s="13">
        <v>4.5</v>
      </c>
      <c r="G149" s="13">
        <v>4.5</v>
      </c>
      <c r="H149" s="14" t="s">
        <v>92</v>
      </c>
      <c r="I149" s="40">
        <f t="shared" ref="I149" si="69">ROUND(G149/E149,4)</f>
        <v>0.73770000000000002</v>
      </c>
    </row>
    <row r="150" spans="1:9" ht="52.5" customHeight="1" x14ac:dyDescent="0.25">
      <c r="A150" s="100"/>
      <c r="B150" s="17" t="s">
        <v>11</v>
      </c>
      <c r="C150" s="7" t="s">
        <v>13</v>
      </c>
      <c r="D150" s="18">
        <f>D151</f>
        <v>6.1</v>
      </c>
      <c r="E150" s="18">
        <f t="shared" ref="E150:G150" si="70">E151</f>
        <v>6.1</v>
      </c>
      <c r="F150" s="18">
        <f t="shared" si="70"/>
        <v>4.5</v>
      </c>
      <c r="G150" s="18">
        <f t="shared" si="70"/>
        <v>4.5</v>
      </c>
      <c r="H150" s="42" t="s">
        <v>92</v>
      </c>
      <c r="I150" s="43">
        <f t="shared" ref="I150:I151" si="71">ROUND(G150/E150,4)</f>
        <v>0.73770000000000002</v>
      </c>
    </row>
    <row r="151" spans="1:9" ht="50.25" customHeight="1" x14ac:dyDescent="0.25">
      <c r="A151" s="101"/>
      <c r="B151" s="65"/>
      <c r="C151" s="12" t="s">
        <v>21</v>
      </c>
      <c r="D151" s="13">
        <f>D149</f>
        <v>6.1</v>
      </c>
      <c r="E151" s="13">
        <f t="shared" ref="E151:G151" si="72">E149</f>
        <v>6.1</v>
      </c>
      <c r="F151" s="13">
        <f t="shared" si="72"/>
        <v>4.5</v>
      </c>
      <c r="G151" s="13">
        <f t="shared" si="72"/>
        <v>4.5</v>
      </c>
      <c r="H151" s="14" t="s">
        <v>92</v>
      </c>
      <c r="I151" s="40">
        <f t="shared" si="71"/>
        <v>0.73770000000000002</v>
      </c>
    </row>
    <row r="152" spans="1:9" ht="20.25" customHeight="1" x14ac:dyDescent="0.25">
      <c r="A152" s="102"/>
      <c r="B152" s="67" t="s">
        <v>91</v>
      </c>
      <c r="C152" s="68"/>
      <c r="D152" s="68"/>
      <c r="E152" s="68"/>
      <c r="F152" s="68"/>
      <c r="G152" s="68"/>
      <c r="H152" s="68"/>
      <c r="I152" s="69"/>
    </row>
    <row r="153" spans="1:9" ht="80.25" customHeight="1" x14ac:dyDescent="0.25">
      <c r="A153" s="10">
        <v>9</v>
      </c>
      <c r="B153" s="11" t="s">
        <v>56</v>
      </c>
      <c r="C153" s="12" t="s">
        <v>21</v>
      </c>
      <c r="D153" s="13">
        <v>1740</v>
      </c>
      <c r="E153" s="13">
        <v>1740</v>
      </c>
      <c r="F153" s="13">
        <v>1507.6</v>
      </c>
      <c r="G153" s="13">
        <v>1356.8</v>
      </c>
      <c r="H153" s="14" t="s">
        <v>92</v>
      </c>
      <c r="I153" s="40">
        <f t="shared" ref="I153:I162" si="73">ROUND(G153/E153,4)</f>
        <v>0.77980000000000005</v>
      </c>
    </row>
    <row r="154" spans="1:9" ht="81" customHeight="1" x14ac:dyDescent="0.25">
      <c r="A154" s="10"/>
      <c r="B154" s="11" t="s">
        <v>57</v>
      </c>
      <c r="C154" s="12" t="s">
        <v>21</v>
      </c>
      <c r="D154" s="15">
        <v>32</v>
      </c>
      <c r="E154" s="15">
        <v>32</v>
      </c>
      <c r="F154" s="15">
        <v>10.44</v>
      </c>
      <c r="G154" s="15">
        <v>10.4</v>
      </c>
      <c r="H154" s="14" t="s">
        <v>92</v>
      </c>
      <c r="I154" s="40">
        <f t="shared" si="73"/>
        <v>0.32500000000000001</v>
      </c>
    </row>
    <row r="155" spans="1:9" ht="81" customHeight="1" x14ac:dyDescent="0.25">
      <c r="A155" s="10"/>
      <c r="B155" s="11" t="s">
        <v>129</v>
      </c>
      <c r="C155" s="12" t="s">
        <v>21</v>
      </c>
      <c r="D155" s="15">
        <v>100</v>
      </c>
      <c r="E155" s="15">
        <v>100</v>
      </c>
      <c r="F155" s="15">
        <v>0</v>
      </c>
      <c r="G155" s="15">
        <v>0</v>
      </c>
      <c r="H155" s="14" t="s">
        <v>92</v>
      </c>
      <c r="I155" s="40">
        <f t="shared" ref="I155" si="74">ROUND(G155/E155,4)</f>
        <v>0</v>
      </c>
    </row>
    <row r="156" spans="1:9" ht="81" customHeight="1" x14ac:dyDescent="0.25">
      <c r="A156" s="10"/>
      <c r="B156" s="11" t="s">
        <v>58</v>
      </c>
      <c r="C156" s="12" t="s">
        <v>21</v>
      </c>
      <c r="D156" s="15">
        <v>20</v>
      </c>
      <c r="E156" s="15">
        <v>20</v>
      </c>
      <c r="F156" s="15">
        <v>0</v>
      </c>
      <c r="G156" s="15">
        <v>0</v>
      </c>
      <c r="H156" s="14" t="s">
        <v>92</v>
      </c>
      <c r="I156" s="40">
        <f t="shared" si="73"/>
        <v>0</v>
      </c>
    </row>
    <row r="157" spans="1:9" ht="97.5" customHeight="1" x14ac:dyDescent="0.25">
      <c r="A157" s="10"/>
      <c r="B157" s="11" t="s">
        <v>59</v>
      </c>
      <c r="C157" s="12" t="s">
        <v>12</v>
      </c>
      <c r="D157" s="15">
        <v>34.69</v>
      </c>
      <c r="E157" s="15">
        <v>34.69</v>
      </c>
      <c r="F157" s="15">
        <v>34.69</v>
      </c>
      <c r="G157" s="15">
        <v>4.7300000000000004</v>
      </c>
      <c r="H157" s="14" t="s">
        <v>92</v>
      </c>
      <c r="I157" s="40">
        <f t="shared" si="73"/>
        <v>0.13639999999999999</v>
      </c>
    </row>
    <row r="158" spans="1:9" ht="174" customHeight="1" x14ac:dyDescent="0.25">
      <c r="A158" s="10"/>
      <c r="B158" s="11" t="s">
        <v>60</v>
      </c>
      <c r="C158" s="12" t="s">
        <v>12</v>
      </c>
      <c r="D158" s="15">
        <v>4</v>
      </c>
      <c r="E158" s="15">
        <v>4</v>
      </c>
      <c r="F158" s="15">
        <v>4</v>
      </c>
      <c r="G158" s="15">
        <v>0</v>
      </c>
      <c r="H158" s="14" t="s">
        <v>92</v>
      </c>
      <c r="I158" s="40">
        <f t="shared" si="73"/>
        <v>0</v>
      </c>
    </row>
    <row r="159" spans="1:9" ht="88.5" customHeight="1" x14ac:dyDescent="0.25">
      <c r="A159" s="10"/>
      <c r="B159" s="11" t="s">
        <v>61</v>
      </c>
      <c r="C159" s="12" t="s">
        <v>21</v>
      </c>
      <c r="D159" s="15">
        <v>4.07</v>
      </c>
      <c r="E159" s="15">
        <v>4.07</v>
      </c>
      <c r="F159" s="15">
        <v>1.75</v>
      </c>
      <c r="G159" s="15">
        <v>0.53300000000000003</v>
      </c>
      <c r="H159" s="14" t="s">
        <v>92</v>
      </c>
      <c r="I159" s="40">
        <f t="shared" si="73"/>
        <v>0.13100000000000001</v>
      </c>
    </row>
    <row r="160" spans="1:9" ht="88.5" customHeight="1" x14ac:dyDescent="0.25">
      <c r="A160" s="10"/>
      <c r="B160" s="11" t="s">
        <v>70</v>
      </c>
      <c r="C160" s="12" t="s">
        <v>21</v>
      </c>
      <c r="D160" s="15">
        <v>99.2</v>
      </c>
      <c r="E160" s="15">
        <v>99.23</v>
      </c>
      <c r="F160" s="15">
        <v>0</v>
      </c>
      <c r="G160" s="15">
        <v>0</v>
      </c>
      <c r="H160" s="14" t="s">
        <v>92</v>
      </c>
      <c r="I160" s="40">
        <f t="shared" si="73"/>
        <v>0</v>
      </c>
    </row>
    <row r="161" spans="1:13" ht="38.25" customHeight="1" x14ac:dyDescent="0.25">
      <c r="A161" s="16"/>
      <c r="B161" s="17" t="s">
        <v>11</v>
      </c>
      <c r="C161" s="7" t="s">
        <v>13</v>
      </c>
      <c r="D161" s="18">
        <f>D162+D163</f>
        <v>2033.96</v>
      </c>
      <c r="E161" s="18">
        <f t="shared" ref="E161:G161" si="75">E162+E163</f>
        <v>2033.99</v>
      </c>
      <c r="F161" s="18">
        <f t="shared" si="75"/>
        <v>1558.48</v>
      </c>
      <c r="G161" s="18">
        <f t="shared" si="75"/>
        <v>1372.463</v>
      </c>
      <c r="H161" s="42" t="s">
        <v>92</v>
      </c>
      <c r="I161" s="43">
        <f t="shared" si="73"/>
        <v>0.67479999999999996</v>
      </c>
    </row>
    <row r="162" spans="1:13" ht="37.5" customHeight="1" x14ac:dyDescent="0.25">
      <c r="A162" s="19"/>
      <c r="B162" s="20"/>
      <c r="C162" s="12" t="s">
        <v>21</v>
      </c>
      <c r="D162" s="13">
        <f>D153+D154+D159+D160+D156+D155</f>
        <v>1995.27</v>
      </c>
      <c r="E162" s="13">
        <f t="shared" ref="E162:G162" si="76">E153+E154+E159+E160+E156+E155</f>
        <v>1995.3</v>
      </c>
      <c r="F162" s="13">
        <f t="shared" si="76"/>
        <v>1519.79</v>
      </c>
      <c r="G162" s="13">
        <f t="shared" si="76"/>
        <v>1367.7329999999999</v>
      </c>
      <c r="H162" s="14" t="s">
        <v>92</v>
      </c>
      <c r="I162" s="40">
        <f t="shared" si="73"/>
        <v>0.6855</v>
      </c>
    </row>
    <row r="163" spans="1:13" ht="57.75" customHeight="1" x14ac:dyDescent="0.25">
      <c r="A163" s="21"/>
      <c r="B163" s="22"/>
      <c r="C163" s="12" t="s">
        <v>12</v>
      </c>
      <c r="D163" s="13">
        <f>D157+D158</f>
        <v>38.69</v>
      </c>
      <c r="E163" s="13">
        <f t="shared" ref="E163:G163" si="77">E157+E158</f>
        <v>38.69</v>
      </c>
      <c r="F163" s="13">
        <f t="shared" si="77"/>
        <v>38.69</v>
      </c>
      <c r="G163" s="13">
        <f t="shared" si="77"/>
        <v>4.7300000000000004</v>
      </c>
      <c r="H163" s="14" t="s">
        <v>92</v>
      </c>
      <c r="I163" s="40">
        <f t="shared" ref="I163" si="78">ROUND(G163/E163,4)</f>
        <v>0.12230000000000001</v>
      </c>
    </row>
    <row r="164" spans="1:13" ht="46.5" customHeight="1" x14ac:dyDescent="0.25">
      <c r="A164" s="7">
        <v>10</v>
      </c>
      <c r="B164" s="67" t="s">
        <v>84</v>
      </c>
      <c r="C164" s="68"/>
      <c r="D164" s="68"/>
      <c r="E164" s="68"/>
      <c r="F164" s="68"/>
      <c r="G164" s="68"/>
      <c r="H164" s="68"/>
      <c r="I164" s="69"/>
    </row>
    <row r="165" spans="1:13" ht="52.5" customHeight="1" x14ac:dyDescent="0.25">
      <c r="B165" s="11" t="s">
        <v>76</v>
      </c>
      <c r="C165" s="12" t="s">
        <v>21</v>
      </c>
      <c r="D165" s="13">
        <v>265</v>
      </c>
      <c r="E165" s="13">
        <v>265</v>
      </c>
      <c r="F165" s="13">
        <v>83.8</v>
      </c>
      <c r="G165" s="13">
        <v>44.1</v>
      </c>
      <c r="H165" s="14" t="s">
        <v>92</v>
      </c>
      <c r="I165" s="40">
        <f t="shared" ref="I165:I166" si="79">ROUND(G165/E165,4)</f>
        <v>0.16639999999999999</v>
      </c>
    </row>
    <row r="166" spans="1:13" ht="32.25" customHeight="1" x14ac:dyDescent="0.25">
      <c r="A166" s="103"/>
      <c r="B166" s="17" t="s">
        <v>11</v>
      </c>
      <c r="C166" s="7" t="s">
        <v>13</v>
      </c>
      <c r="D166" s="18">
        <f>D167</f>
        <v>265</v>
      </c>
      <c r="E166" s="18">
        <f t="shared" ref="E166:G166" si="80">E167</f>
        <v>265</v>
      </c>
      <c r="F166" s="18">
        <f t="shared" si="80"/>
        <v>83.8</v>
      </c>
      <c r="G166" s="18">
        <f t="shared" si="80"/>
        <v>44.1</v>
      </c>
      <c r="H166" s="42" t="s">
        <v>92</v>
      </c>
      <c r="I166" s="43">
        <f t="shared" si="79"/>
        <v>0.16639999999999999</v>
      </c>
    </row>
    <row r="167" spans="1:13" s="4" customFormat="1" ht="45.75" customHeight="1" x14ac:dyDescent="0.25">
      <c r="A167" s="89"/>
      <c r="B167" s="45"/>
      <c r="C167" s="12" t="s">
        <v>21</v>
      </c>
      <c r="D167" s="13">
        <f>D165</f>
        <v>265</v>
      </c>
      <c r="E167" s="13">
        <f>E165</f>
        <v>265</v>
      </c>
      <c r="F167" s="13">
        <f>F165</f>
        <v>83.8</v>
      </c>
      <c r="G167" s="13">
        <f>G165</f>
        <v>44.1</v>
      </c>
      <c r="H167" s="14" t="s">
        <v>92</v>
      </c>
      <c r="I167" s="40">
        <f t="shared" ref="I167" si="81">ROUND(G167/E167,4)</f>
        <v>0.16639999999999999</v>
      </c>
    </row>
    <row r="168" spans="1:13" s="2" customFormat="1" ht="43.5" customHeight="1" x14ac:dyDescent="0.25">
      <c r="A168" s="104"/>
      <c r="B168" s="8" t="s">
        <v>17</v>
      </c>
      <c r="C168" s="79" t="s">
        <v>13</v>
      </c>
      <c r="D168" s="105">
        <f>D169+D170+D171</f>
        <v>258638.04</v>
      </c>
      <c r="E168" s="105">
        <f t="shared" ref="E168:G168" si="82">E169+E170+E171</f>
        <v>258637.97</v>
      </c>
      <c r="F168" s="105">
        <f t="shared" si="82"/>
        <v>179057.67</v>
      </c>
      <c r="G168" s="105">
        <f t="shared" si="82"/>
        <v>176219.753</v>
      </c>
      <c r="H168" s="42" t="s">
        <v>92</v>
      </c>
      <c r="I168" s="43">
        <f t="shared" ref="I168:I171" si="83">ROUND(G168/E168,4)</f>
        <v>0.68130000000000002</v>
      </c>
      <c r="J168" s="5"/>
      <c r="K168" s="5"/>
      <c r="L168" s="5"/>
      <c r="M168" s="5"/>
    </row>
    <row r="169" spans="1:13" s="2" customFormat="1" ht="46.5" customHeight="1" x14ac:dyDescent="0.25">
      <c r="A169" s="89"/>
      <c r="B169" s="106"/>
      <c r="C169" s="12" t="s">
        <v>21</v>
      </c>
      <c r="D169" s="13">
        <f>D31+D39+D109+D129+D137+D143+D147+D151+D167+D162+0.1</f>
        <v>187133.25000000003</v>
      </c>
      <c r="E169" s="13">
        <f>E31+E39+E109+E129+E137+E143+E147+E151+E167+E162</f>
        <v>187133.18000000002</v>
      </c>
      <c r="F169" s="13">
        <f>F31+F39+F109+F129+F137+F143+F147+F151+F167+F162</f>
        <v>132313.88</v>
      </c>
      <c r="G169" s="13">
        <f>G31+G39+G109+G129+G137+G143+G147+G151+G167+G162-0.1</f>
        <v>129551.12300000001</v>
      </c>
      <c r="H169" s="14" t="s">
        <v>92</v>
      </c>
      <c r="I169" s="40">
        <f t="shared" si="83"/>
        <v>0.69230000000000003</v>
      </c>
    </row>
    <row r="170" spans="1:13" s="2" customFormat="1" ht="47.25" x14ac:dyDescent="0.25">
      <c r="A170" s="89"/>
      <c r="B170" s="69"/>
      <c r="C170" s="12" t="s">
        <v>12</v>
      </c>
      <c r="D170" s="13">
        <f>D32+D110+D163+D142+D41</f>
        <v>54489.89</v>
      </c>
      <c r="E170" s="13">
        <f t="shared" ref="E170:G170" si="84">E32+E110+E163+E142+E41</f>
        <v>54489.89</v>
      </c>
      <c r="F170" s="13">
        <f t="shared" si="84"/>
        <v>37952.390000000007</v>
      </c>
      <c r="G170" s="13">
        <f t="shared" si="84"/>
        <v>37877.23000000001</v>
      </c>
      <c r="H170" s="14" t="s">
        <v>92</v>
      </c>
      <c r="I170" s="40">
        <f t="shared" si="83"/>
        <v>0.69510000000000005</v>
      </c>
    </row>
    <row r="171" spans="1:13" s="2" customFormat="1" ht="39.75" customHeight="1" x14ac:dyDescent="0.25">
      <c r="A171" s="98"/>
      <c r="B171" s="107"/>
      <c r="C171" s="12" t="s">
        <v>66</v>
      </c>
      <c r="D171" s="13">
        <f>D111+D130+D40</f>
        <v>17014.900000000001</v>
      </c>
      <c r="E171" s="13">
        <f t="shared" ref="E171:G171" si="85">E111+E130+E40</f>
        <v>17014.900000000001</v>
      </c>
      <c r="F171" s="13">
        <f t="shared" si="85"/>
        <v>8791.4</v>
      </c>
      <c r="G171" s="13">
        <f t="shared" si="85"/>
        <v>8791.4</v>
      </c>
      <c r="H171" s="14" t="s">
        <v>92</v>
      </c>
      <c r="I171" s="40">
        <f t="shared" si="83"/>
        <v>0.51670000000000005</v>
      </c>
    </row>
    <row r="172" spans="1:13" s="2" customFormat="1" ht="39.75" customHeight="1" x14ac:dyDescent="0.25">
      <c r="A172" s="109"/>
      <c r="B172" s="110"/>
      <c r="C172" s="111"/>
      <c r="D172" s="112"/>
      <c r="E172" s="112"/>
      <c r="F172" s="112"/>
      <c r="G172" s="112"/>
      <c r="H172" s="113"/>
      <c r="I172" s="28"/>
    </row>
    <row r="173" spans="1:13" s="2" customFormat="1" x14ac:dyDescent="0.25">
      <c r="A173" s="109"/>
      <c r="B173" s="114"/>
      <c r="C173" s="111"/>
      <c r="D173" s="112"/>
      <c r="E173" s="112"/>
      <c r="F173" s="112"/>
      <c r="G173" s="112"/>
      <c r="H173" s="113"/>
      <c r="I173" s="28"/>
    </row>
    <row r="174" spans="1:13" s="2" customFormat="1" x14ac:dyDescent="0.25">
      <c r="A174" s="115"/>
      <c r="B174" s="114"/>
      <c r="C174" s="111"/>
      <c r="D174" s="112"/>
      <c r="E174" s="112"/>
      <c r="F174" s="112"/>
      <c r="G174" s="112"/>
      <c r="H174" s="27"/>
      <c r="I174" s="28"/>
    </row>
    <row r="175" spans="1:13" s="2" customFormat="1" x14ac:dyDescent="0.25">
      <c r="A175" s="115"/>
      <c r="B175" s="114"/>
      <c r="C175" s="111"/>
      <c r="D175" s="112"/>
      <c r="E175" s="112"/>
      <c r="F175" s="112"/>
      <c r="G175" s="112"/>
      <c r="H175" s="27"/>
      <c r="I175" s="28"/>
    </row>
    <row r="176" spans="1:13" x14ac:dyDescent="0.25">
      <c r="A176" s="115"/>
      <c r="D176" s="116"/>
      <c r="E176" s="116"/>
      <c r="F176" s="116"/>
      <c r="G176" s="116"/>
      <c r="H176" s="27"/>
      <c r="I176" s="28"/>
    </row>
    <row r="177" spans="8:9" x14ac:dyDescent="0.25">
      <c r="H177" s="27"/>
      <c r="I177" s="28"/>
    </row>
    <row r="178" spans="8:9" x14ac:dyDescent="0.25">
      <c r="H178" s="27"/>
      <c r="I178" s="28"/>
    </row>
    <row r="179" spans="8:9" x14ac:dyDescent="0.25">
      <c r="H179" s="27"/>
      <c r="I179" s="28"/>
    </row>
    <row r="180" spans="8:9" x14ac:dyDescent="0.25">
      <c r="H180" s="27"/>
      <c r="I180" s="28"/>
    </row>
    <row r="181" spans="8:9" x14ac:dyDescent="0.25">
      <c r="H181" s="27"/>
      <c r="I181" s="28"/>
    </row>
    <row r="182" spans="8:9" x14ac:dyDescent="0.25">
      <c r="H182" s="27"/>
      <c r="I182" s="28"/>
    </row>
    <row r="183" spans="8:9" x14ac:dyDescent="0.25">
      <c r="H183" s="27"/>
      <c r="I183" s="28"/>
    </row>
    <row r="184" spans="8:9" x14ac:dyDescent="0.25">
      <c r="H184" s="27"/>
      <c r="I184" s="28"/>
    </row>
    <row r="185" spans="8:9" x14ac:dyDescent="0.25">
      <c r="H185" s="27"/>
      <c r="I185" s="28"/>
    </row>
    <row r="186" spans="8:9" x14ac:dyDescent="0.25">
      <c r="H186" s="27"/>
      <c r="I186" s="28"/>
    </row>
    <row r="187" spans="8:9" x14ac:dyDescent="0.25">
      <c r="H187" s="27"/>
      <c r="I187" s="28"/>
    </row>
    <row r="188" spans="8:9" x14ac:dyDescent="0.25">
      <c r="H188" s="27"/>
      <c r="I188" s="28"/>
    </row>
    <row r="189" spans="8:9" x14ac:dyDescent="0.25">
      <c r="H189" s="27"/>
      <c r="I189" s="28"/>
    </row>
    <row r="190" spans="8:9" x14ac:dyDescent="0.25">
      <c r="H190" s="27"/>
      <c r="I190" s="28"/>
    </row>
    <row r="191" spans="8:9" x14ac:dyDescent="0.25">
      <c r="H191" s="27"/>
      <c r="I191" s="28"/>
    </row>
    <row r="192" spans="8:9" x14ac:dyDescent="0.25">
      <c r="H192" s="27"/>
      <c r="I192" s="28"/>
    </row>
    <row r="193" spans="8:60" x14ac:dyDescent="0.25">
      <c r="H193" s="27"/>
      <c r="I193" s="28"/>
    </row>
    <row r="194" spans="8:60" x14ac:dyDescent="0.25">
      <c r="H194" s="27"/>
      <c r="I194" s="28"/>
    </row>
    <row r="195" spans="8:60" x14ac:dyDescent="0.25">
      <c r="H195" s="27"/>
      <c r="I195" s="28"/>
    </row>
    <row r="196" spans="8:60" x14ac:dyDescent="0.25">
      <c r="H196" s="27"/>
      <c r="I196" s="28"/>
    </row>
    <row r="197" spans="8:60" x14ac:dyDescent="0.25">
      <c r="H197" s="27"/>
      <c r="I197" s="28"/>
    </row>
    <row r="198" spans="8:60" x14ac:dyDescent="0.25">
      <c r="H198" s="27"/>
      <c r="I198" s="28"/>
    </row>
    <row r="199" spans="8:60" x14ac:dyDescent="0.25">
      <c r="H199" s="27"/>
      <c r="I199" s="28"/>
    </row>
    <row r="200" spans="8:60" x14ac:dyDescent="0.25">
      <c r="H200" s="27"/>
      <c r="I200" s="28"/>
    </row>
    <row r="201" spans="8:60" x14ac:dyDescent="0.25">
      <c r="H201" s="27"/>
      <c r="I201" s="28"/>
    </row>
    <row r="202" spans="8:60" x14ac:dyDescent="0.25">
      <c r="H202" s="27"/>
      <c r="I202" s="28"/>
    </row>
    <row r="203" spans="8:60" x14ac:dyDescent="0.25">
      <c r="H203" s="27"/>
      <c r="I203" s="28"/>
    </row>
    <row r="204" spans="8:60" x14ac:dyDescent="0.25">
      <c r="H204" s="27"/>
      <c r="I204" s="28"/>
    </row>
    <row r="205" spans="8:60" x14ac:dyDescent="0.25">
      <c r="H205" s="27"/>
      <c r="I205" s="28"/>
    </row>
    <row r="206" spans="8:60" x14ac:dyDescent="0.25">
      <c r="H206" s="27"/>
      <c r="I206" s="28"/>
    </row>
    <row r="207" spans="8:60" x14ac:dyDescent="0.25">
      <c r="H207" s="27"/>
      <c r="I207" s="28"/>
    </row>
    <row r="208" spans="8:60" x14ac:dyDescent="0.25">
      <c r="H208" s="27"/>
      <c r="I208" s="28"/>
      <c r="BG208" s="1">
        <v>410</v>
      </c>
      <c r="BH208" s="1">
        <v>140</v>
      </c>
    </row>
    <row r="209" spans="1:9" x14ac:dyDescent="0.25">
      <c r="H209" s="27"/>
      <c r="I209" s="28"/>
    </row>
    <row r="210" spans="1:9" x14ac:dyDescent="0.25">
      <c r="H210" s="27"/>
      <c r="I210" s="28"/>
    </row>
    <row r="211" spans="1:9" x14ac:dyDescent="0.25">
      <c r="H211" s="27"/>
      <c r="I211" s="28"/>
    </row>
    <row r="212" spans="1:9" x14ac:dyDescent="0.25">
      <c r="A212" s="30" t="s">
        <v>40</v>
      </c>
      <c r="H212" s="27"/>
      <c r="I212" s="28"/>
    </row>
    <row r="213" spans="1:9" x14ac:dyDescent="0.25">
      <c r="H213" s="27"/>
      <c r="I213" s="28"/>
    </row>
    <row r="214" spans="1:9" x14ac:dyDescent="0.25">
      <c r="D214" s="117">
        <f>D166+D161+D150+D146+D141+D136+D128+D115+D108+D38+D30</f>
        <v>265366.44</v>
      </c>
    </row>
  </sheetData>
  <autoFilter ref="A7:BH172" xr:uid="{D1C678B6-02A9-485F-AEFD-8718CF10B7D9}">
    <filterColumn colId="7" showButton="0"/>
  </autoFilter>
  <mergeCells count="75">
    <mergeCell ref="A72:I72"/>
    <mergeCell ref="A74:A75"/>
    <mergeCell ref="B74:B75"/>
    <mergeCell ref="A56:A59"/>
    <mergeCell ref="B56:B59"/>
    <mergeCell ref="B69:B71"/>
    <mergeCell ref="A69:A71"/>
    <mergeCell ref="A60:I60"/>
    <mergeCell ref="A76:I76"/>
    <mergeCell ref="A136:A137"/>
    <mergeCell ref="B121:B122"/>
    <mergeCell ref="A126:A127"/>
    <mergeCell ref="B126:B127"/>
    <mergeCell ref="B128:B130"/>
    <mergeCell ref="A128:A130"/>
    <mergeCell ref="B136:B137"/>
    <mergeCell ref="A104:A107"/>
    <mergeCell ref="A108:A111"/>
    <mergeCell ref="B116:I116"/>
    <mergeCell ref="B112:I112"/>
    <mergeCell ref="B104:B107"/>
    <mergeCell ref="B108:B111"/>
    <mergeCell ref="A11:A12"/>
    <mergeCell ref="A43:I43"/>
    <mergeCell ref="A22:A24"/>
    <mergeCell ref="A30:A32"/>
    <mergeCell ref="B33:I33"/>
    <mergeCell ref="B42:I42"/>
    <mergeCell ref="B30:B32"/>
    <mergeCell ref="A28:A29"/>
    <mergeCell ref="B28:B29"/>
    <mergeCell ref="B38:B41"/>
    <mergeCell ref="A38:A41"/>
    <mergeCell ref="A1:G1"/>
    <mergeCell ref="A2:G2"/>
    <mergeCell ref="A3:G3"/>
    <mergeCell ref="A4:G4"/>
    <mergeCell ref="A6:A7"/>
    <mergeCell ref="B6:B7"/>
    <mergeCell ref="C6:C7"/>
    <mergeCell ref="D6:D7"/>
    <mergeCell ref="E6:E7"/>
    <mergeCell ref="F6:G6"/>
    <mergeCell ref="H6:I7"/>
    <mergeCell ref="B25:I25"/>
    <mergeCell ref="B22:B24"/>
    <mergeCell ref="B8:I8"/>
    <mergeCell ref="B9:I9"/>
    <mergeCell ref="B13:I13"/>
    <mergeCell ref="B11:B12"/>
    <mergeCell ref="B138:I138"/>
    <mergeCell ref="B150:B151"/>
    <mergeCell ref="B83:B86"/>
    <mergeCell ref="A83:A86"/>
    <mergeCell ref="B141:B142"/>
    <mergeCell ref="B148:I148"/>
    <mergeCell ref="B123:I123"/>
    <mergeCell ref="B131:I131"/>
    <mergeCell ref="B146:B147"/>
    <mergeCell ref="B144:I144"/>
    <mergeCell ref="A139:A140"/>
    <mergeCell ref="B139:B140"/>
    <mergeCell ref="B113:I113"/>
    <mergeCell ref="A121:A122"/>
    <mergeCell ref="A87:I87"/>
    <mergeCell ref="A168:A171"/>
    <mergeCell ref="A145:A147"/>
    <mergeCell ref="A150:A151"/>
    <mergeCell ref="A161:A163"/>
    <mergeCell ref="B164:I164"/>
    <mergeCell ref="B152:I152"/>
    <mergeCell ref="B168:B171"/>
    <mergeCell ref="A166:A167"/>
    <mergeCell ref="B161:B163"/>
    <mergeCell ref="B166:B167"/>
  </mergeCells>
  <pageMargins left="0.78740157480314965" right="0.39370078740157483" top="0.59055118110236227" bottom="0.59055118110236227" header="0.31496062992125984" footer="0.31496062992125984"/>
  <pageSetup paperSize="9" scale="52" fitToHeight="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отчёт</vt:lpstr>
      <vt:lpstr>отчёт!_Hlk175749713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2025-03-20T11:40:29Z</dcterms:modified>
</cp:coreProperties>
</file>