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8_{DDA6B681-6F54-4940-9D25-44EB5377F62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отчёт" sheetId="12" r:id="rId1"/>
  </sheets>
  <definedNames>
    <definedName name="_xlnm._FilterDatabase" localSheetId="0" hidden="1">отчёт!$A$7:$Q$436</definedName>
    <definedName name="_xlnm.Print_Area" localSheetId="0">отчёт!$A$1:$I$436</definedName>
  </definedNames>
  <calcPr calcId="191029"/>
  <fileRecoveryPr repairLoad="1"/>
</workbook>
</file>

<file path=xl/calcChain.xml><?xml version="1.0" encoding="utf-8"?>
<calcChain xmlns="http://schemas.openxmlformats.org/spreadsheetml/2006/main">
  <c r="E433" i="12" l="1"/>
  <c r="F433" i="12"/>
  <c r="G433" i="12"/>
  <c r="D433" i="12"/>
  <c r="E162" i="12"/>
  <c r="F162" i="12"/>
  <c r="G162" i="12"/>
  <c r="D162" i="12"/>
  <c r="D155" i="12"/>
  <c r="E109" i="12"/>
  <c r="F109" i="12"/>
  <c r="G109" i="12"/>
  <c r="E110" i="12"/>
  <c r="F110" i="12"/>
  <c r="G110" i="12"/>
  <c r="E108" i="12"/>
  <c r="F108" i="12"/>
  <c r="G108" i="12"/>
  <c r="D108" i="12"/>
  <c r="D110" i="12"/>
  <c r="E29" i="12"/>
  <c r="F29" i="12"/>
  <c r="G29" i="12"/>
  <c r="E30" i="12"/>
  <c r="F30" i="12"/>
  <c r="G30" i="12"/>
  <c r="E31" i="12"/>
  <c r="F31" i="12"/>
  <c r="G31" i="12"/>
  <c r="D31" i="12"/>
  <c r="D30" i="12"/>
  <c r="D29" i="12"/>
  <c r="I26" i="12"/>
  <c r="I24" i="12"/>
  <c r="I21" i="12"/>
  <c r="I22" i="12"/>
  <c r="F326" i="12" l="1"/>
  <c r="F325" i="12"/>
  <c r="E240" i="12"/>
  <c r="F240" i="12"/>
  <c r="G240" i="12"/>
  <c r="D240" i="12"/>
  <c r="D239" i="12"/>
  <c r="E299" i="12"/>
  <c r="F299" i="12"/>
  <c r="G299" i="12"/>
  <c r="E300" i="12"/>
  <c r="F300" i="12"/>
  <c r="G300" i="12"/>
  <c r="E301" i="12"/>
  <c r="F301" i="12"/>
  <c r="G301" i="12"/>
  <c r="E166" i="12"/>
  <c r="D166" i="12"/>
  <c r="I251" i="12"/>
  <c r="F252" i="12"/>
  <c r="G252" i="12"/>
  <c r="D248" i="12"/>
  <c r="E244" i="12"/>
  <c r="D244" i="12"/>
  <c r="E245" i="12"/>
  <c r="D245" i="12"/>
  <c r="E243" i="12"/>
  <c r="D243" i="12"/>
  <c r="I234" i="12"/>
  <c r="E239" i="12"/>
  <c r="F239" i="12"/>
  <c r="G239" i="12"/>
  <c r="I232" i="12"/>
  <c r="E182" i="12" l="1"/>
  <c r="F182" i="12"/>
  <c r="G182" i="12"/>
  <c r="D182" i="12"/>
  <c r="E181" i="12"/>
  <c r="F181" i="12"/>
  <c r="G181" i="12"/>
  <c r="D181" i="12"/>
  <c r="E161" i="12"/>
  <c r="F161" i="12"/>
  <c r="G161" i="12"/>
  <c r="D161" i="12"/>
  <c r="C161" i="12"/>
  <c r="I159" i="12"/>
  <c r="F386" i="12"/>
  <c r="F375" i="12"/>
  <c r="E411" i="12"/>
  <c r="F411" i="12"/>
  <c r="G411" i="12"/>
  <c r="D411" i="12"/>
  <c r="E404" i="12"/>
  <c r="E403" i="12" s="1"/>
  <c r="F404" i="12"/>
  <c r="F403" i="12" s="1"/>
  <c r="G404" i="12"/>
  <c r="G403" i="12" s="1"/>
  <c r="E392" i="12"/>
  <c r="E391" i="12" s="1"/>
  <c r="F392" i="12"/>
  <c r="F391" i="12" s="1"/>
  <c r="G392" i="12"/>
  <c r="G391" i="12" s="1"/>
  <c r="D392" i="12"/>
  <c r="D391" i="12" s="1"/>
  <c r="E376" i="12"/>
  <c r="F376" i="12"/>
  <c r="G376" i="12"/>
  <c r="D376" i="12"/>
  <c r="E375" i="12"/>
  <c r="G375" i="12"/>
  <c r="D375" i="12"/>
  <c r="E374" i="12"/>
  <c r="F374" i="12"/>
  <c r="G374" i="12"/>
  <c r="D374" i="12"/>
  <c r="I361" i="12"/>
  <c r="I362" i="12"/>
  <c r="I363" i="12"/>
  <c r="I364" i="12"/>
  <c r="I365" i="12"/>
  <c r="E348" i="12"/>
  <c r="F348" i="12"/>
  <c r="G348" i="12"/>
  <c r="D348" i="12"/>
  <c r="I345" i="12"/>
  <c r="E337" i="12"/>
  <c r="D337" i="12"/>
  <c r="G336" i="12"/>
  <c r="F336" i="12"/>
  <c r="E336" i="12"/>
  <c r="D336" i="12"/>
  <c r="E339" i="12"/>
  <c r="D339" i="12"/>
  <c r="G338" i="12"/>
  <c r="E338" i="12"/>
  <c r="F338" i="12"/>
  <c r="D338" i="12"/>
  <c r="I408" i="12"/>
  <c r="I407" i="12"/>
  <c r="I406" i="12"/>
  <c r="I402" i="12"/>
  <c r="I398" i="12"/>
  <c r="I394" i="12"/>
  <c r="I388" i="12"/>
  <c r="I389" i="12"/>
  <c r="I390" i="12"/>
  <c r="I379" i="12"/>
  <c r="I380" i="12"/>
  <c r="I381" i="12"/>
  <c r="I382" i="12"/>
  <c r="I378" i="12"/>
  <c r="I352" i="12"/>
  <c r="I353" i="12"/>
  <c r="I354" i="12"/>
  <c r="I355" i="12"/>
  <c r="I356" i="12"/>
  <c r="I357" i="12"/>
  <c r="I358" i="12"/>
  <c r="I359" i="12"/>
  <c r="I360" i="12"/>
  <c r="I366" i="12"/>
  <c r="I367" i="12"/>
  <c r="I368" i="12"/>
  <c r="I369" i="12"/>
  <c r="I370" i="12"/>
  <c r="I371" i="12"/>
  <c r="I351" i="12"/>
  <c r="I233" i="12"/>
  <c r="I235" i="12"/>
  <c r="I236" i="12"/>
  <c r="I237" i="12"/>
  <c r="I255" i="12"/>
  <c r="I254" i="12"/>
  <c r="I429" i="12"/>
  <c r="I430" i="12"/>
  <c r="I428" i="12"/>
  <c r="G155" i="12"/>
  <c r="F155" i="12"/>
  <c r="I147" i="12"/>
  <c r="E142" i="12"/>
  <c r="F142" i="12"/>
  <c r="G142" i="12"/>
  <c r="D142" i="12"/>
  <c r="I128" i="12"/>
  <c r="E133" i="12"/>
  <c r="F133" i="12"/>
  <c r="G133" i="12"/>
  <c r="D133" i="12"/>
  <c r="I127" i="12"/>
  <c r="G125" i="12"/>
  <c r="G134" i="12" s="1"/>
  <c r="F125" i="12"/>
  <c r="F134" i="12" s="1"/>
  <c r="E125" i="12"/>
  <c r="E134" i="12" s="1"/>
  <c r="D125" i="12"/>
  <c r="D134" i="12" s="1"/>
  <c r="I105" i="12"/>
  <c r="I106" i="12"/>
  <c r="I103" i="12"/>
  <c r="I102" i="12"/>
  <c r="I104" i="12"/>
  <c r="I101" i="12"/>
  <c r="G95" i="12"/>
  <c r="E37" i="12"/>
  <c r="E38" i="12"/>
  <c r="E48" i="12"/>
  <c r="E49" i="12"/>
  <c r="E71" i="12"/>
  <c r="E72" i="12"/>
  <c r="E73" i="12"/>
  <c r="E89" i="12"/>
  <c r="E90" i="12"/>
  <c r="E95" i="12"/>
  <c r="E94" i="12" s="1"/>
  <c r="F95" i="12"/>
  <c r="F163" i="12" l="1"/>
  <c r="G163" i="12"/>
  <c r="E347" i="12"/>
  <c r="D347" i="12"/>
  <c r="F347" i="12"/>
  <c r="G347" i="12"/>
  <c r="I108" i="12"/>
  <c r="E28" i="12"/>
  <c r="E99" i="12"/>
  <c r="E70" i="12"/>
  <c r="E36" i="12"/>
  <c r="E98" i="12"/>
  <c r="E47" i="12"/>
  <c r="E97" i="12"/>
  <c r="E88" i="12"/>
  <c r="E96" i="12" l="1"/>
  <c r="D196" i="12" l="1"/>
  <c r="I228" i="12" l="1"/>
  <c r="I227" i="12"/>
  <c r="E230" i="12"/>
  <c r="F230" i="12"/>
  <c r="G230" i="12"/>
  <c r="D230" i="12"/>
  <c r="D229" i="12" s="1"/>
  <c r="I230" i="12" l="1"/>
  <c r="I217" i="12" l="1"/>
  <c r="I218" i="12"/>
  <c r="I219" i="12"/>
  <c r="I216" i="12"/>
  <c r="E221" i="12"/>
  <c r="F221" i="12"/>
  <c r="G221" i="12"/>
  <c r="E222" i="12"/>
  <c r="E225" i="12" s="1"/>
  <c r="F222" i="12"/>
  <c r="F225" i="12" s="1"/>
  <c r="G222" i="12"/>
  <c r="D222" i="12"/>
  <c r="D225" i="12" s="1"/>
  <c r="D221" i="12"/>
  <c r="I206" i="12"/>
  <c r="I207" i="12"/>
  <c r="I208" i="12"/>
  <c r="I209" i="12"/>
  <c r="I210" i="12"/>
  <c r="I211" i="12"/>
  <c r="I212" i="12"/>
  <c r="I199" i="12"/>
  <c r="I198" i="12"/>
  <c r="I193" i="12"/>
  <c r="I194" i="12"/>
  <c r="I192" i="12"/>
  <c r="I188" i="12"/>
  <c r="I175" i="12"/>
  <c r="I176" i="12"/>
  <c r="I177" i="12"/>
  <c r="I178" i="12"/>
  <c r="I179" i="12"/>
  <c r="I174" i="12"/>
  <c r="I171" i="12"/>
  <c r="I158" i="12"/>
  <c r="I148" i="12"/>
  <c r="I149" i="12"/>
  <c r="I151" i="12"/>
  <c r="I153" i="12"/>
  <c r="I138" i="12"/>
  <c r="I139" i="12"/>
  <c r="I140" i="12"/>
  <c r="I137" i="12"/>
  <c r="I126" i="12"/>
  <c r="I129" i="12"/>
  <c r="I130" i="12"/>
  <c r="I131" i="12"/>
  <c r="I221" i="12" l="1"/>
  <c r="I222" i="12"/>
  <c r="G225" i="12"/>
  <c r="E214" i="12" l="1"/>
  <c r="F214" i="12"/>
  <c r="G214" i="12"/>
  <c r="D214" i="12"/>
  <c r="D224" i="12" s="1"/>
  <c r="I214" i="12" l="1"/>
  <c r="G122" i="12" l="1"/>
  <c r="I113" i="12"/>
  <c r="I114" i="12"/>
  <c r="I115" i="12"/>
  <c r="I116" i="12"/>
  <c r="I117" i="12"/>
  <c r="I118" i="12"/>
  <c r="I119" i="12"/>
  <c r="I120" i="12"/>
  <c r="I112" i="12"/>
  <c r="I340" i="12"/>
  <c r="I341" i="12"/>
  <c r="I342" i="12"/>
  <c r="I343" i="12"/>
  <c r="I344" i="12"/>
  <c r="I328" i="12"/>
  <c r="E303" i="12"/>
  <c r="E324" i="12" s="1"/>
  <c r="G303" i="12"/>
  <c r="G324" i="12" s="1"/>
  <c r="F303" i="12"/>
  <c r="F324" i="12" s="1"/>
  <c r="D303" i="12"/>
  <c r="D324" i="12" s="1"/>
  <c r="E325" i="12"/>
  <c r="G325" i="12"/>
  <c r="E326" i="12"/>
  <c r="G326" i="12"/>
  <c r="D326" i="12"/>
  <c r="D325" i="12"/>
  <c r="I43" i="12"/>
  <c r="I44" i="12"/>
  <c r="I11" i="12"/>
  <c r="I12" i="12"/>
  <c r="I13" i="12"/>
  <c r="I14" i="12"/>
  <c r="I15" i="12"/>
  <c r="I16" i="12"/>
  <c r="I17" i="12"/>
  <c r="I18" i="12"/>
  <c r="I19" i="12"/>
  <c r="I20" i="12"/>
  <c r="I23" i="12"/>
  <c r="I25" i="12"/>
  <c r="I27" i="12"/>
  <c r="I93" i="12"/>
  <c r="I92" i="12"/>
  <c r="D323" i="12" l="1"/>
  <c r="F90" i="12"/>
  <c r="G90" i="12"/>
  <c r="D90" i="12"/>
  <c r="F89" i="12"/>
  <c r="G89" i="12"/>
  <c r="D89" i="12"/>
  <c r="I87" i="12"/>
  <c r="I86" i="12"/>
  <c r="I76" i="12"/>
  <c r="I77" i="12"/>
  <c r="I78" i="12"/>
  <c r="I79" i="12"/>
  <c r="I82" i="12"/>
  <c r="I83" i="12"/>
  <c r="I84" i="12"/>
  <c r="I85" i="12"/>
  <c r="F73" i="12"/>
  <c r="G73" i="12"/>
  <c r="D73" i="12"/>
  <c r="D71" i="12"/>
  <c r="F71" i="12"/>
  <c r="G71" i="12"/>
  <c r="F72" i="12"/>
  <c r="G72" i="12"/>
  <c r="D72" i="12"/>
  <c r="I59" i="12"/>
  <c r="I52" i="12"/>
  <c r="I53" i="12"/>
  <c r="I54" i="12"/>
  <c r="I55" i="12"/>
  <c r="I56" i="12"/>
  <c r="I57" i="12"/>
  <c r="I58" i="12"/>
  <c r="I61" i="12"/>
  <c r="I62" i="12"/>
  <c r="I63" i="12"/>
  <c r="I64" i="12"/>
  <c r="I65" i="12"/>
  <c r="I67" i="12"/>
  <c r="I68" i="12"/>
  <c r="I69" i="12"/>
  <c r="F48" i="12"/>
  <c r="G48" i="12"/>
  <c r="D48" i="12"/>
  <c r="F49" i="12"/>
  <c r="G49" i="12"/>
  <c r="D49" i="12"/>
  <c r="I46" i="12"/>
  <c r="D37" i="12"/>
  <c r="G88" i="12" l="1"/>
  <c r="D88" i="12"/>
  <c r="G70" i="12"/>
  <c r="I48" i="12"/>
  <c r="I60" i="12"/>
  <c r="I49" i="12"/>
  <c r="G47" i="12"/>
  <c r="D70" i="12"/>
  <c r="F70" i="12"/>
  <c r="F47" i="12"/>
  <c r="D47" i="12"/>
  <c r="I47" i="12" l="1"/>
  <c r="I305" i="12" l="1"/>
  <c r="I322" i="12"/>
  <c r="I321" i="12"/>
  <c r="I320" i="12"/>
  <c r="I319" i="12"/>
  <c r="I318" i="12"/>
  <c r="I316" i="12"/>
  <c r="I315" i="12"/>
  <c r="I314" i="12"/>
  <c r="I313" i="12"/>
  <c r="I312" i="12"/>
  <c r="I311" i="12"/>
  <c r="I306" i="12"/>
  <c r="I304" i="12"/>
  <c r="E333" i="12"/>
  <c r="F333" i="12"/>
  <c r="G333" i="12"/>
  <c r="D301" i="12"/>
  <c r="D300" i="12"/>
  <c r="D299" i="12"/>
  <c r="I278" i="12"/>
  <c r="I297" i="12"/>
  <c r="I295" i="12"/>
  <c r="I294" i="12"/>
  <c r="I293" i="12"/>
  <c r="I291" i="12"/>
  <c r="I282" i="12"/>
  <c r="I285" i="12"/>
  <c r="I287" i="12"/>
  <c r="I280" i="12"/>
  <c r="I279" i="12"/>
  <c r="I277" i="12"/>
  <c r="I274" i="12"/>
  <c r="I273" i="12"/>
  <c r="I272" i="12"/>
  <c r="I271" i="12"/>
  <c r="I265" i="12"/>
  <c r="I261" i="12"/>
  <c r="E426" i="12"/>
  <c r="F426" i="12"/>
  <c r="G426" i="12"/>
  <c r="D426" i="12"/>
  <c r="E425" i="12"/>
  <c r="F425" i="12"/>
  <c r="G425" i="12"/>
  <c r="D425" i="12"/>
  <c r="E424" i="12"/>
  <c r="F424" i="12"/>
  <c r="G424" i="12"/>
  <c r="G423" i="12" s="1"/>
  <c r="D424" i="12"/>
  <c r="I420" i="12"/>
  <c r="I421" i="12"/>
  <c r="I422" i="12"/>
  <c r="I10" i="12"/>
  <c r="I33" i="12"/>
  <c r="I34" i="12"/>
  <c r="I35" i="12"/>
  <c r="I40" i="12"/>
  <c r="I41" i="12"/>
  <c r="I42" i="12"/>
  <c r="I51" i="12"/>
  <c r="I75" i="12"/>
  <c r="I260" i="12"/>
  <c r="I262" i="12"/>
  <c r="I264" i="12"/>
  <c r="I276" i="12"/>
  <c r="I268" i="12"/>
  <c r="I269" i="12"/>
  <c r="I266" i="12"/>
  <c r="I270" i="12"/>
  <c r="I267" i="12"/>
  <c r="I296" i="12"/>
  <c r="I275" i="12"/>
  <c r="I418" i="12"/>
  <c r="I419" i="12"/>
  <c r="F334" i="12" l="1"/>
  <c r="E334" i="12"/>
  <c r="G334" i="12"/>
  <c r="D298" i="12"/>
  <c r="I333" i="12"/>
  <c r="F298" i="12"/>
  <c r="D423" i="12"/>
  <c r="E423" i="12"/>
  <c r="F423" i="12"/>
  <c r="I426" i="12"/>
  <c r="I334" i="12" l="1"/>
  <c r="D410" i="12"/>
  <c r="D413" i="12" s="1"/>
  <c r="E410" i="12"/>
  <c r="E413" i="12" s="1"/>
  <c r="F410" i="12"/>
  <c r="G410" i="12"/>
  <c r="D404" i="12"/>
  <c r="D403" i="12" s="1"/>
  <c r="E384" i="12"/>
  <c r="E415" i="12" s="1"/>
  <c r="F384" i="12"/>
  <c r="F415" i="12" s="1"/>
  <c r="G384" i="12"/>
  <c r="G415" i="12" s="1"/>
  <c r="E385" i="12"/>
  <c r="E416" i="12" s="1"/>
  <c r="E435" i="12" s="1"/>
  <c r="F385" i="12"/>
  <c r="F416" i="12" s="1"/>
  <c r="F435" i="12" s="1"/>
  <c r="G385" i="12"/>
  <c r="G416" i="12" s="1"/>
  <c r="G435" i="12" s="1"/>
  <c r="E386" i="12"/>
  <c r="G386" i="12"/>
  <c r="D386" i="12"/>
  <c r="D384" i="12"/>
  <c r="D385" i="12"/>
  <c r="D416" i="12" s="1"/>
  <c r="F373" i="12"/>
  <c r="G373" i="12"/>
  <c r="I374" i="12"/>
  <c r="G413" i="12" l="1"/>
  <c r="F413" i="12"/>
  <c r="I376" i="12"/>
  <c r="I384" i="12"/>
  <c r="I404" i="12"/>
  <c r="I411" i="12"/>
  <c r="I385" i="12"/>
  <c r="I410" i="12"/>
  <c r="I373" i="12"/>
  <c r="I375" i="12"/>
  <c r="I386" i="12"/>
  <c r="I109" i="12"/>
  <c r="I110" i="12"/>
  <c r="F99" i="12"/>
  <c r="F28" i="12"/>
  <c r="G28" i="12"/>
  <c r="I30" i="12"/>
  <c r="I31" i="12"/>
  <c r="I29" i="12"/>
  <c r="I90" i="12"/>
  <c r="I89" i="12"/>
  <c r="I72" i="12"/>
  <c r="I73" i="12"/>
  <c r="I71" i="12"/>
  <c r="D383" i="12"/>
  <c r="F383" i="12"/>
  <c r="F88" i="12"/>
  <c r="E383" i="12"/>
  <c r="E409" i="12"/>
  <c r="G99" i="12"/>
  <c r="E107" i="12"/>
  <c r="G383" i="12"/>
  <c r="I415" i="12"/>
  <c r="G107" i="12"/>
  <c r="F372" i="12"/>
  <c r="G372" i="12"/>
  <c r="I403" i="12"/>
  <c r="D409" i="12"/>
  <c r="F409" i="12"/>
  <c r="G409" i="12"/>
  <c r="E372" i="12"/>
  <c r="F107" i="12"/>
  <c r="I409" i="12" l="1"/>
  <c r="I413" i="12"/>
  <c r="I372" i="12"/>
  <c r="I383" i="12"/>
  <c r="I107" i="12"/>
  <c r="I99" i="12"/>
  <c r="I28" i="12"/>
  <c r="I88" i="12"/>
  <c r="I70" i="12"/>
  <c r="D346" i="12"/>
  <c r="I336" i="12"/>
  <c r="E248" i="12"/>
  <c r="E238" i="12" l="1"/>
  <c r="I240" i="12"/>
  <c r="I239" i="12"/>
  <c r="I243" i="12"/>
  <c r="I248" i="12"/>
  <c r="I338" i="12"/>
  <c r="I392" i="12"/>
  <c r="I339" i="12"/>
  <c r="I337" i="12"/>
  <c r="I299" i="12"/>
  <c r="D372" i="12"/>
  <c r="I416" i="12"/>
  <c r="F238" i="12"/>
  <c r="D238" i="12"/>
  <c r="G238" i="12"/>
  <c r="I238" i="12" l="1"/>
  <c r="I391" i="12"/>
  <c r="I347" i="12"/>
  <c r="I145" i="12" l="1"/>
  <c r="I152" i="12"/>
  <c r="I146" i="12"/>
  <c r="I125" i="12"/>
  <c r="G94" i="12"/>
  <c r="E249" i="12" l="1"/>
  <c r="D249" i="12"/>
  <c r="E250" i="12"/>
  <c r="I250" i="12" s="1"/>
  <c r="D250" i="12"/>
  <c r="I245" i="12"/>
  <c r="I244" i="12"/>
  <c r="I249" i="12" l="1"/>
  <c r="E252" i="12"/>
  <c r="D252" i="12"/>
  <c r="I182" i="12"/>
  <c r="I181" i="12"/>
  <c r="I300" i="12"/>
  <c r="I225" i="12"/>
  <c r="I425" i="12"/>
  <c r="I424" i="12"/>
  <c r="E180" i="12"/>
  <c r="G180" i="12"/>
  <c r="F220" i="12"/>
  <c r="F180" i="12"/>
  <c r="E220" i="12"/>
  <c r="G220" i="12"/>
  <c r="I150" i="12"/>
  <c r="I220" i="12" l="1"/>
  <c r="I180" i="12"/>
  <c r="I423" i="12"/>
  <c r="E346" i="12"/>
  <c r="F346" i="12"/>
  <c r="G346" i="12"/>
  <c r="I346" i="12" l="1"/>
  <c r="I348" i="12"/>
  <c r="E298" i="12"/>
  <c r="I281" i="12"/>
  <c r="G298" i="12"/>
  <c r="E201" i="12"/>
  <c r="F201" i="12"/>
  <c r="G201" i="12"/>
  <c r="D201" i="12"/>
  <c r="F156" i="12"/>
  <c r="F154" i="12" s="1"/>
  <c r="G156" i="12"/>
  <c r="G154" i="12" s="1"/>
  <c r="E156" i="12"/>
  <c r="D156" i="12"/>
  <c r="D154" i="12" s="1"/>
  <c r="I201" i="12" l="1"/>
  <c r="I156" i="12"/>
  <c r="I301" i="12"/>
  <c r="I298" i="12"/>
  <c r="E155" i="12"/>
  <c r="E154" i="12" s="1"/>
  <c r="D163" i="12" l="1"/>
  <c r="I155" i="12"/>
  <c r="E163" i="12"/>
  <c r="F122" i="12"/>
  <c r="E160" i="12"/>
  <c r="F160" i="12"/>
  <c r="D160" i="12"/>
  <c r="I161" i="12" l="1"/>
  <c r="G160" i="12"/>
  <c r="I160" i="12" s="1"/>
  <c r="I142" i="12"/>
  <c r="E143" i="12"/>
  <c r="E164" i="12" s="1"/>
  <c r="F143" i="12"/>
  <c r="F164" i="12" s="1"/>
  <c r="G143" i="12"/>
  <c r="E196" i="12"/>
  <c r="E195" i="12" s="1"/>
  <c r="F196" i="12"/>
  <c r="F195" i="12" s="1"/>
  <c r="G196" i="12"/>
  <c r="E190" i="12"/>
  <c r="E189" i="12" s="1"/>
  <c r="F190" i="12"/>
  <c r="F189" i="12" s="1"/>
  <c r="G190" i="12"/>
  <c r="D190" i="12"/>
  <c r="D203" i="12" s="1"/>
  <c r="D202" i="12" s="1"/>
  <c r="E224" i="12"/>
  <c r="D333" i="12"/>
  <c r="I324" i="12"/>
  <c r="E400" i="12"/>
  <c r="E399" i="12" s="1"/>
  <c r="F400" i="12"/>
  <c r="F399" i="12" s="1"/>
  <c r="G400" i="12"/>
  <c r="D400" i="12"/>
  <c r="D399" i="12" s="1"/>
  <c r="I252" i="12" l="1"/>
  <c r="I400" i="12"/>
  <c r="D189" i="12"/>
  <c r="I190" i="12"/>
  <c r="I196" i="12"/>
  <c r="I143" i="12"/>
  <c r="I154" i="12"/>
  <c r="I326" i="12"/>
  <c r="G164" i="12"/>
  <c r="I164" i="12" s="1"/>
  <c r="G224" i="12"/>
  <c r="G399" i="12"/>
  <c r="I399" i="12" s="1"/>
  <c r="F224" i="12"/>
  <c r="F223" i="12" s="1"/>
  <c r="G189" i="12"/>
  <c r="I189" i="12" s="1"/>
  <c r="G195" i="12"/>
  <c r="I195" i="12" s="1"/>
  <c r="I433" i="12"/>
  <c r="E223" i="12"/>
  <c r="G213" i="12"/>
  <c r="I163" i="12"/>
  <c r="E203" i="12"/>
  <c r="E202" i="12" s="1"/>
  <c r="G203" i="12"/>
  <c r="F203" i="12"/>
  <c r="F202" i="12" s="1"/>
  <c r="E213" i="12"/>
  <c r="F213" i="12"/>
  <c r="I224" i="12" l="1"/>
  <c r="G223" i="12"/>
  <c r="I223" i="12" s="1"/>
  <c r="I203" i="12"/>
  <c r="I213" i="12"/>
  <c r="G202" i="12"/>
  <c r="I202" i="12" s="1"/>
  <c r="G229" i="12"/>
  <c r="F229" i="12"/>
  <c r="E200" i="12"/>
  <c r="F200" i="12"/>
  <c r="G200" i="12"/>
  <c r="D200" i="12"/>
  <c r="D123" i="12"/>
  <c r="D122" i="12"/>
  <c r="F37" i="12"/>
  <c r="F97" i="12" s="1"/>
  <c r="I162" i="12" l="1"/>
  <c r="I200" i="12"/>
  <c r="I325" i="12"/>
  <c r="E229" i="12"/>
  <c r="I229" i="12" s="1"/>
  <c r="F323" i="12"/>
  <c r="E323" i="12"/>
  <c r="G323" i="12"/>
  <c r="I323" i="12" l="1"/>
  <c r="I435" i="12"/>
  <c r="E431" i="12" l="1"/>
  <c r="F431" i="12"/>
  <c r="G431" i="12"/>
  <c r="D431" i="12"/>
  <c r="I431" i="12" l="1"/>
  <c r="D415" i="12"/>
  <c r="F396" i="12" l="1"/>
  <c r="G396" i="12"/>
  <c r="G414" i="12" s="1"/>
  <c r="E396" i="12"/>
  <c r="D396" i="12"/>
  <c r="D414" i="12" s="1"/>
  <c r="D412" i="12" s="1"/>
  <c r="D195" i="12"/>
  <c r="E414" i="12" l="1"/>
  <c r="E412" i="12" s="1"/>
  <c r="F414" i="12"/>
  <c r="F412" i="12" s="1"/>
  <c r="I396" i="12"/>
  <c r="I134" i="12"/>
  <c r="I414" i="12" l="1"/>
  <c r="I133" i="12"/>
  <c r="G412" i="12"/>
  <c r="I412" i="12" s="1"/>
  <c r="D132" i="12"/>
  <c r="G132" i="12"/>
  <c r="E132" i="12"/>
  <c r="F132" i="12"/>
  <c r="I132" i="12" l="1"/>
  <c r="G185" i="12" l="1"/>
  <c r="D213" i="12" l="1"/>
  <c r="D334" i="12" l="1"/>
  <c r="D435" i="12" s="1"/>
  <c r="D143" i="12"/>
  <c r="D164" i="12" s="1"/>
  <c r="D141" i="12" l="1"/>
  <c r="E122" i="12"/>
  <c r="E123" i="12"/>
  <c r="F123" i="12"/>
  <c r="G123" i="12"/>
  <c r="I122" i="12" l="1"/>
  <c r="I123" i="12"/>
  <c r="F121" i="12"/>
  <c r="G121" i="12"/>
  <c r="E121" i="12"/>
  <c r="I121" i="12" l="1"/>
  <c r="D99" i="12"/>
  <c r="F246" i="12" l="1"/>
  <c r="G246" i="12" l="1"/>
  <c r="G141" i="12" l="1"/>
  <c r="E141" i="12"/>
  <c r="F141" i="12"/>
  <c r="I141" i="12" l="1"/>
  <c r="I166" i="12"/>
  <c r="E256" i="12" l="1"/>
  <c r="F256" i="12"/>
  <c r="F257" i="12" s="1"/>
  <c r="G256" i="12"/>
  <c r="G257" i="12" s="1"/>
  <c r="D256" i="12"/>
  <c r="I256" i="12" l="1"/>
  <c r="I95" i="12"/>
  <c r="D95" i="12"/>
  <c r="D97" i="12" l="1"/>
  <c r="D28" i="12" l="1"/>
  <c r="D246" i="12" l="1"/>
  <c r="E246" i="12" l="1"/>
  <c r="I246" i="12" s="1"/>
  <c r="G168" i="12" l="1"/>
  <c r="F168" i="12"/>
  <c r="G167" i="12" l="1"/>
  <c r="F167" i="12"/>
  <c r="E185" i="12" l="1"/>
  <c r="E436" i="12" s="1"/>
  <c r="F185" i="12"/>
  <c r="D185" i="12"/>
  <c r="I185" i="12" l="1"/>
  <c r="G395" i="12"/>
  <c r="E395" i="12"/>
  <c r="D395" i="12"/>
  <c r="F395" i="12"/>
  <c r="G37" i="12"/>
  <c r="I395" i="12" l="1"/>
  <c r="I37" i="12"/>
  <c r="G97" i="12"/>
  <c r="D38" i="12"/>
  <c r="F38" i="12"/>
  <c r="F98" i="12" s="1"/>
  <c r="F436" i="12" s="1"/>
  <c r="G38" i="12"/>
  <c r="I97" i="12" l="1"/>
  <c r="I38" i="12"/>
  <c r="G98" i="12"/>
  <c r="G436" i="12" s="1"/>
  <c r="F96" i="12"/>
  <c r="G330" i="12"/>
  <c r="F330" i="12"/>
  <c r="F332" i="12" s="1"/>
  <c r="F331" i="12" s="1"/>
  <c r="G332" i="12" l="1"/>
  <c r="G96" i="12"/>
  <c r="I96" i="12" s="1"/>
  <c r="I98" i="12"/>
  <c r="I436" i="12"/>
  <c r="G331" i="12" l="1"/>
  <c r="D180" i="12"/>
  <c r="D98" i="12" l="1"/>
  <c r="D436" i="12" s="1"/>
  <c r="D96" i="12" l="1"/>
  <c r="D329" i="12" l="1"/>
  <c r="E330" i="12" l="1"/>
  <c r="D330" i="12"/>
  <c r="D332" i="12" s="1"/>
  <c r="E332" i="12" l="1"/>
  <c r="I332" i="12" s="1"/>
  <c r="I330" i="12"/>
  <c r="D331" i="12"/>
  <c r="F329" i="12"/>
  <c r="G329" i="12"/>
  <c r="E329" i="12"/>
  <c r="D94" i="12"/>
  <c r="G36" i="12"/>
  <c r="D36" i="12"/>
  <c r="D109" i="12"/>
  <c r="D107" i="12" l="1"/>
  <c r="I329" i="12"/>
  <c r="E331" i="12"/>
  <c r="I331" i="12" s="1"/>
  <c r="F36" i="12"/>
  <c r="I36" i="12"/>
  <c r="D121" i="12"/>
  <c r="I94" i="12"/>
  <c r="F94" i="12"/>
  <c r="E257" i="12"/>
  <c r="I257" i="12" s="1"/>
  <c r="D257" i="12"/>
  <c r="E168" i="12"/>
  <c r="D168" i="12"/>
  <c r="I168" i="12" l="1"/>
  <c r="D167" i="12"/>
  <c r="E167" i="12"/>
  <c r="I167" i="12" s="1"/>
  <c r="E172" i="12"/>
  <c r="E184" i="12" s="1"/>
  <c r="F172" i="12"/>
  <c r="F184" i="12" s="1"/>
  <c r="G172" i="12"/>
  <c r="D172" i="12"/>
  <c r="D184" i="12" s="1"/>
  <c r="D434" i="12" s="1"/>
  <c r="F434" i="12" l="1"/>
  <c r="F432" i="12" s="1"/>
  <c r="E434" i="12"/>
  <c r="E432" i="12" s="1"/>
  <c r="D432" i="12"/>
  <c r="I172" i="12"/>
  <c r="G184" i="12"/>
  <c r="G434" i="12" s="1"/>
  <c r="F183" i="12"/>
  <c r="E183" i="12"/>
  <c r="D183" i="12"/>
  <c r="G432" i="12" l="1"/>
  <c r="G183" i="12"/>
  <c r="I183" i="12" s="1"/>
  <c r="I184" i="12"/>
  <c r="I434" i="12" l="1"/>
  <c r="I432" i="12"/>
  <c r="D223" i="12"/>
  <c r="D220" i="12"/>
</calcChain>
</file>

<file path=xl/sharedStrings.xml><?xml version="1.0" encoding="utf-8"?>
<sst xmlns="http://schemas.openxmlformats.org/spreadsheetml/2006/main" count="1120" uniqueCount="297">
  <si>
    <t xml:space="preserve">действующих в муниципальном образовании Кольский район </t>
  </si>
  <si>
    <t>Источник финансирования</t>
  </si>
  <si>
    <t>№ п/п</t>
  </si>
  <si>
    <t>Всего, в том числе: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</si>
  <si>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</si>
  <si>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</si>
  <si>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</si>
  <si>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</si>
  <si>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</si>
  <si>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</si>
  <si>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</si>
  <si>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</si>
  <si>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Подпрограмма 2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</si>
  <si>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бюджет Кольского района</t>
  </si>
  <si>
    <t>Всего по программе</t>
  </si>
  <si>
    <t>бюджет Мурманской области</t>
  </si>
  <si>
    <t>Всего, в т.ч.</t>
  </si>
  <si>
    <t>Всего по подпрограмме</t>
  </si>
  <si>
    <t>Подпрограмма 2 "Повышение безопасности дорожного движения и снижение дорожно-транспортного травматизма"</t>
  </si>
  <si>
    <t>Распоряжение, формирование, управление муниципальным имуществом, (кроме земельных участков), их учёт и содержание</t>
  </si>
  <si>
    <t>Организация и проведение мероприятий, направленных на поддержку и продвижение талантливых детей и молодёжи Кольского района</t>
  </si>
  <si>
    <t>Комплекс мер, направленный на реализацию мероприятий государственной молодёжной политики</t>
  </si>
  <si>
    <t>Комплекс мер по обеспечению поддержки и сопровождения антинаркотической и антиалкогольной деятельности в Кольском районе</t>
  </si>
  <si>
    <t>Реализация комплекса мер, направленного на профилактику негативных явлений в обществе, формирование здорового образа жизни у населения Кольского района, в том числе детской и молодёжной среде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</si>
  <si>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</si>
  <si>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</si>
  <si>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</si>
  <si>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Выплата пенсии за выслугу лет муниципальным служащим, замещавшим муниципальные должности муниципальной службы в муниципальном образовании Кольский район</t>
  </si>
  <si>
    <t>Подпрограмма 1 "Развитие образования в Кольском районе Мурманской области"</t>
  </si>
  <si>
    <t>Мероприятия по капитальному и текущему ремонту объектов образования</t>
  </si>
  <si>
    <t>Модернизация образовательной среды, направленная на достижение современного качества учебных результатов</t>
  </si>
  <si>
    <t>Проведение мероприятий, направленных на формирование здорового образа жизни</t>
  </si>
  <si>
    <t>Формирование условий, обеспечивающих соответствие образовательных организаций современным требованиям</t>
  </si>
  <si>
    <t>Школьное здоровое питание</t>
  </si>
  <si>
    <t>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</t>
  </si>
  <si>
    <t>Расходы на обеспечение деятельности (оказание услуг)  подведомственных учреждений, в том числе на предоставление муниципальным бюджетным и автономным учреждениям субсидий</t>
  </si>
  <si>
    <t>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</si>
  <si>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13.</t>
  </si>
  <si>
    <t xml:space="preserve">Подпрограмма 1 "Обеспечение деятельности и функций администрации Кольского района и государственных полномочий" </t>
  </si>
  <si>
    <t>Расходы на выплаты по оплате труда главы местной администрации</t>
  </si>
  <si>
    <t>Расходы на выплаты по оплате труда работников органов местного самоуправления</t>
  </si>
  <si>
    <t>Заключение соглашений на поставку материальных ресурсов на ликвидацию последствий чрезвычайных ситуаций природного и техногенного характера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</si>
  <si>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</si>
  <si>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Подпрограмма 2 "Обеспечение деятельности муниципальных учреждений, подведомственных администрации Кольского района по выполнению муниципальных функций" </t>
  </si>
  <si>
    <t>Расходы на содержание муниципального учреждения "Отдел муниципального заказа администрации Кольского района"</t>
  </si>
  <si>
    <t>Расходы на содержание МКУ "Кольский архив"</t>
  </si>
  <si>
    <t>Расходы на содержание МБУ "Централизованная бухгалтерия по обслуживанию муниципальных учреждений Кольского района"</t>
  </si>
  <si>
    <t>Всего по муниципальным программам</t>
  </si>
  <si>
    <t xml:space="preserve">   </t>
  </si>
  <si>
    <t>бюджет поселений Кольского района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</si>
  <si>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</si>
  <si>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Мероприятия, связанные с повышением безопасности дорожного движения и снижение дорожно-транспортного травматизма в Кольском районе </t>
  </si>
  <si>
    <t>Подпрограмма 1 "Управление муниципальными финансами"</t>
  </si>
  <si>
    <t>Проведение мероприятий для детей и молодёжи</t>
  </si>
  <si>
    <t>Подпрограмма 1 "Содействие развитию субъектов малого  предпринимательства"</t>
  </si>
  <si>
    <t>Расходы бюджета Кольского района на реализацию мероприятий, направленных на ликвидацию накопленного экологического ущерба</t>
  </si>
  <si>
    <t>Оказание методической помощи организаторам и участникам профилактической антинаркотической и антиалкогольной деятельности</t>
  </si>
  <si>
    <t>Расходы на реализацию мероприятий государственной программы Российской Федерации "Доступная среда"</t>
  </si>
  <si>
    <t>Расходы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</si>
  <si>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Проведение торжественных мероприятий в рамках празднования Дня матери</t>
  </si>
  <si>
    <t>Расходы на выплаты спортсменам, судьям, привлекаемым для участия в физкультурно-спортивных мероприятиях</t>
  </si>
  <si>
    <t>Выплата денежной премии участникам акции "Правовой район"</t>
  </si>
  <si>
    <t>Прочие направления расходов муниципальной программы</t>
  </si>
  <si>
    <t>Мероприятия по созданию и обеспечению функционирования системы технической защиты информации</t>
  </si>
  <si>
    <t>Членские взносы в Совет муниципальных образований Мурманской области</t>
  </si>
  <si>
    <t>Субсидия на организацию отдыха детей Мурманской области в муниципальных образовательных организациях</t>
  </si>
  <si>
    <t>Расходы бюджета Кольского района на организацию отдыха детей Мурманской области в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</si>
  <si>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</si>
  <si>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Расходы бюджета Кольского района на софинансирование расходов, направляемых на оплату  труда и начисления на выплаты по оплате труда работникам муниципальных учреждений</t>
  </si>
  <si>
    <t>Расходы бюджета Кольского района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</si>
  <si>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</si>
  <si>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 xml:space="preserve">Субвенция на содержание ребёнка в семье опекуна (попечителя) и приёмной семье, а также вознаграждение, причитающееся приёмному родителю </t>
  </si>
  <si>
    <t>Расходы бюджета Кольского района на софинансирование расходов, направленных на оплату труда и начисления на выплаты по оплате труда, работникам муниципальных учреждений</t>
  </si>
  <si>
    <t>Подпрограмма 3 "Развитие дорожного хозяйства сельских поселений"</t>
  </si>
  <si>
    <t>Обслуживание и содержание дорог местного значения в границах сельских поселений</t>
  </si>
  <si>
    <t>Предоставление финансовой поддержки субъектам малого предпринимательства, в том числе крестьянско-фермерским хозяйствам</t>
  </si>
  <si>
    <t xml:space="preserve">Подпрограмма 1 "Комплексные меры по ограничению темпов роста наркомании, алкоголизма и сопутствующих им заболеваний в Кольском районе </t>
  </si>
  <si>
    <t xml:space="preserve">Подпрограмма 2 "Профилактика правонарушений в Кольском районе" </t>
  </si>
  <si>
    <t>Субсидия 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</si>
  <si>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Подпрограмма 3 "Развитие кадрового потенциала администрации Кольского района" </t>
  </si>
  <si>
    <t>Реализация комплекса мер, направленного на воспитание у детей и молодёжи патриотизма и чувства долга перед Отечеством</t>
  </si>
  <si>
    <t>Организация и проведение мероприятий, направленных на формирование у молодёжи российской идентичности и профилактику этнического и религиозно-политического экстремизма в молодёжной среде</t>
  </si>
  <si>
    <t>Подпрограмма 1 "Содержание и ремонт муниципального жилищного фонда Кольского района"</t>
  </si>
  <si>
    <t>Расходы по внесению платы за содержание и ремонт пустующего жилого помещения, относящегося к муниципальному жилищному фонду</t>
  </si>
  <si>
    <t>Расходы по внесению платы за коммунальные услуги по пустующим жилым помещениям, относящимся к муниципальному жилищному фонду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</si>
  <si>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</si>
  <si>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</si>
  <si>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Проведение экспертизы и технического обследования муниципального жилищного фонда в сельских поселениях Кольского района</t>
  </si>
  <si>
    <t>Расходы бюджета Кольского района на оплату взносов на капитальный ремонт за муниципальный нежилой фонд в составе МКД</t>
  </si>
  <si>
    <t>Комплекс мер, направленных на обеспечение общественной безопасности и профилактику правонарушений на территории Кольского района, в том числе в детской и молодёжной среде</t>
  </si>
  <si>
    <t>Всего:</t>
  </si>
  <si>
    <t xml:space="preserve">Подпрограмма 2 "Сохранение и развитие библиотечной и культурно-досуговой деятельности" </t>
  </si>
  <si>
    <t xml:space="preserve">Подпрограмма 3 "Модернизация учреждений культуры, искусства, образования в сфере культуры и искусства" 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</si>
  <si>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выполняющих переданные полномочия поселений</t>
  </si>
  <si>
    <t>Расходы бюджета Кольского района на оплату взносов на капитальный ремонт жилого фонда, отнесённого к специализированному жилищному фонду</t>
  </si>
  <si>
    <t>Расходы по внесению платы за содержание и ремонт пустующих муниципальных нежилых помещений, в составе МКД</t>
  </si>
  <si>
    <t>Расходы по внесению платы за коммунальные услуги по пустующим муниципальным нежилым помещениям, в составе МКД</t>
  </si>
  <si>
    <t>Субсидии муниципальным унитарным предприятиям, осуществляющим отдельные виды деятельности на территории сельских поселений Кольского района на частичное возмещение затрат, связанных с производством и реализацией тепловой энергии, в рамках мер по предупреждению банкротства</t>
  </si>
  <si>
    <t>Ежемесячная доплата к страховой пенсии лицам, замещавшим муниципальные должности в муниципальном образовании Кольский район</t>
  </si>
  <si>
    <t>Субвенция на организацию предоставления мер социальной поддержки по оплате жилого помещения и коммунальных усуг детям-сиротам и детям, оставшимся без попечения родителей, лцам из числа детей-сирот и детей, оставшихся без попечения родителей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</si>
  <si>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</si>
  <si>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Предоставление и выплата ежемесячной доплаты к государственной трудовой пенсии  лицам, удостоенным звания "Почётный гражданин Кольского района"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</si>
  <si>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</si>
  <si>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Предоставление субсидий общественным организациям инвалидов</t>
  </si>
  <si>
    <t>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</t>
  </si>
  <si>
    <t>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</t>
  </si>
  <si>
    <t>Иные межбюджетные трансферты бюджетам сельских поселений Кольского района на осуществление части функций,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</t>
  </si>
  <si>
    <t>Иные межбюджетные трансферты на осуществление части функций, связанных с исполнением полномочий по организации ритуальных услуг и содержанию мест захоронения на территории сельских поселений Кольского района</t>
  </si>
  <si>
    <t>федеральный бюджет</t>
  </si>
  <si>
    <t>Выплата стипендии Главы администрации Кольского района одарённым детям, торжественное вручение первых стипендий</t>
  </si>
  <si>
    <t>Субвенция на возмещение расходов по гарантированному перечню услуг по погребению</t>
  </si>
  <si>
    <t xml:space="preserve"> бюджет Мурманской области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</si>
  <si>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</si>
  <si>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Подпрограмма 3 "Развитие торговли в Кольском районе"</t>
  </si>
  <si>
    <t>Приобретение оборудования для проведения ярмарок</t>
  </si>
  <si>
    <t>Прибретение сувенирной, печатной продукции</t>
  </si>
  <si>
    <t>Муниципальная программа "Управление муниципальным имуществом Кольского района" на 2020-2025 гг.</t>
  </si>
  <si>
    <t>Муниципальная программа "Управление земельными ресурсами Кольского района" на 2020-2025 гг.</t>
  </si>
  <si>
    <t>Управление земельными участками, формирование, их учёт и сдержание</t>
  </si>
  <si>
    <t xml:space="preserve">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</si>
  <si>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</si>
  <si>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Субсидия на реализацию мероприятий, направленных на ликвидацию накопленного экологического ущерба</t>
  </si>
  <si>
    <t>Ежемесячное денежное вознаграждение за классное руководство</t>
  </si>
  <si>
    <t>Расходы по содержанию и обслуживанию ГТС ограждающей дамбы помётохранилища (бывшие птицефабрики)</t>
  </si>
  <si>
    <t>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</si>
  <si>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 xml:space="preserve">Расходы бюджета Кольского района на обеспечение комплексной безопасности муниципальных образовательных организаций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</si>
  <si>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</si>
  <si>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</t>
  </si>
  <si>
    <t xml:space="preserve">Расходы бюджета Кольского района на оплату взносов на капитальный ремонт за муниципальный жилой фонд </t>
  </si>
  <si>
    <t>Ремонтные работы на объектах тепло-. водо-. Электроснабжения в сельских поселениях Кольского района в рамках подготовки к отопительному периоду</t>
  </si>
  <si>
    <t>Проведение экспертизы и технического обследования на объектах тепло-. водо-. электроснабжения в сельских поселениях Кольского района</t>
  </si>
  <si>
    <t>Расходы на организацию уличного освещения в сельских поселениях Кольского района</t>
  </si>
  <si>
    <t xml:space="preserve">Подпрограмма 7 "Обеспечение мероприятий по организации ритуальных услуг и содержанию мест захоронения, расположенных на территории сельских поселений Кольского района" </t>
  </si>
  <si>
    <t xml:space="preserve">Подпрограмма 6 "Обеспечение проведения капитального ремонта общего имущества многоквартирных домов, расположенных на территории сельских поселений Кольского района" </t>
  </si>
  <si>
    <t xml:space="preserve">Расходы бюджета Кольского района на обеспечение мероприятий по сносу аварийных расселённых жилых домов и нежилых построеек </t>
  </si>
  <si>
    <t>Подпрограмма 4 "Обеспечение полномочий учредителя муниципальных унитарных предприятий"</t>
  </si>
  <si>
    <t>Расходы на модернизацию, ремонт и эксплуатацию муниципальных тепло, водо, электрических сетей в сельских поселениях Кольского района</t>
  </si>
  <si>
    <t>Расходы на содержание МКУ "Управление ОБН Кольского района"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</si>
  <si>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</si>
  <si>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Субсидии на обеспечение комплексной безопасности муниципальных образовательных организаций</t>
  </si>
  <si>
    <t>Расходы бюджета Кольского района на реализацию мероприятий, направленных на установку индивидуальных домовых электрокотельных в населенных пунктах Кольского района</t>
  </si>
  <si>
    <t>Муниципальная программа "Развитие образования в Кольском районе Мурманской области" на 2021-2025 годы</t>
  </si>
  <si>
    <t>Муниципальная программа "Развитие семейных форм устройства детей-сирот и детей, оставшихся без попечения родителей" на 2021-2025 годы</t>
  </si>
  <si>
    <t>Муниципальная программа "Социальная поддержка отдельных категорий граждан" на 2021-2025 годы</t>
  </si>
  <si>
    <t>Муниципальная программа "Развитие культуры" на 2021-2025 годы</t>
  </si>
  <si>
    <t>Субсидии на реализацию проектов в области культуры и искусства</t>
  </si>
  <si>
    <t>Расходы бюджета Кольского района по обеспечению и реализации социально-значимых мероприятий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</si>
  <si>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</si>
  <si>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Расходы бюджета Кольского района 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</si>
  <si>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Муниципальная программа "Развитие транспортной системы" на 2021-2025 годы</t>
  </si>
  <si>
    <t>Муниципальная программа "Развитие экономического потенциала и формирование благоприятного предпринимательского климата в Кольском районе" на 2022-2026 годы</t>
  </si>
  <si>
    <t>Предоставление субсидий социально ориентированным некоммерческим организациям, созданным в форме хуторских казачьих обществ, внесенных в государственный реестр казачьих обществ Российской Федерации, на финансовое обеспечение и возмещение затрат на оплату коммунальных ресурсов, потребленных в текущем периоде и прошлом году на содержание занимаемого нежилого помещения</t>
  </si>
  <si>
    <t>Предоставление субсидий социально ориентированным некоммерческим организациям, созданным в форме общественных организаций и осуществляющим деятельность в области спорта, на финансовое обеспечение расходов по оплате коммунальных услуг, потребленных в текущем финансовом году на водоснабжение, отопление, подогрев воды, электроснабжение занимаемого  нежилого помещения</t>
  </si>
  <si>
    <t>Муниципальная программа "Управление муниципальными финансами" на  2021 -2025 годы</t>
  </si>
  <si>
    <t>Муниципальная программа "Охрана окружающей среды" на 2021-2025 годы</t>
  </si>
  <si>
    <t>Муниципальная программа "Развитие гражданского общества в Кольском районе Мурманской области" на 2021-2025 годы</t>
  </si>
  <si>
    <t xml:space="preserve">Муниципальная программа "Развитие муниципального управления" на 2021-2025 годы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</si>
  <si>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</si>
  <si>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</si>
  <si>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Расходы на содержание МКУ "Управление ОБН Кольского района" за счёт поселений</t>
  </si>
  <si>
    <t>Расходы на реконструкцию нежилого здания по адресу: поселок Мурмаши Кольского района, улица Кирова, д.7</t>
  </si>
  <si>
    <t>Муниципальная программа "Молодёжь Кольского района" на 2021-2025 годы</t>
  </si>
  <si>
    <t>Субсидия бюджетам муниципальных образований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</si>
  <si>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Расходы бюджета Кольского района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</si>
  <si>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Муниципальная программа "Развитие коммунальной инфраструктуры" на 2021-2024 годы</t>
  </si>
  <si>
    <t xml:space="preserve">Текущий ремонт муниципального жилищного фонда </t>
  </si>
  <si>
    <t>Расходы на содержание "Мемориального комплекса "Долина Славы"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</si>
  <si>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</si>
  <si>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Расходы на содержание МАУ "Редакция газеты" Кольское слово"</t>
  </si>
  <si>
    <t>Муниципальная программа "Обеспечение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района" на 2022-2024 годы</t>
  </si>
  <si>
    <t>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</t>
  </si>
  <si>
    <t>Материально-техническое обеспечение пожарной безопасности, в том числе обеспечение первичными средствами пожаротушения и пожарным инвентарем территорий и объектов защиты, находящихся в муниципальной собственности</t>
  </si>
  <si>
    <t>Подготовка и размещение информационных материалов на противопожарную тематику</t>
  </si>
  <si>
    <t>Подпрограмма 2 "Поддержка социально ориентированных некоммерческих организаций"</t>
  </si>
  <si>
    <t>Муниципальная программа "Развитие физической культуры и спорта" на 2021-2025 годы</t>
  </si>
  <si>
    <t xml:space="preserve">Подпрограмма 1 "Сохранение и развитие дополнительного образования в сфере культуры и искусства" </t>
  </si>
  <si>
    <t>Муниципальная программа "Энергосбережение и повышение энергетической эффективности" на 2021-2027 годы</t>
  </si>
  <si>
    <t xml:space="preserve">Подпрограмма 5 "Снос ветхого и аварийного жилищного фонда на территории сельских поселений Кольского района" </t>
  </si>
  <si>
    <t>Материальное поощрение народных дружинников, принимавших участие в обеспечении охраны общественного порядка на территории поселений Кольского района</t>
  </si>
  <si>
    <t xml:space="preserve">Подпрограмма 2 "Подготовка объектов жилищно-коммунального хозяйства муниципального образования Кольский район к работе в отопительный период" </t>
  </si>
  <si>
    <t xml:space="preserve">Субсидия бюджетам муниципальных образований на подготовку к отопительному периоду </t>
  </si>
  <si>
    <t xml:space="preserve">Расходы бюджета Кольского района на подготовку к отопительному периоду </t>
  </si>
  <si>
    <t>Актуализация схем тепло-,водо-, электроснабжения в сельских поселениях Кольского района</t>
  </si>
  <si>
    <t>Расходы бюджета Кольского района на создание и содержание мест (площадок) накопления ТКО на территории сельских поселений Кольского района и г. Кола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</si>
  <si>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</si>
  <si>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</si>
  <si>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Расходы бюджета Кольского района на проведение текущего ремонта, приобретение оборудования, оргтехники и материальных запасов для учреждений Кольского района</t>
  </si>
  <si>
    <t>Обеспечение мер по информационной и материальной поддержке участников профилактической деятельности</t>
  </si>
  <si>
    <t>Стимулирование энергосбережения и повышение энергетической эффективности муниципальных учреждений</t>
  </si>
  <si>
    <t>Субсидии бюджетам муниципальных образований на открытие спортивных пространств для молодежи</t>
  </si>
  <si>
    <t>Расходы бюджета Кольского района на открытие спортивных пространств для молодежи</t>
  </si>
  <si>
    <t>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</si>
  <si>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</t>
  </si>
  <si>
    <t>Расходы на финансовое обеспечение муниципального задания на реализацию дополнительных общеразвивающих программ для детей в рамках исполнения  социального заказа на оказание муниципальных услуг в социальной сфере в соответствии с социальным сертификатом</t>
  </si>
  <si>
    <t>Субсидии в целях финансового обеспечения (возмещения)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</t>
  </si>
  <si>
    <t xml:space="preserve">Подпрограмма 3 "Противодействие терроризму и экстремизму, предупреждение межнациональных конфликтов на территории Кольского района" 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</si>
  <si>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</si>
  <si>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Расходы на обеспечение деятельности (оказание услуг) подведомственных учреждений в целях вовлечения молодежи в социальную практику, формированиеделовой, экономической и политической активности, в том числе на предоставление муниципальным бюджетным и автономным учреждениям субсидий</t>
  </si>
  <si>
    <t>Текущий ремонт муниципального жилищного фонда за счет иных межбюджетных трансфертов из бюджета с.п. Междуречье</t>
  </si>
  <si>
    <t xml:space="preserve">Подпрограмма 3 "Модернизация объектов коммунальной инфраструктуры" </t>
  </si>
  <si>
    <t>Всего</t>
  </si>
  <si>
    <t>по итогам 1 квартала 2024 года</t>
  </si>
  <si>
    <t>Исполнено на</t>
  </si>
  <si>
    <t>Проведение комплексных кадастровых работ</t>
  </si>
  <si>
    <t xml:space="preserve"> Исполнено на</t>
  </si>
  <si>
    <t>Расходы на обеспечение функций главы муниципального образования</t>
  </si>
  <si>
    <t>Расходы на обеспечение функций работников органов местного самоуправления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</si>
  <si>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</si>
  <si>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</si>
  <si>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</si>
  <si>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</si>
  <si>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</si>
  <si>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Расходы на приобретение вещевого имущества и предметов первой необходимости для оснащения защитного сооружения</t>
  </si>
  <si>
    <t>Обеспечение питанием добровольцев, принимавших участие в оказании помощи в ликвидации природных пожаров на территории сельских поселений Кольского района</t>
  </si>
  <si>
    <t>Субвенция на осуществление отдельных государственных полномочий по установлению регулируемых тарифов на перевозки пассажиров а багажа автомобильным транспортом и городским наземным электрическим транспортом</t>
  </si>
  <si>
    <t>Подготовка проектов изминений в Правила землепользования и застройки муниципальных образований: с.п. Ура-Губа, с.п. Тулома, с.п. Териберка</t>
  </si>
  <si>
    <t>Оценка рыночной стоимости права заключения договора на установку и эксплуатацию рекламной конструкции на земельном участке, который находится в государственной собственности, муниципальной собственности или государственная собственность на которой не разграничена</t>
  </si>
  <si>
    <t>Актуализация схем градостроительной деятельности сельских поселений Кольского района</t>
  </si>
  <si>
    <t xml:space="preserve">Расходы на выплаты по оплате труда работников органов местного самоуправления, выполняющих переданные полномочия поселений </t>
  </si>
  <si>
    <t>Расходы на обеспечение функций работников органов местного самоуправления, выполняющих переданные полномочия поселений</t>
  </si>
  <si>
    <t>Расходы на обеспечение функций главы местной администрации</t>
  </si>
  <si>
    <t>Материальное поощерение добровольцев, принимавших участие в оказании помощи в ликвидации природных пожаров на территории городских поселений Кольского района</t>
  </si>
  <si>
    <t>Расходы бюджета Кольского района на техническое сопровождение программного обеспечения "Система автоматизмрованного рабочего места муниципального образования"</t>
  </si>
  <si>
    <t>Расходы на единовременное поощерение за многолетнию безупречную муниципальную службу, выплачиваемую муниципальным служащим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</si>
  <si>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освобождений от замещаемой должности при увольнении</t>
  </si>
  <si>
    <t>Актуализация схемы территориального планирования Кольского района</t>
  </si>
  <si>
    <t>Расходы на выполнение работ по тушению лесных пожаров на землях сельских поселений, находящихся в границах территории муниципального образования Кольский район</t>
  </si>
  <si>
    <t>Расходы на содержание МФЦ в Кольском районе</t>
  </si>
  <si>
    <t>Иной межбюджетный трансферт из областного бюджета бюджетам на организацию выездного обслуживания населения муниципальными многофункциональными центрами</t>
  </si>
  <si>
    <t>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</si>
  <si>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- Образовательные организации</t>
  </si>
  <si>
    <t>Субвенция на обеспечение бесплатным питанием отдельных категорий обучающихся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</si>
  <si>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</si>
  <si>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</si>
  <si>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(доплата до регионального размера доходов)</t>
  </si>
  <si>
    <t>Расходы бюджета Кольского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  (доплата до регионального размера доходов)</t>
  </si>
  <si>
    <t>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</si>
  <si>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Обеспечение выплат педагогическим работникам муниципальных общеобразовательных организаций за руководство школьными спортивными клубами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</si>
  <si>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ВФ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</si>
  <si>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за счет резервного фонда Правительства РФ</t>
  </si>
  <si>
    <t>Федеральный бюджет</t>
  </si>
  <si>
    <t>Предоставление субсидий социально ориентированным некоммерческим организациям на реализацию проекта по обеспечению развития системы дополнительного образования детей посредством внедрения механизма персонифицированого финансирования в Кольском районе</t>
  </si>
  <si>
    <t>Субсидия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</si>
  <si>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Расходы бюджета Кольского района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</si>
  <si>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Субсидия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 Мисякова, д. 6)</t>
  </si>
  <si>
    <t>Расходы бюджета Кольского района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ул. Мисякова, д. 6)</t>
  </si>
  <si>
    <t>Подпрограмма 2 «Обеспечение отдыха и оздоровления детей»</t>
  </si>
  <si>
    <t>Подпрограмма 3 «Обеспечение качественного предоставления услуг (работ) в сфере дошкольного образования»</t>
  </si>
  <si>
    <t>Подпрограмма 4 «Обеспечение качественного предоставления услуг (работ) в сфере общего образования»</t>
  </si>
  <si>
    <t>Подпрограмма 5  «Обеспечение качественного предоставления услуг (работ) в сфере дополнительного образования»</t>
  </si>
  <si>
    <t>Подпрограмма 6 «Обеспечение организационно-методической деятельности муниципальных учреждений Кольского района»</t>
  </si>
  <si>
    <t>Расходы на содержание муниципального казенного учреждения "Хозяйственно-эксплуатационная служба Кольского района"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</si>
  <si>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</si>
  <si>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Профессиональная подготовка и повышение квалификации муниципальных служащих</t>
  </si>
  <si>
    <t>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указанных в подпунктах 1-6,6,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</si>
  <si>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предоставление мер социальной поддержки по оплате жилого помещения и коммунальных услуг детям-сиротам и детям, оставшихся без попечения родителей, лицам из числа детей-сирот и детей, оставшихся без попечения родителей</t>
  </si>
  <si>
    <t>Услуги по предоставлению доступа к сети Интернет</t>
  </si>
  <si>
    <t>Выполнение работ по заправке картриджей, устранению неисправностей (восстановлению работоспособности) картриджей, оргтехники, электронно-вычислительных машин и используемого совместно с ними периферийного и офисного оборудования</t>
  </si>
  <si>
    <t>Приобретение, обновление, сопровождение лицензионного программного обеспечения с определенным сроком полезного использования (включая информационные системы электронно-цифровых подписей)</t>
  </si>
  <si>
    <t>Выполнение работ по установке (расширению) и модернизации единых функциональных систем</t>
  </si>
  <si>
    <t>Приобретение (модернизация) компьютерной техники, оргтехники</t>
  </si>
  <si>
    <t>Приобретение комплектующих и расходных материалов для компьютерной и офисной техники</t>
  </si>
  <si>
    <t>Приобретение, обновление, сопровождение лицензионного программного обеспечения с неопределенным сроком полезного использования (включая информационные системы)</t>
  </si>
  <si>
    <t>Выравнивание бюджетной обеспеченности муниципальных образований</t>
  </si>
  <si>
    <t xml:space="preserve"> Поддержка мер по обеспечению сбалансированности местных бюджетов</t>
  </si>
  <si>
    <t>Субсидии на реализацию мероприятий по модернизации школьных систем образования</t>
  </si>
  <si>
    <t>Расходы на реализацию мероприятий по модернизации школьных систем образования</t>
  </si>
  <si>
    <t>Обеспечение комплексного развития сельских территорий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</si>
  <si>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</si>
  <si>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Реализация мероприятий по модернизации школьных систем образования (капитальный ремонт зданий общеобразовательных организаций Кольского муниципального района)</t>
  </si>
  <si>
    <t>Субсидии из областного бюджета местным бюджетам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</si>
  <si>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 xml:space="preserve"> Субвенция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</si>
  <si>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</si>
  <si>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Субсидия на развитие физкультурно-спортивной работы</t>
  </si>
  <si>
    <t>Расходы бюджета Кольского района на развитие физкультурно-спортивной работы</t>
  </si>
  <si>
    <t>Расходы на проведение работ по подготовке лыжной трассы в г. Кола</t>
  </si>
  <si>
    <t>Организация и проведение культурно-массовых и праздничных мероприятий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</si>
  <si>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</si>
  <si>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          Реализация программы комплексного развития молодежной политики в регионах Российской Федерации "Регион для молодых"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</si>
  <si>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жд/ст Лопарская, ул. ОПХ "Восход", дом 13)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</si>
  <si>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</si>
  <si>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</si>
  <si>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</si>
  <si>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ул. Ленинградская, дом 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</si>
  <si>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</si>
  <si>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Расходы бюджета Кольского района на реализацию инициативных проектов (Ремонт подъездов и входных групп в МКД по адресу: Кольский район, с.п. Пушной, ул. Ленинградская, дом 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</si>
  <si>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</si>
  <si>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</si>
  <si>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Расходы бюджета Кольского района на реализацию инициативных проектов (Ремонт подъездов и входных групп в  МКД по адресу: Кольский район, с.п. Пушной, жд/ст Лопарская, ул. ОПХ "Восход", дом 13)</t>
  </si>
  <si>
    <t>Субсидии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на обеспечение затрат на проведение аварийных работ и/ или капитального ремонта общего имущества многоквартирных домов и на проведение мероприятий, направленных на обеспечение энергоснабжения и повышение энергетической эффективности многоквартирных домов, расположенных на территории сельских поселений Кольского района</t>
  </si>
  <si>
    <t>Иной межбюджетный трансферт из областного бюджета бюджету муниципального образования Кольский муниципальный район Мурманской области на развитие объекта культурного наследия регионального значения "Мемориальный комплекс "Долина Славы"</t>
  </si>
  <si>
    <t>Обеспечение развития и укрепления материально-технической базы учреждений культуры</t>
  </si>
  <si>
    <t>Мероприятия по капитальному и текущему ремонту объектов культуры</t>
  </si>
  <si>
    <t>Расходы бюджета Кольского района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</si>
  <si>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</si>
  <si>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Ликвидация несанкционированных свалок в границах городов и наиболее опасных объектов накопленного вреда окружающей среде (Рекультивация пометохранилища бывшего ОАО "Птицефабрика "Снежная")</t>
  </si>
  <si>
    <t>Расходы на организацию мероприятий по обеспечению чистоты и порядка на территории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</si>
</sst>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#,##0.0"/>
    <numFmt numFmtId="166" formatCode="0.0%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16">
      <alignment vertical="top" wrapText="1"/>
    </xf>
    <xf numFmtId="4" fontId="13" fillId="3" borderId="16">
      <alignment horizontal="right" vertical="top" shrinkToFit="1"/>
    </xf>
  </cellStyleXfs>
  <cellXfs count="15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5" fillId="2" borderId="0" xfId="0" applyFont="1" applyFill="1"/>
    <xf numFmtId="0" fontId="3" fillId="2" borderId="2" xfId="0" applyFont="1" applyFill="1" applyBorder="1"/>
    <xf numFmtId="0" fontId="3" fillId="2" borderId="0" xfId="0" applyFont="1" applyFill="1" applyBorder="1"/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3" fontId="4" fillId="2" borderId="0" xfId="1" applyFont="1" applyFill="1" applyAlignment="1">
      <alignment horizontal="left" vertical="center"/>
    </xf>
    <xf numFmtId="0" fontId="3" fillId="0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center" wrapText="1"/>
    </xf>
    <xf numFmtId="166" fontId="4" fillId="2" borderId="4" xfId="2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right" vertical="center" wrapText="1"/>
    </xf>
    <xf numFmtId="166" fontId="2" fillId="2" borderId="4" xfId="2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/>
    <xf numFmtId="49" fontId="4" fillId="2" borderId="5" xfId="0" applyNumberFormat="1" applyFont="1" applyFill="1" applyBorder="1" applyAlignment="1">
      <alignment horizontal="center" vertical="top" wrapText="1"/>
    </xf>
    <xf numFmtId="165" fontId="1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/>
    <xf numFmtId="0" fontId="10" fillId="2" borderId="10" xfId="0" applyFont="1" applyFill="1" applyBorder="1" applyAlignment="1">
      <alignment horizontal="right" vertical="center" wrapText="1"/>
    </xf>
    <xf numFmtId="166" fontId="4" fillId="2" borderId="15" xfId="2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right" vertical="center" wrapText="1"/>
    </xf>
    <xf numFmtId="166" fontId="4" fillId="2" borderId="11" xfId="2" applyNumberFormat="1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 wrapText="1"/>
    </xf>
    <xf numFmtId="166" fontId="2" fillId="2" borderId="11" xfId="2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/>
    <xf numFmtId="0" fontId="10" fillId="2" borderId="12" xfId="0" applyFont="1" applyFill="1" applyBorder="1" applyAlignment="1">
      <alignment horizontal="right" vertical="center" wrapText="1"/>
    </xf>
    <xf numFmtId="166" fontId="4" fillId="2" borderId="14" xfId="2" applyNumberFormat="1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right" vertical="center" wrapText="1"/>
    </xf>
    <xf numFmtId="166" fontId="2" fillId="2" borderId="14" xfId="2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right" vertical="center" wrapText="1"/>
    </xf>
    <xf numFmtId="166" fontId="2" fillId="2" borderId="15" xfId="2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top" wrapText="1"/>
    </xf>
  </cellXfs>
  <cellStyles count="5">
    <cellStyle name="xl37" xfId="3" xr:uid="{789482FE-031D-45E7-B951-472F8791647B}"/>
    <cellStyle name="xl38" xfId="4" xr:uid="{E4F0F646-D85F-4CFC-BAC9-61CFD752AB69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0"/>
  <sheetViews>
    <sheetView tabSelected="1" topLeftCell="G1" zoomScale="118" zoomScaleNormal="118" workbookViewId="0">
      <selection activeCell="I1" sqref="A1:I436"/>
    </sheetView>
  </sheetViews>
  <sheetFormatPr defaultRowHeight="15.75" x14ac:dyDescent="0.25"/>
  <cols>
    <col min="1" max="1" width="5.85546875" style="1" customWidth="1"/>
    <col min="2" max="2" width="47" style="17" customWidth="1"/>
    <col min="3" max="3" width="20.42578125" style="1" customWidth="1"/>
    <col min="4" max="4" width="18.7109375" style="1" customWidth="1"/>
    <col min="5" max="5" width="17" style="1" customWidth="1"/>
    <col min="6" max="6" width="18.5703125" style="1" customWidth="1"/>
    <col min="7" max="7" width="19.140625" style="1" customWidth="1"/>
    <col min="8" max="8" width="15.42578125" style="15" customWidth="1"/>
    <col min="9" max="9" width="10.5703125" style="13" bestFit="1" customWidth="1"/>
    <col min="10" max="10" width="11.85546875" style="1" bestFit="1" customWidth="1"/>
    <col min="11" max="12" width="10.5703125" style="1" bestFit="1" customWidth="1"/>
    <col min="13" max="16384" width="9.140625" style="1"/>
  </cols>
  <sheetData>
    <row r="1" spans="1:9" ht="18.75" x14ac:dyDescent="0.3">
      <c r="A1" s="119" t="s">
        <v>5</v>
      </c>
      <c r="B1" s="119"/>
      <c r="C1" s="119"/>
      <c r="D1" s="119"/>
      <c r="E1" s="119"/>
      <c r="F1" s="119"/>
      <c r="G1" s="119"/>
    </row>
    <row r="2" spans="1:9" ht="18.75" x14ac:dyDescent="0.3">
      <c r="A2" s="119" t="s">
        <v>4</v>
      </c>
      <c r="B2" s="119"/>
      <c r="C2" s="119"/>
      <c r="D2" s="119"/>
      <c r="E2" s="119"/>
      <c r="F2" s="119"/>
      <c r="G2" s="119"/>
    </row>
    <row r="3" spans="1:9" ht="18.75" x14ac:dyDescent="0.3">
      <c r="A3" s="119" t="s">
        <v>0</v>
      </c>
      <c r="B3" s="119"/>
      <c r="C3" s="119"/>
      <c r="D3" s="119"/>
      <c r="E3" s="119"/>
      <c r="F3" s="119"/>
      <c r="G3" s="119"/>
    </row>
    <row r="4" spans="1:9" ht="18.75" x14ac:dyDescent="0.3">
      <c r="A4" s="119" t="s">
        <v>201</v>
      </c>
      <c r="B4" s="119"/>
      <c r="C4" s="119"/>
      <c r="D4" s="119"/>
      <c r="E4" s="119"/>
      <c r="F4" s="119"/>
      <c r="G4" s="119"/>
    </row>
    <row r="5" spans="1:9" x14ac:dyDescent="0.25">
      <c r="A5" s="2"/>
      <c r="B5" s="40"/>
    </row>
    <row r="6" spans="1:9" s="14" customFormat="1" x14ac:dyDescent="0.25">
      <c r="A6" s="120" t="s">
        <v>2</v>
      </c>
      <c r="B6" s="98" t="s">
        <v>6</v>
      </c>
      <c r="C6" s="98" t="s">
        <v>1</v>
      </c>
      <c r="D6" s="101" t="s">
        <v>7</v>
      </c>
      <c r="E6" s="98" t="s">
        <v>8</v>
      </c>
      <c r="F6" s="120" t="s">
        <v>9</v>
      </c>
      <c r="G6" s="120"/>
      <c r="H6" s="143" t="s">
        <v>50</v>
      </c>
      <c r="I6" s="144"/>
    </row>
    <row r="7" spans="1:9" s="14" customFormat="1" ht="69" customHeight="1" x14ac:dyDescent="0.25">
      <c r="A7" s="120"/>
      <c r="B7" s="98"/>
      <c r="C7" s="98"/>
      <c r="D7" s="121"/>
      <c r="E7" s="98"/>
      <c r="F7" s="11" t="s">
        <v>11</v>
      </c>
      <c r="G7" s="11" t="s">
        <v>10</v>
      </c>
      <c r="H7" s="145"/>
      <c r="I7" s="146"/>
    </row>
    <row r="8" spans="1:9" s="14" customFormat="1" x14ac:dyDescent="0.25">
      <c r="A8" s="11">
        <v>1</v>
      </c>
      <c r="B8" s="95" t="s">
        <v>141</v>
      </c>
      <c r="C8" s="96"/>
      <c r="D8" s="96"/>
      <c r="E8" s="96"/>
      <c r="F8" s="96"/>
      <c r="G8" s="96"/>
      <c r="H8" s="96"/>
      <c r="I8" s="97"/>
    </row>
    <row r="9" spans="1:9" s="14" customFormat="1" x14ac:dyDescent="0.25">
      <c r="A9" s="41"/>
      <c r="B9" s="95" t="s">
        <v>28</v>
      </c>
      <c r="C9" s="96"/>
      <c r="D9" s="96"/>
      <c r="E9" s="96"/>
      <c r="F9" s="96"/>
      <c r="G9" s="96"/>
      <c r="H9" s="147"/>
      <c r="I9" s="148"/>
    </row>
    <row r="10" spans="1:9" s="14" customFormat="1" ht="31.5" x14ac:dyDescent="0.25">
      <c r="A10" s="21"/>
      <c r="B10" s="22" t="s">
        <v>29</v>
      </c>
      <c r="C10" s="22" t="s">
        <v>13</v>
      </c>
      <c r="D10" s="23">
        <v>35916.9</v>
      </c>
      <c r="E10" s="23">
        <v>35916.9</v>
      </c>
      <c r="F10" s="23">
        <v>6816.5</v>
      </c>
      <c r="G10" s="23">
        <v>5907.5</v>
      </c>
      <c r="H10" s="24" t="s">
        <v>202</v>
      </c>
      <c r="I10" s="25">
        <f t="shared" ref="I10:I31" si="0">ROUND(G10/E10,4)</f>
        <v>0.16450000000000001</v>
      </c>
    </row>
    <row r="11" spans="1:9" s="14" customFormat="1" ht="47.25" x14ac:dyDescent="0.25">
      <c r="A11" s="21"/>
      <c r="B11" s="22" t="s">
        <v>30</v>
      </c>
      <c r="C11" s="22" t="s">
        <v>13</v>
      </c>
      <c r="D11" s="23">
        <v>2343.5</v>
      </c>
      <c r="E11" s="23">
        <v>2343.5</v>
      </c>
      <c r="F11" s="23">
        <v>493</v>
      </c>
      <c r="G11" s="23">
        <v>493</v>
      </c>
      <c r="H11" s="24" t="s">
        <v>202</v>
      </c>
      <c r="I11" s="25">
        <f t="shared" si="0"/>
        <v>0.2104</v>
      </c>
    </row>
    <row r="12" spans="1:9" s="14" customFormat="1" ht="47.25" x14ac:dyDescent="0.25">
      <c r="A12" s="21"/>
      <c r="B12" s="22" t="s">
        <v>32</v>
      </c>
      <c r="C12" s="22" t="s">
        <v>13</v>
      </c>
      <c r="D12" s="23">
        <v>900</v>
      </c>
      <c r="E12" s="23">
        <v>900</v>
      </c>
      <c r="F12" s="23">
        <v>0</v>
      </c>
      <c r="G12" s="23">
        <v>0</v>
      </c>
      <c r="H12" s="24" t="s">
        <v>202</v>
      </c>
      <c r="I12" s="25">
        <f t="shared" si="0"/>
        <v>0</v>
      </c>
    </row>
    <row r="13" spans="1:9" s="14" customFormat="1" ht="63" x14ac:dyDescent="0.25">
      <c r="A13" s="21"/>
      <c r="B13" s="22" t="s">
        <v>125</v>
      </c>
      <c r="C13" s="22" t="s">
        <v>13</v>
      </c>
      <c r="D13" s="23">
        <v>1690.9</v>
      </c>
      <c r="E13" s="23">
        <v>1690.9</v>
      </c>
      <c r="F13" s="23">
        <v>0</v>
      </c>
      <c r="G13" s="23">
        <v>0</v>
      </c>
      <c r="H13" s="24" t="s">
        <v>202</v>
      </c>
      <c r="I13" s="25">
        <f t="shared" si="0"/>
        <v>0</v>
      </c>
    </row>
    <row r="14" spans="1:9" s="14" customFormat="1" ht="31.5" x14ac:dyDescent="0.25">
      <c r="A14" s="21"/>
      <c r="B14" s="22" t="s">
        <v>33</v>
      </c>
      <c r="C14" s="22" t="s">
        <v>13</v>
      </c>
      <c r="D14" s="23">
        <v>300</v>
      </c>
      <c r="E14" s="23">
        <v>300</v>
      </c>
      <c r="F14" s="23">
        <v>0</v>
      </c>
      <c r="G14" s="23">
        <v>0</v>
      </c>
      <c r="H14" s="24" t="s">
        <v>202</v>
      </c>
      <c r="I14" s="25">
        <f t="shared" si="0"/>
        <v>0</v>
      </c>
    </row>
    <row r="15" spans="1:9" s="14" customFormat="1" ht="47.25" x14ac:dyDescent="0.25">
      <c r="A15" s="42"/>
      <c r="B15" s="28" t="s">
        <v>57</v>
      </c>
      <c r="C15" s="22" t="s">
        <v>13</v>
      </c>
      <c r="D15" s="23">
        <v>120</v>
      </c>
      <c r="E15" s="23">
        <v>120</v>
      </c>
      <c r="F15" s="23">
        <v>0</v>
      </c>
      <c r="G15" s="23">
        <v>0</v>
      </c>
      <c r="H15" s="24" t="s">
        <v>202</v>
      </c>
      <c r="I15" s="25">
        <f t="shared" si="0"/>
        <v>0</v>
      </c>
    </row>
    <row r="16" spans="1:9" s="14" customFormat="1" ht="31.5" x14ac:dyDescent="0.25">
      <c r="A16" s="42"/>
      <c r="B16" s="28" t="s">
        <v>31</v>
      </c>
      <c r="C16" s="22" t="s">
        <v>13</v>
      </c>
      <c r="D16" s="23">
        <v>882</v>
      </c>
      <c r="E16" s="23">
        <v>882</v>
      </c>
      <c r="F16" s="23">
        <v>200</v>
      </c>
      <c r="G16" s="23">
        <v>200</v>
      </c>
      <c r="H16" s="24" t="s">
        <v>202</v>
      </c>
      <c r="I16" s="25">
        <f t="shared" si="0"/>
        <v>0.2268</v>
      </c>
    </row>
    <row r="17" spans="1:9" s="14" customFormat="1" ht="31.5" x14ac:dyDescent="0.25">
      <c r="A17" s="42"/>
      <c r="B17" s="28" t="s">
        <v>266</v>
      </c>
      <c r="C17" s="22" t="s">
        <v>13</v>
      </c>
      <c r="D17" s="23">
        <v>10228</v>
      </c>
      <c r="E17" s="23">
        <v>10228</v>
      </c>
      <c r="F17" s="23">
        <v>0</v>
      </c>
      <c r="G17" s="23">
        <v>0</v>
      </c>
      <c r="H17" s="24" t="s">
        <v>202</v>
      </c>
      <c r="I17" s="25">
        <f t="shared" si="0"/>
        <v>0</v>
      </c>
    </row>
    <row r="18" spans="1:9" s="14" customFormat="1" ht="47.25" x14ac:dyDescent="0.25">
      <c r="A18" s="42"/>
      <c r="B18" s="28" t="s">
        <v>265</v>
      </c>
      <c r="C18" s="22" t="s">
        <v>111</v>
      </c>
      <c r="D18" s="23">
        <v>31690.3</v>
      </c>
      <c r="E18" s="23">
        <v>31690.3</v>
      </c>
      <c r="F18" s="23">
        <v>0</v>
      </c>
      <c r="G18" s="23">
        <v>0</v>
      </c>
      <c r="H18" s="24" t="s">
        <v>202</v>
      </c>
      <c r="I18" s="25">
        <f t="shared" si="0"/>
        <v>0</v>
      </c>
    </row>
    <row r="19" spans="1:9" s="14" customFormat="1" ht="47.25" x14ac:dyDescent="0.25">
      <c r="A19" s="42"/>
      <c r="B19" s="28" t="s">
        <v>139</v>
      </c>
      <c r="C19" s="22" t="s">
        <v>15</v>
      </c>
      <c r="D19" s="23">
        <v>5238.8</v>
      </c>
      <c r="E19" s="23">
        <v>5238.8</v>
      </c>
      <c r="F19" s="23">
        <v>0</v>
      </c>
      <c r="G19" s="23">
        <v>0</v>
      </c>
      <c r="H19" s="24" t="s">
        <v>202</v>
      </c>
      <c r="I19" s="25">
        <f t="shared" si="0"/>
        <v>0</v>
      </c>
    </row>
    <row r="20" spans="1:9" s="14" customFormat="1" ht="31.5" x14ac:dyDescent="0.25">
      <c r="A20" s="115"/>
      <c r="B20" s="117" t="s">
        <v>267</v>
      </c>
      <c r="C20" s="22" t="s">
        <v>108</v>
      </c>
      <c r="D20" s="23">
        <v>45347.5</v>
      </c>
      <c r="E20" s="23">
        <v>45347.5</v>
      </c>
      <c r="F20" s="43">
        <v>14110.5</v>
      </c>
      <c r="G20" s="23">
        <v>14110.5</v>
      </c>
      <c r="H20" s="24" t="s">
        <v>202</v>
      </c>
      <c r="I20" s="25">
        <f t="shared" si="0"/>
        <v>0.31119999999999998</v>
      </c>
    </row>
    <row r="21" spans="1:9" s="14" customFormat="1" ht="47.25" x14ac:dyDescent="0.25">
      <c r="A21" s="149"/>
      <c r="B21" s="107"/>
      <c r="C21" s="22" t="s">
        <v>111</v>
      </c>
      <c r="D21" s="23">
        <v>2939.9</v>
      </c>
      <c r="E21" s="23">
        <v>2939.9</v>
      </c>
      <c r="F21" s="23">
        <v>0</v>
      </c>
      <c r="G21" s="23">
        <v>0</v>
      </c>
      <c r="H21" s="24" t="s">
        <v>202</v>
      </c>
      <c r="I21" s="25">
        <f>ROUND(G21/E21,4)</f>
        <v>0</v>
      </c>
    </row>
    <row r="22" spans="1:9" s="14" customFormat="1" ht="31.5" x14ac:dyDescent="0.25">
      <c r="A22" s="116"/>
      <c r="B22" s="118"/>
      <c r="C22" s="22" t="s">
        <v>13</v>
      </c>
      <c r="D22" s="23">
        <v>3616.4</v>
      </c>
      <c r="E22" s="23">
        <v>3616.4</v>
      </c>
      <c r="F22" s="23">
        <v>0</v>
      </c>
      <c r="G22" s="23">
        <v>0</v>
      </c>
      <c r="H22" s="24" t="s">
        <v>202</v>
      </c>
      <c r="I22" s="25">
        <f t="shared" si="0"/>
        <v>0</v>
      </c>
    </row>
    <row r="23" spans="1:9" s="14" customFormat="1" ht="63" customHeight="1" x14ac:dyDescent="0.25">
      <c r="A23" s="115"/>
      <c r="B23" s="117" t="s">
        <v>268</v>
      </c>
      <c r="C23" s="22" t="s">
        <v>108</v>
      </c>
      <c r="D23" s="23">
        <v>23943.8</v>
      </c>
      <c r="E23" s="23">
        <v>23943.8</v>
      </c>
      <c r="F23" s="43">
        <v>1080.7</v>
      </c>
      <c r="G23" s="23">
        <v>0</v>
      </c>
      <c r="H23" s="24" t="s">
        <v>202</v>
      </c>
      <c r="I23" s="25">
        <f t="shared" si="0"/>
        <v>0</v>
      </c>
    </row>
    <row r="24" spans="1:9" s="14" customFormat="1" ht="31.5" x14ac:dyDescent="0.25">
      <c r="A24" s="116"/>
      <c r="B24" s="118"/>
      <c r="C24" s="22" t="s">
        <v>13</v>
      </c>
      <c r="D24" s="23">
        <v>7728</v>
      </c>
      <c r="E24" s="23">
        <v>7728</v>
      </c>
      <c r="F24" s="23">
        <v>0</v>
      </c>
      <c r="G24" s="23">
        <v>0</v>
      </c>
      <c r="H24" s="24" t="s">
        <v>202</v>
      </c>
      <c r="I24" s="25">
        <f t="shared" si="0"/>
        <v>0</v>
      </c>
    </row>
    <row r="25" spans="1:9" s="14" customFormat="1" ht="78.75" customHeight="1" x14ac:dyDescent="0.25">
      <c r="A25" s="115"/>
      <c r="B25" s="117" t="s">
        <v>269</v>
      </c>
      <c r="C25" s="22" t="s">
        <v>108</v>
      </c>
      <c r="D25" s="23">
        <v>186372.6</v>
      </c>
      <c r="E25" s="23">
        <v>186372.6</v>
      </c>
      <c r="F25" s="23">
        <v>65195.8</v>
      </c>
      <c r="G25" s="23">
        <v>44045.7</v>
      </c>
      <c r="H25" s="24" t="s">
        <v>202</v>
      </c>
      <c r="I25" s="25">
        <f t="shared" si="0"/>
        <v>0.23630000000000001</v>
      </c>
    </row>
    <row r="26" spans="1:9" s="14" customFormat="1" ht="31.5" x14ac:dyDescent="0.25">
      <c r="A26" s="116"/>
      <c r="B26" s="118"/>
      <c r="C26" s="22" t="s">
        <v>13</v>
      </c>
      <c r="D26" s="23">
        <v>14192</v>
      </c>
      <c r="E26" s="23">
        <v>14192</v>
      </c>
      <c r="F26" s="23">
        <v>0</v>
      </c>
      <c r="G26" s="23">
        <v>0</v>
      </c>
      <c r="H26" s="24" t="s">
        <v>202</v>
      </c>
      <c r="I26" s="25">
        <f t="shared" si="0"/>
        <v>0</v>
      </c>
    </row>
    <row r="27" spans="1:9" s="14" customFormat="1" ht="110.25" x14ac:dyDescent="0.25">
      <c r="A27" s="42"/>
      <c r="B27" s="28" t="s">
        <v>270</v>
      </c>
      <c r="C27" s="22" t="s">
        <v>15</v>
      </c>
      <c r="D27" s="23">
        <v>10849.9</v>
      </c>
      <c r="E27" s="23">
        <v>10849.9</v>
      </c>
      <c r="F27" s="23">
        <v>0</v>
      </c>
      <c r="G27" s="23">
        <v>0</v>
      </c>
      <c r="H27" s="24" t="s">
        <v>202</v>
      </c>
      <c r="I27" s="25">
        <f t="shared" si="0"/>
        <v>0</v>
      </c>
    </row>
    <row r="28" spans="1:9" s="14" customFormat="1" x14ac:dyDescent="0.25">
      <c r="A28" s="105"/>
      <c r="B28" s="101" t="s">
        <v>17</v>
      </c>
      <c r="C28" s="11" t="s">
        <v>16</v>
      </c>
      <c r="D28" s="26">
        <f>D29+D30+D31</f>
        <v>384300.50000000006</v>
      </c>
      <c r="E28" s="26">
        <f>E29+E30+E31</f>
        <v>384300.50000000006</v>
      </c>
      <c r="F28" s="26">
        <f>F29+F30+F31+0.1</f>
        <v>87896.6</v>
      </c>
      <c r="G28" s="26">
        <f>G29+G30+G31+0.1</f>
        <v>64756.799999999996</v>
      </c>
      <c r="H28" s="24" t="s">
        <v>202</v>
      </c>
      <c r="I28" s="25">
        <f t="shared" si="0"/>
        <v>0.16850000000000001</v>
      </c>
    </row>
    <row r="29" spans="1:9" s="14" customFormat="1" ht="31.5" x14ac:dyDescent="0.25">
      <c r="A29" s="106"/>
      <c r="B29" s="107"/>
      <c r="C29" s="22" t="s">
        <v>108</v>
      </c>
      <c r="D29" s="23">
        <f>D20+D23+D25</f>
        <v>255663.90000000002</v>
      </c>
      <c r="E29" s="23">
        <f>E20+E23+E25</f>
        <v>255663.90000000002</v>
      </c>
      <c r="F29" s="23">
        <f>F20+F23+F25</f>
        <v>80387</v>
      </c>
      <c r="G29" s="23">
        <f>G20+G23+G25</f>
        <v>58156.2</v>
      </c>
      <c r="H29" s="24" t="s">
        <v>202</v>
      </c>
      <c r="I29" s="25">
        <f t="shared" si="0"/>
        <v>0.22750000000000001</v>
      </c>
    </row>
    <row r="30" spans="1:9" s="14" customFormat="1" ht="47.25" x14ac:dyDescent="0.25">
      <c r="A30" s="106"/>
      <c r="B30" s="107"/>
      <c r="C30" s="22" t="s">
        <v>15</v>
      </c>
      <c r="D30" s="23">
        <f>D18+D19+D27+D21</f>
        <v>50718.9</v>
      </c>
      <c r="E30" s="23">
        <f>E18+E19+E27+E21</f>
        <v>50718.9</v>
      </c>
      <c r="F30" s="23">
        <f>F18+F19+F27+F21</f>
        <v>0</v>
      </c>
      <c r="G30" s="23">
        <f>G18+G19+G27+G21</f>
        <v>0</v>
      </c>
      <c r="H30" s="24" t="s">
        <v>202</v>
      </c>
      <c r="I30" s="25">
        <f t="shared" si="0"/>
        <v>0</v>
      </c>
    </row>
    <row r="31" spans="1:9" s="14" customFormat="1" ht="31.5" x14ac:dyDescent="0.25">
      <c r="A31" s="106"/>
      <c r="B31" s="107"/>
      <c r="C31" s="22" t="s">
        <v>13</v>
      </c>
      <c r="D31" s="23">
        <f>D10+D11+D12+D13+D14+D15+D16+D17+D22+D24+D26</f>
        <v>77917.700000000012</v>
      </c>
      <c r="E31" s="23">
        <f>E10+E11+E12+E13+E14+E15+E16+E17+E22+E24+E26</f>
        <v>77917.700000000012</v>
      </c>
      <c r="F31" s="23">
        <f>F10+F11+F12+F13+F14+F15+F16+F17+F22+F24+F26</f>
        <v>7509.5</v>
      </c>
      <c r="G31" s="23">
        <f>G10+G11+G12+G13+G14+G15+G16+G17+G22+G24+G26</f>
        <v>6600.5</v>
      </c>
      <c r="H31" s="24" t="s">
        <v>202</v>
      </c>
      <c r="I31" s="25">
        <f t="shared" si="0"/>
        <v>8.4699999999999998E-2</v>
      </c>
    </row>
    <row r="32" spans="1:9" x14ac:dyDescent="0.25">
      <c r="A32" s="44"/>
      <c r="B32" s="95" t="s">
        <v>246</v>
      </c>
      <c r="C32" s="96"/>
      <c r="D32" s="96"/>
      <c r="E32" s="96"/>
      <c r="F32" s="96"/>
      <c r="G32" s="96"/>
      <c r="H32" s="96"/>
      <c r="I32" s="97"/>
    </row>
    <row r="33" spans="1:17" s="14" customFormat="1" ht="78.75" x14ac:dyDescent="0.25">
      <c r="A33" s="21"/>
      <c r="B33" s="22" t="s">
        <v>34</v>
      </c>
      <c r="C33" s="22" t="s">
        <v>13</v>
      </c>
      <c r="D33" s="23">
        <v>1329.2</v>
      </c>
      <c r="E33" s="23">
        <v>1329.2</v>
      </c>
      <c r="F33" s="23">
        <v>0</v>
      </c>
      <c r="G33" s="23">
        <v>0</v>
      </c>
      <c r="H33" s="24" t="s">
        <v>202</v>
      </c>
      <c r="I33" s="25">
        <f t="shared" ref="I33:I38" si="1">ROUND(G33/E33,4)</f>
        <v>0</v>
      </c>
    </row>
    <row r="34" spans="1:17" s="14" customFormat="1" ht="47.25" x14ac:dyDescent="0.25">
      <c r="A34" s="21"/>
      <c r="B34" s="22" t="s">
        <v>65</v>
      </c>
      <c r="C34" s="22" t="s">
        <v>15</v>
      </c>
      <c r="D34" s="23">
        <v>3321.1</v>
      </c>
      <c r="E34" s="23">
        <v>3321.1</v>
      </c>
      <c r="F34" s="23">
        <v>0</v>
      </c>
      <c r="G34" s="23">
        <v>0</v>
      </c>
      <c r="H34" s="45" t="s">
        <v>202</v>
      </c>
      <c r="I34" s="46">
        <f t="shared" si="1"/>
        <v>0</v>
      </c>
    </row>
    <row r="35" spans="1:17" s="14" customFormat="1" ht="63" x14ac:dyDescent="0.25">
      <c r="A35" s="21"/>
      <c r="B35" s="22" t="s">
        <v>66</v>
      </c>
      <c r="C35" s="22" t="s">
        <v>13</v>
      </c>
      <c r="D35" s="23">
        <v>1072</v>
      </c>
      <c r="E35" s="23">
        <v>1072</v>
      </c>
      <c r="F35" s="23">
        <v>0</v>
      </c>
      <c r="G35" s="23">
        <v>0</v>
      </c>
      <c r="H35" s="47" t="s">
        <v>202</v>
      </c>
      <c r="I35" s="48">
        <f t="shared" si="1"/>
        <v>0</v>
      </c>
    </row>
    <row r="36" spans="1:17" s="14" customFormat="1" x14ac:dyDescent="0.25">
      <c r="A36" s="104"/>
      <c r="B36" s="98" t="s">
        <v>17</v>
      </c>
      <c r="C36" s="11" t="s">
        <v>16</v>
      </c>
      <c r="D36" s="26">
        <f>D37+D38</f>
        <v>5722.2999999999993</v>
      </c>
      <c r="E36" s="26">
        <f>E37+E38</f>
        <v>5722.2999999999993</v>
      </c>
      <c r="F36" s="26">
        <f>F37+F38</f>
        <v>0</v>
      </c>
      <c r="G36" s="26">
        <f>G37+G38</f>
        <v>0</v>
      </c>
      <c r="H36" s="49" t="s">
        <v>202</v>
      </c>
      <c r="I36" s="50">
        <f t="shared" si="1"/>
        <v>0</v>
      </c>
    </row>
    <row r="37" spans="1:17" s="14" customFormat="1" ht="31.5" x14ac:dyDescent="0.25">
      <c r="A37" s="104"/>
      <c r="B37" s="99"/>
      <c r="C37" s="22" t="s">
        <v>13</v>
      </c>
      <c r="D37" s="23">
        <f>D33+D35</f>
        <v>2401.1999999999998</v>
      </c>
      <c r="E37" s="23">
        <f>E33+E35</f>
        <v>2401.1999999999998</v>
      </c>
      <c r="F37" s="23">
        <f>F33+F35</f>
        <v>0</v>
      </c>
      <c r="G37" s="23">
        <f>G33+G35</f>
        <v>0</v>
      </c>
      <c r="H37" s="47" t="s">
        <v>202</v>
      </c>
      <c r="I37" s="48">
        <f t="shared" si="1"/>
        <v>0</v>
      </c>
    </row>
    <row r="38" spans="1:17" s="14" customFormat="1" ht="47.25" x14ac:dyDescent="0.25">
      <c r="A38" s="104"/>
      <c r="B38" s="99"/>
      <c r="C38" s="22" t="s">
        <v>15</v>
      </c>
      <c r="D38" s="23">
        <f>D34</f>
        <v>3321.1</v>
      </c>
      <c r="E38" s="23">
        <f>E34</f>
        <v>3321.1</v>
      </c>
      <c r="F38" s="23">
        <f>F34</f>
        <v>0</v>
      </c>
      <c r="G38" s="23">
        <f>G34</f>
        <v>0</v>
      </c>
      <c r="H38" s="24" t="s">
        <v>202</v>
      </c>
      <c r="I38" s="25">
        <f t="shared" si="1"/>
        <v>0</v>
      </c>
    </row>
    <row r="39" spans="1:17" s="3" customFormat="1" x14ac:dyDescent="0.25">
      <c r="A39" s="51"/>
      <c r="B39" s="95" t="s">
        <v>247</v>
      </c>
      <c r="C39" s="96"/>
      <c r="D39" s="96"/>
      <c r="E39" s="96"/>
      <c r="F39" s="96"/>
      <c r="G39" s="96"/>
      <c r="H39" s="96"/>
      <c r="I39" s="97"/>
      <c r="J39" s="141"/>
      <c r="K39" s="142"/>
      <c r="L39" s="142"/>
      <c r="M39" s="142"/>
      <c r="N39" s="142"/>
      <c r="O39" s="142"/>
      <c r="P39" s="142"/>
      <c r="Q39" s="142"/>
    </row>
    <row r="40" spans="1:17" s="19" customFormat="1" ht="78.75" x14ac:dyDescent="0.25">
      <c r="A40" s="21"/>
      <c r="B40" s="22" t="s">
        <v>26</v>
      </c>
      <c r="C40" s="22" t="s">
        <v>13</v>
      </c>
      <c r="D40" s="23">
        <v>314478.3</v>
      </c>
      <c r="E40" s="23">
        <v>314478.3</v>
      </c>
      <c r="F40" s="23">
        <v>82751.199999999997</v>
      </c>
      <c r="G40" s="23">
        <v>82747.8</v>
      </c>
      <c r="H40" s="47" t="s">
        <v>202</v>
      </c>
      <c r="I40" s="48">
        <f>ROUND(G40/E40,4)</f>
        <v>0.2631</v>
      </c>
    </row>
    <row r="41" spans="1:17" s="19" customFormat="1" ht="78.75" x14ac:dyDescent="0.25">
      <c r="A41" s="21"/>
      <c r="B41" s="22" t="s">
        <v>25</v>
      </c>
      <c r="C41" s="22" t="s">
        <v>13</v>
      </c>
      <c r="D41" s="23">
        <v>4000</v>
      </c>
      <c r="E41" s="23">
        <v>4000</v>
      </c>
      <c r="F41" s="23">
        <v>94.6</v>
      </c>
      <c r="G41" s="23">
        <v>92.3</v>
      </c>
      <c r="H41" s="47" t="s">
        <v>202</v>
      </c>
      <c r="I41" s="48">
        <f>ROUND(G41/E41,4)</f>
        <v>2.3099999999999999E-2</v>
      </c>
    </row>
    <row r="42" spans="1:17" s="19" customFormat="1" ht="78.75" x14ac:dyDescent="0.25">
      <c r="A42" s="21"/>
      <c r="B42" s="22" t="s">
        <v>67</v>
      </c>
      <c r="C42" s="22" t="s">
        <v>15</v>
      </c>
      <c r="D42" s="23">
        <v>28709.5</v>
      </c>
      <c r="E42" s="23">
        <v>28709.5</v>
      </c>
      <c r="F42" s="23">
        <v>4811.7</v>
      </c>
      <c r="G42" s="23">
        <v>4811.7</v>
      </c>
      <c r="H42" s="47" t="s">
        <v>202</v>
      </c>
      <c r="I42" s="48">
        <f>ROUND(G42/E42,4)</f>
        <v>0.1676</v>
      </c>
    </row>
    <row r="43" spans="1:17" s="19" customFormat="1" ht="94.5" x14ac:dyDescent="0.25">
      <c r="A43" s="21"/>
      <c r="B43" s="22" t="s">
        <v>229</v>
      </c>
      <c r="C43" s="22" t="s">
        <v>15</v>
      </c>
      <c r="D43" s="23">
        <v>518367.7</v>
      </c>
      <c r="E43" s="23">
        <v>518367.7</v>
      </c>
      <c r="F43" s="23">
        <v>105100</v>
      </c>
      <c r="G43" s="23">
        <v>99241.3</v>
      </c>
      <c r="H43" s="24" t="s">
        <v>202</v>
      </c>
      <c r="I43" s="48">
        <f>ROUND(G43/E43,4)</f>
        <v>0.19139999999999999</v>
      </c>
    </row>
    <row r="44" spans="1:17" s="19" customFormat="1" ht="78.75" x14ac:dyDescent="0.25">
      <c r="A44" s="21"/>
      <c r="B44" s="22" t="s">
        <v>68</v>
      </c>
      <c r="C44" s="22" t="s">
        <v>13</v>
      </c>
      <c r="D44" s="23">
        <v>9266</v>
      </c>
      <c r="E44" s="23">
        <v>9266</v>
      </c>
      <c r="F44" s="23">
        <v>1553</v>
      </c>
      <c r="G44" s="23">
        <v>1553</v>
      </c>
      <c r="H44" s="52" t="s">
        <v>202</v>
      </c>
      <c r="I44" s="25">
        <f>ROUND(G44/E44,4)</f>
        <v>0.1676</v>
      </c>
    </row>
    <row r="45" spans="1:17" s="19" customFormat="1" ht="126" x14ac:dyDescent="0.25">
      <c r="A45" s="21"/>
      <c r="B45" s="22" t="s">
        <v>100</v>
      </c>
      <c r="C45" s="22" t="s">
        <v>13</v>
      </c>
      <c r="D45" s="23">
        <v>0</v>
      </c>
      <c r="E45" s="23">
        <v>0</v>
      </c>
      <c r="F45" s="23">
        <v>0</v>
      </c>
      <c r="G45" s="23">
        <v>0</v>
      </c>
      <c r="H45" s="52" t="s">
        <v>202</v>
      </c>
      <c r="I45" s="53">
        <v>0</v>
      </c>
    </row>
    <row r="46" spans="1:17" s="19" customFormat="1" ht="94.5" x14ac:dyDescent="0.25">
      <c r="A46" s="21"/>
      <c r="B46" s="22" t="s">
        <v>138</v>
      </c>
      <c r="C46" s="22" t="s">
        <v>13</v>
      </c>
      <c r="D46" s="23">
        <v>50</v>
      </c>
      <c r="E46" s="23">
        <v>50</v>
      </c>
      <c r="F46" s="23">
        <v>0</v>
      </c>
      <c r="G46" s="23">
        <v>0</v>
      </c>
      <c r="H46" s="52" t="s">
        <v>202</v>
      </c>
      <c r="I46" s="53">
        <f>ROUND(G46/E46,4)</f>
        <v>0</v>
      </c>
    </row>
    <row r="47" spans="1:17" s="14" customFormat="1" x14ac:dyDescent="0.25">
      <c r="A47" s="104"/>
      <c r="B47" s="98" t="s">
        <v>17</v>
      </c>
      <c r="C47" s="11" t="s">
        <v>16</v>
      </c>
      <c r="D47" s="26">
        <f>D48+D49</f>
        <v>874871.5</v>
      </c>
      <c r="E47" s="26">
        <f>E48+E49</f>
        <v>874871.5</v>
      </c>
      <c r="F47" s="26">
        <f>F48+F49</f>
        <v>194310.5</v>
      </c>
      <c r="G47" s="26">
        <f>G48+G49</f>
        <v>188446.1</v>
      </c>
      <c r="H47" s="54" t="s">
        <v>202</v>
      </c>
      <c r="I47" s="55">
        <f>ROUND(G47/E47,4)</f>
        <v>0.21540000000000001</v>
      </c>
    </row>
    <row r="48" spans="1:17" s="14" customFormat="1" ht="31.5" x14ac:dyDescent="0.25">
      <c r="A48" s="104"/>
      <c r="B48" s="99"/>
      <c r="C48" s="22" t="s">
        <v>13</v>
      </c>
      <c r="D48" s="23">
        <f>D40+D41+D44+D45+D46</f>
        <v>327794.3</v>
      </c>
      <c r="E48" s="23">
        <f>E40+E41+E44+E45+E46</f>
        <v>327794.3</v>
      </c>
      <c r="F48" s="23">
        <f>F40+F41+F44+F45+F46</f>
        <v>84398.8</v>
      </c>
      <c r="G48" s="23">
        <f>G40+G41+G44+G45+G46</f>
        <v>84393.1</v>
      </c>
      <c r="H48" s="52" t="s">
        <v>202</v>
      </c>
      <c r="I48" s="53">
        <f>ROUND(G48/E48,4)</f>
        <v>0.25750000000000001</v>
      </c>
    </row>
    <row r="49" spans="1:17" s="14" customFormat="1" ht="47.25" x14ac:dyDescent="0.25">
      <c r="A49" s="104"/>
      <c r="B49" s="99"/>
      <c r="C49" s="22" t="s">
        <v>15</v>
      </c>
      <c r="D49" s="23">
        <f>D42+D43</f>
        <v>547077.19999999995</v>
      </c>
      <c r="E49" s="23">
        <f>E42+E43</f>
        <v>547077.19999999995</v>
      </c>
      <c r="F49" s="23">
        <f>F42+F43</f>
        <v>109911.7</v>
      </c>
      <c r="G49" s="23">
        <f>G42+G43</f>
        <v>104053</v>
      </c>
      <c r="H49" s="52" t="s">
        <v>202</v>
      </c>
      <c r="I49" s="53">
        <f>ROUND(G49/E49,4)</f>
        <v>0.19020000000000001</v>
      </c>
    </row>
    <row r="50" spans="1:17" s="3" customFormat="1" x14ac:dyDescent="0.25">
      <c r="A50" s="51"/>
      <c r="B50" s="95" t="s">
        <v>248</v>
      </c>
      <c r="C50" s="96"/>
      <c r="D50" s="96"/>
      <c r="E50" s="96"/>
      <c r="F50" s="96"/>
      <c r="G50" s="96"/>
      <c r="H50" s="96"/>
      <c r="I50" s="97"/>
      <c r="J50" s="141"/>
      <c r="K50" s="142"/>
      <c r="L50" s="142"/>
      <c r="M50" s="142"/>
      <c r="N50" s="142"/>
      <c r="O50" s="142"/>
      <c r="P50" s="142"/>
      <c r="Q50" s="142"/>
    </row>
    <row r="51" spans="1:17" s="19" customFormat="1" ht="78.75" x14ac:dyDescent="0.25">
      <c r="A51" s="21"/>
      <c r="B51" s="22" t="s">
        <v>35</v>
      </c>
      <c r="C51" s="22" t="s">
        <v>13</v>
      </c>
      <c r="D51" s="23">
        <v>149356.1</v>
      </c>
      <c r="E51" s="23">
        <v>149356.1</v>
      </c>
      <c r="F51" s="23">
        <v>48730.8</v>
      </c>
      <c r="G51" s="23">
        <v>48468.4</v>
      </c>
      <c r="H51" s="24" t="s">
        <v>202</v>
      </c>
      <c r="I51" s="25">
        <f t="shared" ref="I51:I65" si="2">ROUND(G51/E51,4)</f>
        <v>0.32450000000000001</v>
      </c>
    </row>
    <row r="52" spans="1:17" s="19" customFormat="1" ht="94.5" x14ac:dyDescent="0.25">
      <c r="A52" s="21"/>
      <c r="B52" s="22" t="s">
        <v>230</v>
      </c>
      <c r="C52" s="22" t="s">
        <v>13</v>
      </c>
      <c r="D52" s="23">
        <v>4000</v>
      </c>
      <c r="E52" s="23">
        <v>4000</v>
      </c>
      <c r="F52" s="23">
        <v>13.9</v>
      </c>
      <c r="G52" s="23">
        <v>13.9</v>
      </c>
      <c r="H52" s="24" t="s">
        <v>202</v>
      </c>
      <c r="I52" s="25">
        <f t="shared" si="2"/>
        <v>3.5000000000000001E-3</v>
      </c>
    </row>
    <row r="53" spans="1:17" s="19" customFormat="1" ht="94.5" x14ac:dyDescent="0.25">
      <c r="A53" s="21"/>
      <c r="B53" s="22" t="s">
        <v>36</v>
      </c>
      <c r="C53" s="22" t="s">
        <v>15</v>
      </c>
      <c r="D53" s="56">
        <v>1260.5</v>
      </c>
      <c r="E53" s="56">
        <v>1260.5</v>
      </c>
      <c r="F53" s="56">
        <v>310</v>
      </c>
      <c r="G53" s="56">
        <v>310</v>
      </c>
      <c r="H53" s="24" t="s">
        <v>202</v>
      </c>
      <c r="I53" s="25">
        <f t="shared" si="2"/>
        <v>0.24590000000000001</v>
      </c>
    </row>
    <row r="54" spans="1:17" s="19" customFormat="1" ht="78.75" x14ac:dyDescent="0.25">
      <c r="A54" s="21"/>
      <c r="B54" s="22" t="s">
        <v>236</v>
      </c>
      <c r="C54" s="22" t="s">
        <v>15</v>
      </c>
      <c r="D54" s="23">
        <v>819709.4</v>
      </c>
      <c r="E54" s="23">
        <v>819709.4</v>
      </c>
      <c r="F54" s="23">
        <v>133000</v>
      </c>
      <c r="G54" s="23">
        <v>121747.2</v>
      </c>
      <c r="H54" s="24" t="s">
        <v>202</v>
      </c>
      <c r="I54" s="25">
        <f t="shared" si="2"/>
        <v>0.14849999999999999</v>
      </c>
    </row>
    <row r="55" spans="1:17" s="19" customFormat="1" ht="47.25" x14ac:dyDescent="0.25">
      <c r="A55" s="21"/>
      <c r="B55" s="22" t="s">
        <v>231</v>
      </c>
      <c r="C55" s="22" t="s">
        <v>15</v>
      </c>
      <c r="D55" s="23">
        <v>23278.2</v>
      </c>
      <c r="E55" s="23">
        <v>23278.2</v>
      </c>
      <c r="F55" s="23">
        <v>5700</v>
      </c>
      <c r="G55" s="23">
        <v>5700</v>
      </c>
      <c r="H55" s="24" t="s">
        <v>202</v>
      </c>
      <c r="I55" s="25">
        <f t="shared" si="2"/>
        <v>0.24490000000000001</v>
      </c>
    </row>
    <row r="56" spans="1:17" s="19" customFormat="1" ht="78.75" x14ac:dyDescent="0.25">
      <c r="A56" s="21"/>
      <c r="B56" s="22" t="s">
        <v>191</v>
      </c>
      <c r="C56" s="22" t="s">
        <v>13</v>
      </c>
      <c r="D56" s="23">
        <v>199.5</v>
      </c>
      <c r="E56" s="23">
        <v>199.5</v>
      </c>
      <c r="F56" s="23">
        <v>34.700000000000003</v>
      </c>
      <c r="G56" s="23">
        <v>34.700000000000003</v>
      </c>
      <c r="H56" s="24" t="s">
        <v>202</v>
      </c>
      <c r="I56" s="25">
        <f t="shared" si="2"/>
        <v>0.1739</v>
      </c>
    </row>
    <row r="57" spans="1:17" s="19" customFormat="1" ht="110.25" x14ac:dyDescent="0.25">
      <c r="A57" s="21"/>
      <c r="B57" s="22" t="s">
        <v>58</v>
      </c>
      <c r="C57" s="22" t="s">
        <v>13</v>
      </c>
      <c r="D57" s="56">
        <v>3392.7</v>
      </c>
      <c r="E57" s="56">
        <v>3392.7</v>
      </c>
      <c r="F57" s="56">
        <v>794.2</v>
      </c>
      <c r="G57" s="56">
        <v>790.2</v>
      </c>
      <c r="H57" s="24" t="s">
        <v>202</v>
      </c>
      <c r="I57" s="25">
        <f t="shared" si="2"/>
        <v>0.2329</v>
      </c>
    </row>
    <row r="58" spans="1:17" s="19" customFormat="1" ht="31.5" x14ac:dyDescent="0.25">
      <c r="A58" s="21"/>
      <c r="B58" s="22" t="s">
        <v>122</v>
      </c>
      <c r="C58" s="22" t="s">
        <v>108</v>
      </c>
      <c r="D58" s="23">
        <v>37294.5</v>
      </c>
      <c r="E58" s="23">
        <v>37294.5</v>
      </c>
      <c r="F58" s="23">
        <v>6455</v>
      </c>
      <c r="G58" s="23">
        <v>6455</v>
      </c>
      <c r="H58" s="24" t="s">
        <v>202</v>
      </c>
      <c r="I58" s="25">
        <f t="shared" si="2"/>
        <v>0.1731</v>
      </c>
      <c r="J58" s="20"/>
    </row>
    <row r="59" spans="1:17" s="19" customFormat="1" ht="94.5" x14ac:dyDescent="0.25">
      <c r="A59" s="21"/>
      <c r="B59" s="22" t="s">
        <v>232</v>
      </c>
      <c r="C59" s="22" t="s">
        <v>15</v>
      </c>
      <c r="D59" s="23">
        <v>9771.4</v>
      </c>
      <c r="E59" s="23">
        <v>9771.4</v>
      </c>
      <c r="F59" s="23">
        <v>1700</v>
      </c>
      <c r="G59" s="23">
        <v>1700</v>
      </c>
      <c r="H59" s="24" t="s">
        <v>202</v>
      </c>
      <c r="I59" s="25">
        <f t="shared" si="2"/>
        <v>0.17399999999999999</v>
      </c>
    </row>
    <row r="60" spans="1:17" s="19" customFormat="1" ht="110.25" x14ac:dyDescent="0.25">
      <c r="A60" s="21"/>
      <c r="B60" s="57" t="s">
        <v>233</v>
      </c>
      <c r="C60" s="22" t="s">
        <v>15</v>
      </c>
      <c r="D60" s="58">
        <v>1695.2</v>
      </c>
      <c r="E60" s="58">
        <v>1695.2</v>
      </c>
      <c r="F60" s="58">
        <v>293.89999999999998</v>
      </c>
      <c r="G60" s="58">
        <v>285.8</v>
      </c>
      <c r="H60" s="24" t="s">
        <v>202</v>
      </c>
      <c r="I60" s="25">
        <f t="shared" si="2"/>
        <v>0.1686</v>
      </c>
    </row>
    <row r="61" spans="1:17" s="19" customFormat="1" ht="31.5" x14ac:dyDescent="0.25">
      <c r="A61" s="115"/>
      <c r="B61" s="117" t="s">
        <v>126</v>
      </c>
      <c r="C61" s="22" t="s">
        <v>108</v>
      </c>
      <c r="D61" s="23">
        <v>25230.2</v>
      </c>
      <c r="E61" s="23">
        <v>25230.2</v>
      </c>
      <c r="F61" s="23">
        <v>5850</v>
      </c>
      <c r="G61" s="23">
        <v>5850</v>
      </c>
      <c r="H61" s="24" t="s">
        <v>202</v>
      </c>
      <c r="I61" s="25">
        <f t="shared" si="2"/>
        <v>0.2319</v>
      </c>
      <c r="K61" s="20"/>
    </row>
    <row r="62" spans="1:17" s="19" customFormat="1" ht="31.5" x14ac:dyDescent="0.25">
      <c r="A62" s="116"/>
      <c r="B62" s="118"/>
      <c r="C62" s="22" t="s">
        <v>13</v>
      </c>
      <c r="D62" s="23">
        <v>515</v>
      </c>
      <c r="E62" s="23">
        <v>515</v>
      </c>
      <c r="F62" s="23">
        <v>119.4</v>
      </c>
      <c r="G62" s="23">
        <v>119.4</v>
      </c>
      <c r="H62" s="24" t="s">
        <v>202</v>
      </c>
      <c r="I62" s="25">
        <f t="shared" si="2"/>
        <v>0.23180000000000001</v>
      </c>
      <c r="K62" s="20"/>
    </row>
    <row r="63" spans="1:17" s="19" customFormat="1" ht="110.25" x14ac:dyDescent="0.25">
      <c r="A63" s="21"/>
      <c r="B63" s="22" t="s">
        <v>234</v>
      </c>
      <c r="C63" s="22" t="s">
        <v>15</v>
      </c>
      <c r="D63" s="23">
        <v>3275.9</v>
      </c>
      <c r="E63" s="23">
        <v>3275.9</v>
      </c>
      <c r="F63" s="23">
        <v>0</v>
      </c>
      <c r="G63" s="23">
        <v>0</v>
      </c>
      <c r="H63" s="24" t="s">
        <v>202</v>
      </c>
      <c r="I63" s="25">
        <f t="shared" si="2"/>
        <v>0</v>
      </c>
      <c r="K63" s="20"/>
    </row>
    <row r="64" spans="1:17" s="19" customFormat="1" ht="94.5" x14ac:dyDescent="0.25">
      <c r="A64" s="21"/>
      <c r="B64" s="22" t="s">
        <v>235</v>
      </c>
      <c r="C64" s="22" t="s">
        <v>13</v>
      </c>
      <c r="D64" s="23">
        <v>66.900000000000006</v>
      </c>
      <c r="E64" s="23">
        <v>66.900000000000006</v>
      </c>
      <c r="F64" s="23">
        <v>0</v>
      </c>
      <c r="G64" s="23">
        <v>0</v>
      </c>
      <c r="H64" s="24" t="s">
        <v>202</v>
      </c>
      <c r="I64" s="25">
        <f t="shared" si="2"/>
        <v>0</v>
      </c>
    </row>
    <row r="65" spans="1:9" s="19" customFormat="1" ht="78.75" x14ac:dyDescent="0.25">
      <c r="A65" s="21"/>
      <c r="B65" s="22" t="s">
        <v>237</v>
      </c>
      <c r="C65" s="22" t="s">
        <v>15</v>
      </c>
      <c r="D65" s="23">
        <v>1472.2</v>
      </c>
      <c r="E65" s="23">
        <v>1472.2</v>
      </c>
      <c r="F65" s="23">
        <v>110</v>
      </c>
      <c r="G65" s="23">
        <v>97</v>
      </c>
      <c r="H65" s="24" t="s">
        <v>202</v>
      </c>
      <c r="I65" s="25">
        <f t="shared" si="2"/>
        <v>6.59E-2</v>
      </c>
    </row>
    <row r="66" spans="1:9" s="19" customFormat="1" ht="94.5" x14ac:dyDescent="0.25">
      <c r="A66" s="21"/>
      <c r="B66" s="22" t="s">
        <v>238</v>
      </c>
      <c r="C66" s="22" t="s">
        <v>240</v>
      </c>
      <c r="D66" s="23">
        <v>0</v>
      </c>
      <c r="E66" s="23">
        <v>0</v>
      </c>
      <c r="F66" s="23">
        <v>0</v>
      </c>
      <c r="G66" s="23">
        <v>0</v>
      </c>
      <c r="H66" s="24" t="s">
        <v>202</v>
      </c>
      <c r="I66" s="25">
        <v>0</v>
      </c>
    </row>
    <row r="67" spans="1:9" s="19" customFormat="1" ht="94.5" x14ac:dyDescent="0.25">
      <c r="A67" s="21"/>
      <c r="B67" s="22" t="s">
        <v>239</v>
      </c>
      <c r="C67" s="22" t="s">
        <v>240</v>
      </c>
      <c r="D67" s="23">
        <v>7372.7</v>
      </c>
      <c r="E67" s="23">
        <v>7372.7</v>
      </c>
      <c r="F67" s="23">
        <v>1525</v>
      </c>
      <c r="G67" s="23">
        <v>1525</v>
      </c>
      <c r="H67" s="24" t="s">
        <v>202</v>
      </c>
      <c r="I67" s="25">
        <f t="shared" ref="I67:I73" si="3">ROUND(G67/E67,4)</f>
        <v>0.20680000000000001</v>
      </c>
    </row>
    <row r="68" spans="1:9" s="19" customFormat="1" ht="94.5" x14ac:dyDescent="0.25">
      <c r="A68" s="21"/>
      <c r="B68" s="22" t="s">
        <v>138</v>
      </c>
      <c r="C68" s="22" t="s">
        <v>13</v>
      </c>
      <c r="D68" s="23">
        <v>100</v>
      </c>
      <c r="E68" s="23">
        <v>100</v>
      </c>
      <c r="F68" s="23">
        <v>0</v>
      </c>
      <c r="G68" s="23">
        <v>0</v>
      </c>
      <c r="H68" s="24" t="s">
        <v>202</v>
      </c>
      <c r="I68" s="25">
        <f t="shared" si="3"/>
        <v>0</v>
      </c>
    </row>
    <row r="69" spans="1:9" s="19" customFormat="1" ht="94.5" x14ac:dyDescent="0.25">
      <c r="A69" s="21"/>
      <c r="B69" s="22" t="s">
        <v>196</v>
      </c>
      <c r="C69" s="22" t="s">
        <v>15</v>
      </c>
      <c r="D69" s="23">
        <v>1218</v>
      </c>
      <c r="E69" s="23">
        <v>1218</v>
      </c>
      <c r="F69" s="23">
        <v>170</v>
      </c>
      <c r="G69" s="23">
        <v>170</v>
      </c>
      <c r="H69" s="24" t="s">
        <v>202</v>
      </c>
      <c r="I69" s="25">
        <f t="shared" si="3"/>
        <v>0.1396</v>
      </c>
    </row>
    <row r="70" spans="1:9" s="14" customFormat="1" x14ac:dyDescent="0.25">
      <c r="A70" s="104"/>
      <c r="B70" s="98" t="s">
        <v>17</v>
      </c>
      <c r="C70" s="11" t="s">
        <v>16</v>
      </c>
      <c r="D70" s="26">
        <f>D71+D73+D72</f>
        <v>1089208.3999999999</v>
      </c>
      <c r="E70" s="26">
        <f>E71+E73+E72</f>
        <v>1089208.3999999999</v>
      </c>
      <c r="F70" s="26">
        <f>F71+F73+F72</f>
        <v>204806.9</v>
      </c>
      <c r="G70" s="26">
        <f>G71+G73+G72</f>
        <v>193266.6</v>
      </c>
      <c r="H70" s="29" t="s">
        <v>202</v>
      </c>
      <c r="I70" s="30">
        <f t="shared" si="3"/>
        <v>0.1774</v>
      </c>
    </row>
    <row r="71" spans="1:9" s="14" customFormat="1" ht="31.5" x14ac:dyDescent="0.25">
      <c r="A71" s="104"/>
      <c r="B71" s="99"/>
      <c r="C71" s="22" t="s">
        <v>13</v>
      </c>
      <c r="D71" s="23">
        <f>D51+D52+D56+D57+D62+D64+D68</f>
        <v>157630.20000000001</v>
      </c>
      <c r="E71" s="23">
        <f>E51+E52+E56+E57+E62+E64+E68</f>
        <v>157630.20000000001</v>
      </c>
      <c r="F71" s="23">
        <f>F51+F52+F56+F57+F62+F64+F68</f>
        <v>49693</v>
      </c>
      <c r="G71" s="23">
        <f>G51+G52+G56+G57+G62+G64+G68</f>
        <v>49426.6</v>
      </c>
      <c r="H71" s="24" t="s">
        <v>202</v>
      </c>
      <c r="I71" s="25">
        <f t="shared" si="3"/>
        <v>0.31359999999999999</v>
      </c>
    </row>
    <row r="72" spans="1:9" s="14" customFormat="1" ht="31.5" x14ac:dyDescent="0.25">
      <c r="A72" s="104"/>
      <c r="B72" s="99"/>
      <c r="C72" s="22" t="s">
        <v>108</v>
      </c>
      <c r="D72" s="23">
        <f>D67+D66+D61+D58</f>
        <v>69897.399999999994</v>
      </c>
      <c r="E72" s="23">
        <f>E67+E66+E61+E58</f>
        <v>69897.399999999994</v>
      </c>
      <c r="F72" s="23">
        <f>F67+F66+F61+F58</f>
        <v>13830</v>
      </c>
      <c r="G72" s="23">
        <f>G67+G66+G61+G58</f>
        <v>13830</v>
      </c>
      <c r="H72" s="24" t="s">
        <v>202</v>
      </c>
      <c r="I72" s="25">
        <f t="shared" si="3"/>
        <v>0.19789999999999999</v>
      </c>
    </row>
    <row r="73" spans="1:9" s="14" customFormat="1" ht="47.25" x14ac:dyDescent="0.25">
      <c r="A73" s="104"/>
      <c r="B73" s="99"/>
      <c r="C73" s="22" t="s">
        <v>15</v>
      </c>
      <c r="D73" s="23">
        <f>D65+D63+D60+D59+D55+D54+D53+D69</f>
        <v>861680.8</v>
      </c>
      <c r="E73" s="23">
        <f>E65+E63+E60+E59+E55+E54+E53+E69</f>
        <v>861680.8</v>
      </c>
      <c r="F73" s="23">
        <f>F65+F63+F60+F59+F55+F54+F53+F69</f>
        <v>141283.9</v>
      </c>
      <c r="G73" s="23">
        <f>G65+G63+G60+G59+G55+G54+G53+G69</f>
        <v>130010</v>
      </c>
      <c r="H73" s="24" t="s">
        <v>202</v>
      </c>
      <c r="I73" s="25">
        <f t="shared" si="3"/>
        <v>0.15090000000000001</v>
      </c>
    </row>
    <row r="74" spans="1:9" s="3" customFormat="1" x14ac:dyDescent="0.25">
      <c r="A74" s="51"/>
      <c r="B74" s="95" t="s">
        <v>249</v>
      </c>
      <c r="C74" s="96"/>
      <c r="D74" s="96"/>
      <c r="E74" s="96"/>
      <c r="F74" s="96"/>
      <c r="G74" s="96"/>
      <c r="H74" s="96"/>
      <c r="I74" s="97"/>
    </row>
    <row r="75" spans="1:9" s="14" customFormat="1" ht="78.75" x14ac:dyDescent="0.25">
      <c r="A75" s="33"/>
      <c r="B75" s="22" t="s">
        <v>35</v>
      </c>
      <c r="C75" s="22" t="s">
        <v>13</v>
      </c>
      <c r="D75" s="23">
        <v>161047.5</v>
      </c>
      <c r="E75" s="23">
        <v>161047.5</v>
      </c>
      <c r="F75" s="23">
        <v>46018.7</v>
      </c>
      <c r="G75" s="23">
        <v>45818.2</v>
      </c>
      <c r="H75" s="24" t="s">
        <v>202</v>
      </c>
      <c r="I75" s="25">
        <f>ROUND(G75/E75,4)</f>
        <v>0.28449999999999998</v>
      </c>
    </row>
    <row r="76" spans="1:9" s="14" customFormat="1" ht="78.75" x14ac:dyDescent="0.25">
      <c r="A76" s="33"/>
      <c r="B76" s="22" t="s">
        <v>25</v>
      </c>
      <c r="C76" s="22" t="s">
        <v>13</v>
      </c>
      <c r="D76" s="23">
        <v>950</v>
      </c>
      <c r="E76" s="23">
        <v>950</v>
      </c>
      <c r="F76" s="23">
        <v>0</v>
      </c>
      <c r="G76" s="23">
        <v>0</v>
      </c>
      <c r="H76" s="24" t="s">
        <v>202</v>
      </c>
      <c r="I76" s="25">
        <f>ROUND(G76/E76,4)</f>
        <v>0</v>
      </c>
    </row>
    <row r="77" spans="1:9" s="14" customFormat="1" ht="31.5" x14ac:dyDescent="0.25">
      <c r="A77" s="33"/>
      <c r="B77" s="22" t="s">
        <v>53</v>
      </c>
      <c r="C77" s="22" t="s">
        <v>13</v>
      </c>
      <c r="D77" s="23">
        <v>534.29999999999995</v>
      </c>
      <c r="E77" s="23">
        <v>534.29999999999995</v>
      </c>
      <c r="F77" s="23">
        <v>15.5</v>
      </c>
      <c r="G77" s="23">
        <v>15.5</v>
      </c>
      <c r="H77" s="24" t="s">
        <v>202</v>
      </c>
      <c r="I77" s="25">
        <f>ROUND(G77/E77,4)</f>
        <v>2.9000000000000001E-2</v>
      </c>
    </row>
    <row r="78" spans="1:9" s="14" customFormat="1" ht="78.75" x14ac:dyDescent="0.25">
      <c r="A78" s="33"/>
      <c r="B78" s="22" t="s">
        <v>67</v>
      </c>
      <c r="C78" s="22" t="s">
        <v>15</v>
      </c>
      <c r="D78" s="23">
        <v>12826.2</v>
      </c>
      <c r="E78" s="23">
        <v>12826.2</v>
      </c>
      <c r="F78" s="23">
        <v>2149.6999999999998</v>
      </c>
      <c r="G78" s="23">
        <v>2149.6999999999998</v>
      </c>
      <c r="H78" s="24" t="s">
        <v>202</v>
      </c>
      <c r="I78" s="25">
        <f>ROUND(G78/E78,4)</f>
        <v>0.1676</v>
      </c>
    </row>
    <row r="79" spans="1:9" s="14" customFormat="1" ht="78.75" x14ac:dyDescent="0.25">
      <c r="A79" s="33"/>
      <c r="B79" s="22" t="s">
        <v>69</v>
      </c>
      <c r="C79" s="22" t="s">
        <v>13</v>
      </c>
      <c r="D79" s="23">
        <v>4139.7</v>
      </c>
      <c r="E79" s="23">
        <v>4139.7</v>
      </c>
      <c r="F79" s="23">
        <v>693.8</v>
      </c>
      <c r="G79" s="23">
        <v>693.8</v>
      </c>
      <c r="H79" s="24" t="s">
        <v>202</v>
      </c>
      <c r="I79" s="25">
        <f>ROUND(G79/E79,4)</f>
        <v>0.1676</v>
      </c>
    </row>
    <row r="80" spans="1:9" s="14" customFormat="1" ht="110.25" x14ac:dyDescent="0.25">
      <c r="A80" s="33"/>
      <c r="B80" s="22" t="s">
        <v>192</v>
      </c>
      <c r="C80" s="22" t="s">
        <v>13</v>
      </c>
      <c r="D80" s="23">
        <v>0</v>
      </c>
      <c r="E80" s="23">
        <v>0</v>
      </c>
      <c r="F80" s="23">
        <v>0</v>
      </c>
      <c r="G80" s="23">
        <v>0</v>
      </c>
      <c r="H80" s="24" t="s">
        <v>202</v>
      </c>
      <c r="I80" s="25">
        <v>0</v>
      </c>
    </row>
    <row r="81" spans="1:9" s="14" customFormat="1" ht="126" x14ac:dyDescent="0.25">
      <c r="A81" s="33"/>
      <c r="B81" s="22" t="s">
        <v>241</v>
      </c>
      <c r="C81" s="22" t="s">
        <v>13</v>
      </c>
      <c r="D81" s="23">
        <v>0</v>
      </c>
      <c r="E81" s="23">
        <v>0</v>
      </c>
      <c r="F81" s="23">
        <v>0</v>
      </c>
      <c r="G81" s="23">
        <v>0</v>
      </c>
      <c r="H81" s="24" t="s">
        <v>202</v>
      </c>
      <c r="I81" s="25">
        <v>0</v>
      </c>
    </row>
    <row r="82" spans="1:9" s="14" customFormat="1" ht="110.25" x14ac:dyDescent="0.25">
      <c r="A82" s="33"/>
      <c r="B82" s="22" t="s">
        <v>193</v>
      </c>
      <c r="C82" s="22" t="s">
        <v>13</v>
      </c>
      <c r="D82" s="23">
        <v>4243.3</v>
      </c>
      <c r="E82" s="23">
        <v>4243.3</v>
      </c>
      <c r="F82" s="23">
        <v>843.5</v>
      </c>
      <c r="G82" s="23">
        <v>843.5</v>
      </c>
      <c r="H82" s="24" t="s">
        <v>202</v>
      </c>
      <c r="I82" s="25">
        <f t="shared" ref="I82:I90" si="4">ROUND(G82/E82,4)</f>
        <v>0.1988</v>
      </c>
    </row>
    <row r="83" spans="1:9" s="14" customFormat="1" ht="110.25" x14ac:dyDescent="0.25">
      <c r="A83" s="33"/>
      <c r="B83" s="22" t="s">
        <v>194</v>
      </c>
      <c r="C83" s="22" t="s">
        <v>13</v>
      </c>
      <c r="D83" s="23">
        <v>2930</v>
      </c>
      <c r="E83" s="23">
        <v>2930</v>
      </c>
      <c r="F83" s="23">
        <v>634.29999999999995</v>
      </c>
      <c r="G83" s="23">
        <v>634.29999999999995</v>
      </c>
      <c r="H83" s="24" t="s">
        <v>202</v>
      </c>
      <c r="I83" s="25">
        <f t="shared" si="4"/>
        <v>0.2165</v>
      </c>
    </row>
    <row r="84" spans="1:9" s="14" customFormat="1" ht="110.25" x14ac:dyDescent="0.25">
      <c r="A84" s="33"/>
      <c r="B84" s="22" t="s">
        <v>244</v>
      </c>
      <c r="C84" s="22" t="s">
        <v>15</v>
      </c>
      <c r="D84" s="23">
        <v>58731.4</v>
      </c>
      <c r="E84" s="23">
        <v>58731.4</v>
      </c>
      <c r="F84" s="23">
        <v>58731.4</v>
      </c>
      <c r="G84" s="23">
        <v>58731.4</v>
      </c>
      <c r="H84" s="24" t="s">
        <v>202</v>
      </c>
      <c r="I84" s="25">
        <f t="shared" si="4"/>
        <v>1</v>
      </c>
    </row>
    <row r="85" spans="1:9" s="14" customFormat="1" ht="110.25" x14ac:dyDescent="0.25">
      <c r="A85" s="33"/>
      <c r="B85" s="22" t="s">
        <v>245</v>
      </c>
      <c r="C85" s="22" t="s">
        <v>13</v>
      </c>
      <c r="D85" s="23">
        <v>596.79999999999995</v>
      </c>
      <c r="E85" s="23">
        <v>596.79999999999995</v>
      </c>
      <c r="F85" s="23">
        <v>596.79999999999995</v>
      </c>
      <c r="G85" s="23">
        <v>596.79999999999995</v>
      </c>
      <c r="H85" s="24" t="s">
        <v>202</v>
      </c>
      <c r="I85" s="25">
        <f t="shared" si="4"/>
        <v>1</v>
      </c>
    </row>
    <row r="86" spans="1:9" s="14" customFormat="1" ht="94.5" x14ac:dyDescent="0.25">
      <c r="A86" s="33"/>
      <c r="B86" s="22" t="s">
        <v>242</v>
      </c>
      <c r="C86" s="22" t="s">
        <v>15</v>
      </c>
      <c r="D86" s="23">
        <v>20820.099999999999</v>
      </c>
      <c r="E86" s="23">
        <v>20820.099999999999</v>
      </c>
      <c r="F86" s="23">
        <v>20820.099999999999</v>
      </c>
      <c r="G86" s="23">
        <v>20820.099999999999</v>
      </c>
      <c r="H86" s="24" t="s">
        <v>202</v>
      </c>
      <c r="I86" s="25">
        <f t="shared" si="4"/>
        <v>1</v>
      </c>
    </row>
    <row r="87" spans="1:9" s="14" customFormat="1" ht="110.25" x14ac:dyDescent="0.25">
      <c r="A87" s="33"/>
      <c r="B87" s="22" t="s">
        <v>243</v>
      </c>
      <c r="C87" s="22" t="s">
        <v>13</v>
      </c>
      <c r="D87" s="23">
        <v>210.3</v>
      </c>
      <c r="E87" s="23">
        <v>210.3</v>
      </c>
      <c r="F87" s="23">
        <v>210.3</v>
      </c>
      <c r="G87" s="23">
        <v>210.3</v>
      </c>
      <c r="H87" s="24" t="s">
        <v>202</v>
      </c>
      <c r="I87" s="25">
        <f t="shared" si="4"/>
        <v>1</v>
      </c>
    </row>
    <row r="88" spans="1:9" s="14" customFormat="1" x14ac:dyDescent="0.25">
      <c r="A88" s="104"/>
      <c r="B88" s="98" t="s">
        <v>17</v>
      </c>
      <c r="C88" s="11" t="s">
        <v>16</v>
      </c>
      <c r="D88" s="26">
        <f>D89+D90</f>
        <v>267029.59999999998</v>
      </c>
      <c r="E88" s="26">
        <f>E89+E90</f>
        <v>267029.59999999998</v>
      </c>
      <c r="F88" s="26">
        <f>F89+F90</f>
        <v>130714.1</v>
      </c>
      <c r="G88" s="26">
        <f>G89+G90</f>
        <v>130513.60000000001</v>
      </c>
      <c r="H88" s="24" t="s">
        <v>202</v>
      </c>
      <c r="I88" s="25">
        <f t="shared" si="4"/>
        <v>0.48880000000000001</v>
      </c>
    </row>
    <row r="89" spans="1:9" s="14" customFormat="1" ht="31.5" x14ac:dyDescent="0.25">
      <c r="A89" s="104"/>
      <c r="B89" s="99"/>
      <c r="C89" s="22" t="s">
        <v>13</v>
      </c>
      <c r="D89" s="23">
        <f>D75+D76+D77+D79+D80+D81+D82+D83+D85+D87</f>
        <v>174651.89999999997</v>
      </c>
      <c r="E89" s="23">
        <f>E75+E76+E77+E79+E80+E81+E82+E83+E85+E87</f>
        <v>174651.89999999997</v>
      </c>
      <c r="F89" s="23">
        <f>F75+F76+F77+F79+F80+F81+F82+F83+F85+F87</f>
        <v>49012.900000000009</v>
      </c>
      <c r="G89" s="23">
        <f>G75+G76+G77+G79+G80+G81+G82+G83+G85+G87</f>
        <v>48812.400000000009</v>
      </c>
      <c r="H89" s="24" t="s">
        <v>202</v>
      </c>
      <c r="I89" s="25">
        <f t="shared" si="4"/>
        <v>0.27950000000000003</v>
      </c>
    </row>
    <row r="90" spans="1:9" s="14" customFormat="1" ht="47.25" x14ac:dyDescent="0.25">
      <c r="A90" s="104"/>
      <c r="B90" s="99"/>
      <c r="C90" s="22" t="s">
        <v>15</v>
      </c>
      <c r="D90" s="23">
        <f>D78+D84+D86</f>
        <v>92377.700000000012</v>
      </c>
      <c r="E90" s="23">
        <f>E78+E84+E86</f>
        <v>92377.700000000012</v>
      </c>
      <c r="F90" s="23">
        <f>F78+F84+F86</f>
        <v>81701.2</v>
      </c>
      <c r="G90" s="23">
        <f>G78+G84+G86</f>
        <v>81701.2</v>
      </c>
      <c r="H90" s="24" t="s">
        <v>202</v>
      </c>
      <c r="I90" s="25">
        <f t="shared" si="4"/>
        <v>0.88439999999999996</v>
      </c>
    </row>
    <row r="91" spans="1:9" s="3" customFormat="1" x14ac:dyDescent="0.25">
      <c r="A91" s="51"/>
      <c r="B91" s="95" t="s">
        <v>250</v>
      </c>
      <c r="C91" s="96"/>
      <c r="D91" s="96"/>
      <c r="E91" s="96"/>
      <c r="F91" s="96"/>
      <c r="G91" s="96"/>
      <c r="H91" s="96"/>
      <c r="I91" s="97"/>
    </row>
    <row r="92" spans="1:9" s="14" customFormat="1" ht="78.75" x14ac:dyDescent="0.25">
      <c r="A92" s="33"/>
      <c r="B92" s="22" t="s">
        <v>26</v>
      </c>
      <c r="C92" s="22" t="s">
        <v>13</v>
      </c>
      <c r="D92" s="23">
        <v>5587.2</v>
      </c>
      <c r="E92" s="23">
        <v>5587.2</v>
      </c>
      <c r="F92" s="23">
        <v>1613.2</v>
      </c>
      <c r="G92" s="23">
        <v>1613.2</v>
      </c>
      <c r="H92" s="24" t="s">
        <v>202</v>
      </c>
      <c r="I92" s="25">
        <f t="shared" ref="I92:I99" si="5">ROUND(G92/E92,4)</f>
        <v>0.28870000000000001</v>
      </c>
    </row>
    <row r="93" spans="1:9" s="14" customFormat="1" ht="78.75" x14ac:dyDescent="0.25">
      <c r="A93" s="33"/>
      <c r="B93" s="22" t="s">
        <v>25</v>
      </c>
      <c r="C93" s="22" t="s">
        <v>13</v>
      </c>
      <c r="D93" s="23">
        <v>90</v>
      </c>
      <c r="E93" s="23">
        <v>90</v>
      </c>
      <c r="F93" s="23">
        <v>0</v>
      </c>
      <c r="G93" s="23">
        <v>0</v>
      </c>
      <c r="H93" s="24" t="s">
        <v>202</v>
      </c>
      <c r="I93" s="25">
        <f t="shared" si="5"/>
        <v>0</v>
      </c>
    </row>
    <row r="94" spans="1:9" s="14" customFormat="1" x14ac:dyDescent="0.25">
      <c r="A94" s="104"/>
      <c r="B94" s="98" t="s">
        <v>17</v>
      </c>
      <c r="C94" s="11" t="s">
        <v>16</v>
      </c>
      <c r="D94" s="26">
        <f>D95</f>
        <v>5677.2</v>
      </c>
      <c r="E94" s="26">
        <f>E95</f>
        <v>5677.2</v>
      </c>
      <c r="F94" s="26">
        <f>F95</f>
        <v>1613.2</v>
      </c>
      <c r="G94" s="26">
        <f>G95</f>
        <v>1613.2</v>
      </c>
      <c r="H94" s="24" t="s">
        <v>202</v>
      </c>
      <c r="I94" s="25">
        <f t="shared" si="5"/>
        <v>0.28420000000000001</v>
      </c>
    </row>
    <row r="95" spans="1:9" s="14" customFormat="1" ht="31.5" x14ac:dyDescent="0.25">
      <c r="A95" s="104"/>
      <c r="B95" s="99"/>
      <c r="C95" s="22" t="s">
        <v>13</v>
      </c>
      <c r="D95" s="23">
        <f>D92+D93</f>
        <v>5677.2</v>
      </c>
      <c r="E95" s="23">
        <f>E92+E93</f>
        <v>5677.2</v>
      </c>
      <c r="F95" s="23">
        <f>F92+F93</f>
        <v>1613.2</v>
      </c>
      <c r="G95" s="23">
        <f>G92+G93</f>
        <v>1613.2</v>
      </c>
      <c r="H95" s="24" t="s">
        <v>202</v>
      </c>
      <c r="I95" s="25">
        <f t="shared" si="5"/>
        <v>0.28420000000000001</v>
      </c>
    </row>
    <row r="96" spans="1:9" s="14" customFormat="1" x14ac:dyDescent="0.25">
      <c r="A96" s="105"/>
      <c r="B96" s="101" t="s">
        <v>14</v>
      </c>
      <c r="C96" s="11" t="s">
        <v>16</v>
      </c>
      <c r="D96" s="26">
        <f>D97+D98+D99</f>
        <v>2626809.5</v>
      </c>
      <c r="E96" s="26">
        <f>E97+E98+E99</f>
        <v>2626809.5</v>
      </c>
      <c r="F96" s="26">
        <f>F97+F98+F99</f>
        <v>619341.30000000005</v>
      </c>
      <c r="G96" s="26">
        <f>G97+G98+G99</f>
        <v>578596.30000000005</v>
      </c>
      <c r="H96" s="24" t="s">
        <v>202</v>
      </c>
      <c r="I96" s="25">
        <f t="shared" si="5"/>
        <v>0.2203</v>
      </c>
    </row>
    <row r="97" spans="1:9" s="14" customFormat="1" ht="31.5" x14ac:dyDescent="0.25">
      <c r="A97" s="106"/>
      <c r="B97" s="107"/>
      <c r="C97" s="22" t="s">
        <v>13</v>
      </c>
      <c r="D97" s="23">
        <f>D31+D37+D48+D71+D89+D95</f>
        <v>746072.5</v>
      </c>
      <c r="E97" s="23">
        <f>E31+E37+E48+E71+E89+E95</f>
        <v>746072.5</v>
      </c>
      <c r="F97" s="23">
        <f>F31+F37+F48+F71+F89+F95+0.1</f>
        <v>192227.50000000003</v>
      </c>
      <c r="G97" s="23">
        <f>G31+G37+G48+G71+G89+G95+0.1</f>
        <v>190845.90000000005</v>
      </c>
      <c r="H97" s="24" t="s">
        <v>202</v>
      </c>
      <c r="I97" s="25">
        <f t="shared" si="5"/>
        <v>0.25580000000000003</v>
      </c>
    </row>
    <row r="98" spans="1:9" s="14" customFormat="1" ht="47.25" x14ac:dyDescent="0.25">
      <c r="A98" s="106"/>
      <c r="B98" s="107"/>
      <c r="C98" s="22" t="s">
        <v>15</v>
      </c>
      <c r="D98" s="23">
        <f>D30+D38+D49+D73+D90</f>
        <v>1555175.7</v>
      </c>
      <c r="E98" s="23">
        <f>E30+E38+E49+E73+E90</f>
        <v>1555175.7</v>
      </c>
      <c r="F98" s="23">
        <f>F30+F38+F49+F73+F90</f>
        <v>332896.8</v>
      </c>
      <c r="G98" s="23">
        <f>G30+G38+G49+G73+G90</f>
        <v>315764.2</v>
      </c>
      <c r="H98" s="24" t="s">
        <v>202</v>
      </c>
      <c r="I98" s="25">
        <f t="shared" si="5"/>
        <v>0.20300000000000001</v>
      </c>
    </row>
    <row r="99" spans="1:9" s="14" customFormat="1" ht="31.5" x14ac:dyDescent="0.25">
      <c r="A99" s="103"/>
      <c r="B99" s="103"/>
      <c r="C99" s="22" t="s">
        <v>108</v>
      </c>
      <c r="D99" s="23">
        <f>D29+D72</f>
        <v>325561.30000000005</v>
      </c>
      <c r="E99" s="23">
        <f>E29+E72</f>
        <v>325561.30000000005</v>
      </c>
      <c r="F99" s="23">
        <f>F29+F72</f>
        <v>94217</v>
      </c>
      <c r="G99" s="23">
        <f>G29+G72</f>
        <v>71986.2</v>
      </c>
      <c r="H99" s="24" t="s">
        <v>202</v>
      </c>
      <c r="I99" s="25">
        <f t="shared" si="5"/>
        <v>0.22109999999999999</v>
      </c>
    </row>
    <row r="100" spans="1:9" s="3" customFormat="1" ht="15.75" customHeight="1" x14ac:dyDescent="0.25">
      <c r="A100" s="11">
        <v>2</v>
      </c>
      <c r="B100" s="95" t="s">
        <v>142</v>
      </c>
      <c r="C100" s="96"/>
      <c r="D100" s="96"/>
      <c r="E100" s="96"/>
      <c r="F100" s="96"/>
      <c r="G100" s="96"/>
      <c r="H100" s="96"/>
      <c r="I100" s="97"/>
    </row>
    <row r="101" spans="1:9" ht="31.5" customHeight="1" x14ac:dyDescent="0.25">
      <c r="A101" s="21"/>
      <c r="B101" s="22" t="s">
        <v>59</v>
      </c>
      <c r="C101" s="22" t="s">
        <v>13</v>
      </c>
      <c r="D101" s="23">
        <v>18</v>
      </c>
      <c r="E101" s="23">
        <v>18</v>
      </c>
      <c r="F101" s="23">
        <v>0</v>
      </c>
      <c r="G101" s="23">
        <v>0</v>
      </c>
      <c r="H101" s="24" t="s">
        <v>202</v>
      </c>
      <c r="I101" s="25">
        <f t="shared" ref="I101:I106" si="6">ROUND(G101/E101,4)</f>
        <v>0</v>
      </c>
    </row>
    <row r="102" spans="1:9" ht="173.25" x14ac:dyDescent="0.25">
      <c r="A102" s="21"/>
      <c r="B102" s="22" t="s">
        <v>70</v>
      </c>
      <c r="C102" s="22" t="s">
        <v>15</v>
      </c>
      <c r="D102" s="23">
        <v>1067.5</v>
      </c>
      <c r="E102" s="23">
        <v>1067.5</v>
      </c>
      <c r="F102" s="23">
        <v>0</v>
      </c>
      <c r="G102" s="23">
        <v>0</v>
      </c>
      <c r="H102" s="24" t="s">
        <v>202</v>
      </c>
      <c r="I102" s="25">
        <f t="shared" si="6"/>
        <v>0</v>
      </c>
    </row>
    <row r="103" spans="1:9" ht="276" customHeight="1" x14ac:dyDescent="0.25">
      <c r="A103" s="21"/>
      <c r="B103" s="22" t="s">
        <v>271</v>
      </c>
      <c r="C103" s="22" t="s">
        <v>15</v>
      </c>
      <c r="D103" s="23">
        <v>12577.4</v>
      </c>
      <c r="E103" s="23">
        <v>12577.4</v>
      </c>
      <c r="F103" s="23">
        <v>0</v>
      </c>
      <c r="G103" s="23">
        <v>0</v>
      </c>
      <c r="H103" s="24" t="s">
        <v>202</v>
      </c>
      <c r="I103" s="25">
        <f t="shared" si="6"/>
        <v>0</v>
      </c>
    </row>
    <row r="104" spans="1:9" ht="78.75" x14ac:dyDescent="0.25">
      <c r="A104" s="21"/>
      <c r="B104" s="22" t="s">
        <v>112</v>
      </c>
      <c r="C104" s="22" t="s">
        <v>108</v>
      </c>
      <c r="D104" s="23">
        <v>10000</v>
      </c>
      <c r="E104" s="23">
        <v>10000</v>
      </c>
      <c r="F104" s="23">
        <v>2167.6999999999998</v>
      </c>
      <c r="G104" s="23">
        <v>2167.6999999999998</v>
      </c>
      <c r="H104" s="24" t="s">
        <v>202</v>
      </c>
      <c r="I104" s="25">
        <f t="shared" si="6"/>
        <v>0.21679999999999999</v>
      </c>
    </row>
    <row r="105" spans="1:9" ht="63" x14ac:dyDescent="0.25">
      <c r="A105" s="21"/>
      <c r="B105" s="22" t="s">
        <v>71</v>
      </c>
      <c r="C105" s="22" t="s">
        <v>15</v>
      </c>
      <c r="D105" s="23">
        <v>69597.899999999994</v>
      </c>
      <c r="E105" s="23">
        <v>24254</v>
      </c>
      <c r="F105" s="23">
        <v>13490</v>
      </c>
      <c r="G105" s="23">
        <v>13472</v>
      </c>
      <c r="H105" s="24" t="s">
        <v>202</v>
      </c>
      <c r="I105" s="25">
        <f t="shared" si="6"/>
        <v>0.55549999999999999</v>
      </c>
    </row>
    <row r="106" spans="1:9" ht="110.25" x14ac:dyDescent="0.25">
      <c r="A106" s="21"/>
      <c r="B106" s="22" t="s">
        <v>272</v>
      </c>
      <c r="C106" s="22" t="s">
        <v>15</v>
      </c>
      <c r="D106" s="23">
        <v>2098.6</v>
      </c>
      <c r="E106" s="23">
        <v>2098.6</v>
      </c>
      <c r="F106" s="23">
        <v>315</v>
      </c>
      <c r="G106" s="23">
        <v>232.3</v>
      </c>
      <c r="H106" s="24" t="s">
        <v>202</v>
      </c>
      <c r="I106" s="25">
        <f t="shared" si="6"/>
        <v>0.11070000000000001</v>
      </c>
    </row>
    <row r="107" spans="1:9" ht="15.75" customHeight="1" x14ac:dyDescent="0.25">
      <c r="A107" s="104"/>
      <c r="B107" s="98" t="s">
        <v>14</v>
      </c>
      <c r="C107" s="11" t="s">
        <v>16</v>
      </c>
      <c r="D107" s="26">
        <f>D109+D110+D108</f>
        <v>95359.4</v>
      </c>
      <c r="E107" s="26">
        <f>E109+E110+E108</f>
        <v>50015.5</v>
      </c>
      <c r="F107" s="26">
        <f>F109+F110+F108</f>
        <v>15972.7</v>
      </c>
      <c r="G107" s="26">
        <f>G109+G110+G108+0.1</f>
        <v>15872.1</v>
      </c>
      <c r="H107" s="24" t="s">
        <v>202</v>
      </c>
      <c r="I107" s="25">
        <f>ROUND(G107/E107,4)</f>
        <v>0.31730000000000003</v>
      </c>
    </row>
    <row r="108" spans="1:9" ht="31.5" customHeight="1" x14ac:dyDescent="0.25">
      <c r="A108" s="104"/>
      <c r="B108" s="98"/>
      <c r="C108" s="22" t="s">
        <v>108</v>
      </c>
      <c r="D108" s="23">
        <f>D104</f>
        <v>10000</v>
      </c>
      <c r="E108" s="23">
        <f>E104</f>
        <v>10000</v>
      </c>
      <c r="F108" s="23">
        <f>F104</f>
        <v>2167.6999999999998</v>
      </c>
      <c r="G108" s="23">
        <f>G104</f>
        <v>2167.6999999999998</v>
      </c>
      <c r="H108" s="24" t="s">
        <v>202</v>
      </c>
      <c r="I108" s="25">
        <f>ROUND(G108/E108,4)</f>
        <v>0.21679999999999999</v>
      </c>
    </row>
    <row r="109" spans="1:9" ht="31.5" customHeight="1" x14ac:dyDescent="0.25">
      <c r="A109" s="104"/>
      <c r="B109" s="99"/>
      <c r="C109" s="22" t="s">
        <v>13</v>
      </c>
      <c r="D109" s="23">
        <f>D101</f>
        <v>18</v>
      </c>
      <c r="E109" s="23">
        <f>E101</f>
        <v>18</v>
      </c>
      <c r="F109" s="23">
        <f>F101</f>
        <v>0</v>
      </c>
      <c r="G109" s="23">
        <f>G101</f>
        <v>0</v>
      </c>
      <c r="H109" s="24" t="s">
        <v>202</v>
      </c>
      <c r="I109" s="25">
        <f>ROUND(G109/E109,4)</f>
        <v>0</v>
      </c>
    </row>
    <row r="110" spans="1:9" ht="47.25" x14ac:dyDescent="0.25">
      <c r="A110" s="104"/>
      <c r="B110" s="99"/>
      <c r="C110" s="22" t="s">
        <v>15</v>
      </c>
      <c r="D110" s="23">
        <f>D102+D105+D106+D103</f>
        <v>85341.4</v>
      </c>
      <c r="E110" s="23">
        <f>E102+E105+E106+E103</f>
        <v>39997.5</v>
      </c>
      <c r="F110" s="23">
        <f>F102+F105+F106+F103</f>
        <v>13805</v>
      </c>
      <c r="G110" s="23">
        <f>G102+G105+G106+G103</f>
        <v>13704.3</v>
      </c>
      <c r="H110" s="24" t="s">
        <v>202</v>
      </c>
      <c r="I110" s="25">
        <f>ROUND(G110/E110,4)</f>
        <v>0.34260000000000002</v>
      </c>
    </row>
    <row r="111" spans="1:9" x14ac:dyDescent="0.25">
      <c r="A111" s="11">
        <v>3</v>
      </c>
      <c r="B111" s="95" t="s">
        <v>143</v>
      </c>
      <c r="C111" s="96"/>
      <c r="D111" s="96"/>
      <c r="E111" s="96"/>
      <c r="F111" s="96"/>
      <c r="G111" s="96"/>
      <c r="H111" s="96"/>
      <c r="I111" s="97"/>
    </row>
    <row r="112" spans="1:9" ht="63" x14ac:dyDescent="0.25">
      <c r="A112" s="11"/>
      <c r="B112" s="22" t="s">
        <v>98</v>
      </c>
      <c r="C112" s="22" t="s">
        <v>13</v>
      </c>
      <c r="D112" s="23">
        <v>306</v>
      </c>
      <c r="E112" s="23">
        <v>306</v>
      </c>
      <c r="F112" s="23">
        <v>102</v>
      </c>
      <c r="G112" s="23">
        <v>76.5</v>
      </c>
      <c r="H112" s="24" t="s">
        <v>202</v>
      </c>
      <c r="I112" s="25">
        <f t="shared" ref="I112:I123" si="7">ROUND(G112/E112,4)</f>
        <v>0.25</v>
      </c>
    </row>
    <row r="113" spans="1:9" ht="252" x14ac:dyDescent="0.25">
      <c r="A113" s="12"/>
      <c r="B113" s="22" t="s">
        <v>254</v>
      </c>
      <c r="C113" s="22" t="s">
        <v>15</v>
      </c>
      <c r="D113" s="23">
        <v>39189.300000000003</v>
      </c>
      <c r="E113" s="23">
        <v>39189.300000000003</v>
      </c>
      <c r="F113" s="23">
        <v>9900</v>
      </c>
      <c r="G113" s="23">
        <v>9900</v>
      </c>
      <c r="H113" s="24" t="s">
        <v>202</v>
      </c>
      <c r="I113" s="25">
        <f t="shared" si="7"/>
        <v>0.25259999999999999</v>
      </c>
    </row>
    <row r="114" spans="1:9" ht="94.5" x14ac:dyDescent="0.25">
      <c r="A114" s="12"/>
      <c r="B114" s="22" t="s">
        <v>255</v>
      </c>
      <c r="C114" s="22" t="s">
        <v>15</v>
      </c>
      <c r="D114" s="23">
        <v>3059.1</v>
      </c>
      <c r="E114" s="23">
        <v>3059.1</v>
      </c>
      <c r="F114" s="23">
        <v>760</v>
      </c>
      <c r="G114" s="23">
        <v>760</v>
      </c>
      <c r="H114" s="24" t="s">
        <v>202</v>
      </c>
      <c r="I114" s="25">
        <f t="shared" si="7"/>
        <v>0.24840000000000001</v>
      </c>
    </row>
    <row r="115" spans="1:9" ht="157.5" x14ac:dyDescent="0.25">
      <c r="A115" s="12"/>
      <c r="B115" s="22" t="s">
        <v>252</v>
      </c>
      <c r="C115" s="22" t="s">
        <v>15</v>
      </c>
      <c r="D115" s="23">
        <v>148.69999999999999</v>
      </c>
      <c r="E115" s="23">
        <v>148.69999999999999</v>
      </c>
      <c r="F115" s="23">
        <v>38</v>
      </c>
      <c r="G115" s="23">
        <v>38</v>
      </c>
      <c r="H115" s="24" t="s">
        <v>202</v>
      </c>
      <c r="I115" s="25">
        <f t="shared" si="7"/>
        <v>0.2555</v>
      </c>
    </row>
    <row r="116" spans="1:9" ht="94.5" x14ac:dyDescent="0.25">
      <c r="A116" s="12"/>
      <c r="B116" s="22" t="s">
        <v>85</v>
      </c>
      <c r="C116" s="22" t="s">
        <v>15</v>
      </c>
      <c r="D116" s="23">
        <v>14869.4</v>
      </c>
      <c r="E116" s="23">
        <v>14869.4</v>
      </c>
      <c r="F116" s="23">
        <v>3800</v>
      </c>
      <c r="G116" s="23">
        <v>3800</v>
      </c>
      <c r="H116" s="24" t="s">
        <v>202</v>
      </c>
      <c r="I116" s="25">
        <f t="shared" si="7"/>
        <v>0.25559999999999999</v>
      </c>
    </row>
    <row r="117" spans="1:9" ht="78.75" x14ac:dyDescent="0.25">
      <c r="A117" s="12"/>
      <c r="B117" s="22" t="s">
        <v>27</v>
      </c>
      <c r="C117" s="22" t="s">
        <v>13</v>
      </c>
      <c r="D117" s="23">
        <v>5781</v>
      </c>
      <c r="E117" s="23">
        <v>5781</v>
      </c>
      <c r="F117" s="23">
        <v>1517</v>
      </c>
      <c r="G117" s="23">
        <v>1425.2</v>
      </c>
      <c r="H117" s="24" t="s">
        <v>202</v>
      </c>
      <c r="I117" s="25">
        <f t="shared" si="7"/>
        <v>0.2465</v>
      </c>
    </row>
    <row r="118" spans="1:9" ht="63" x14ac:dyDescent="0.25">
      <c r="A118" s="12"/>
      <c r="B118" s="22" t="s">
        <v>101</v>
      </c>
      <c r="C118" s="22" t="s">
        <v>13</v>
      </c>
      <c r="D118" s="23">
        <v>48</v>
      </c>
      <c r="E118" s="23">
        <v>48</v>
      </c>
      <c r="F118" s="23">
        <v>16</v>
      </c>
      <c r="G118" s="23">
        <v>12</v>
      </c>
      <c r="H118" s="24" t="s">
        <v>202</v>
      </c>
      <c r="I118" s="25">
        <f t="shared" si="7"/>
        <v>0.25</v>
      </c>
    </row>
    <row r="119" spans="1:9" ht="47.25" x14ac:dyDescent="0.25">
      <c r="A119" s="12"/>
      <c r="B119" s="22" t="s">
        <v>110</v>
      </c>
      <c r="C119" s="22" t="s">
        <v>15</v>
      </c>
      <c r="D119" s="23">
        <v>137</v>
      </c>
      <c r="E119" s="23">
        <v>137</v>
      </c>
      <c r="F119" s="23">
        <v>0</v>
      </c>
      <c r="G119" s="23">
        <v>0</v>
      </c>
      <c r="H119" s="24" t="s">
        <v>202</v>
      </c>
      <c r="I119" s="25">
        <f t="shared" si="7"/>
        <v>0</v>
      </c>
    </row>
    <row r="120" spans="1:9" ht="110.25" x14ac:dyDescent="0.25">
      <c r="A120" s="12"/>
      <c r="B120" s="22" t="s">
        <v>127</v>
      </c>
      <c r="C120" s="22" t="s">
        <v>15</v>
      </c>
      <c r="D120" s="23">
        <v>4907.5</v>
      </c>
      <c r="E120" s="23">
        <v>4907.5</v>
      </c>
      <c r="F120" s="23">
        <v>770</v>
      </c>
      <c r="G120" s="23">
        <v>734.1</v>
      </c>
      <c r="H120" s="24" t="s">
        <v>202</v>
      </c>
      <c r="I120" s="25">
        <f t="shared" si="7"/>
        <v>0.14960000000000001</v>
      </c>
    </row>
    <row r="121" spans="1:9" x14ac:dyDescent="0.25">
      <c r="A121" s="104"/>
      <c r="B121" s="98" t="s">
        <v>14</v>
      </c>
      <c r="C121" s="11" t="s">
        <v>16</v>
      </c>
      <c r="D121" s="26">
        <f>D122+D123</f>
        <v>68446</v>
      </c>
      <c r="E121" s="26">
        <f>E122+E123</f>
        <v>68446</v>
      </c>
      <c r="F121" s="26">
        <f>F122+F123</f>
        <v>16903</v>
      </c>
      <c r="G121" s="26">
        <f>G122+G123</f>
        <v>16745.8</v>
      </c>
      <c r="H121" s="29" t="s">
        <v>202</v>
      </c>
      <c r="I121" s="30">
        <f t="shared" si="7"/>
        <v>0.2447</v>
      </c>
    </row>
    <row r="122" spans="1:9" ht="31.5" x14ac:dyDescent="0.25">
      <c r="A122" s="104"/>
      <c r="B122" s="99"/>
      <c r="C122" s="22" t="s">
        <v>13</v>
      </c>
      <c r="D122" s="23">
        <f>D112+D117+D118</f>
        <v>6135</v>
      </c>
      <c r="E122" s="23">
        <f>E112+E117+E118</f>
        <v>6135</v>
      </c>
      <c r="F122" s="23">
        <f>F112+F117+F118</f>
        <v>1635</v>
      </c>
      <c r="G122" s="23">
        <f>G112+G117+G118</f>
        <v>1513.7</v>
      </c>
      <c r="H122" s="24" t="s">
        <v>202</v>
      </c>
      <c r="I122" s="25">
        <f t="shared" si="7"/>
        <v>0.2467</v>
      </c>
    </row>
    <row r="123" spans="1:9" ht="47.25" x14ac:dyDescent="0.25">
      <c r="A123" s="104"/>
      <c r="B123" s="99"/>
      <c r="C123" s="22" t="s">
        <v>15</v>
      </c>
      <c r="D123" s="23">
        <f>D113+D114+D115+D116+D119+D120</f>
        <v>62311</v>
      </c>
      <c r="E123" s="23">
        <f>E113+E114+E115+E116+E119+E120</f>
        <v>62311</v>
      </c>
      <c r="F123" s="23">
        <f>F113+F114+F115+F116+F119+F120</f>
        <v>15268</v>
      </c>
      <c r="G123" s="23">
        <f>G113+G114+G115+G116+G119+G120</f>
        <v>15232.1</v>
      </c>
      <c r="H123" s="24" t="s">
        <v>202</v>
      </c>
      <c r="I123" s="25">
        <f t="shared" si="7"/>
        <v>0.2445</v>
      </c>
    </row>
    <row r="124" spans="1:9" x14ac:dyDescent="0.25">
      <c r="A124" s="11">
        <v>4</v>
      </c>
      <c r="B124" s="95" t="s">
        <v>174</v>
      </c>
      <c r="C124" s="96"/>
      <c r="D124" s="96"/>
      <c r="E124" s="96"/>
      <c r="F124" s="96"/>
      <c r="G124" s="96"/>
      <c r="H124" s="96"/>
      <c r="I124" s="97"/>
    </row>
    <row r="125" spans="1:9" ht="31.5" x14ac:dyDescent="0.25">
      <c r="A125" s="12"/>
      <c r="B125" s="22" t="s">
        <v>24</v>
      </c>
      <c r="C125" s="22" t="s">
        <v>13</v>
      </c>
      <c r="D125" s="23">
        <f>404.5+1224.3+195</f>
        <v>1823.8</v>
      </c>
      <c r="E125" s="23">
        <f>404.5+1224.3+195</f>
        <v>1823.8</v>
      </c>
      <c r="F125" s="23">
        <f>34+283.41+99.4</f>
        <v>416.81000000000006</v>
      </c>
      <c r="G125" s="23">
        <f>34+283.41+99.4</f>
        <v>416.81000000000006</v>
      </c>
      <c r="H125" s="24" t="s">
        <v>202</v>
      </c>
      <c r="I125" s="25">
        <f t="shared" ref="I125:I134" si="8">ROUND(G125/E125,4)</f>
        <v>0.22850000000000001</v>
      </c>
    </row>
    <row r="126" spans="1:9" ht="47.25" x14ac:dyDescent="0.25">
      <c r="A126" s="12"/>
      <c r="B126" s="22" t="s">
        <v>60</v>
      </c>
      <c r="C126" s="22" t="s">
        <v>13</v>
      </c>
      <c r="D126" s="23">
        <v>70</v>
      </c>
      <c r="E126" s="23">
        <v>70</v>
      </c>
      <c r="F126" s="23">
        <v>0</v>
      </c>
      <c r="G126" s="23">
        <v>0</v>
      </c>
      <c r="H126" s="24" t="s">
        <v>202</v>
      </c>
      <c r="I126" s="25">
        <f t="shared" si="8"/>
        <v>0</v>
      </c>
    </row>
    <row r="127" spans="1:9" ht="47.25" x14ac:dyDescent="0.25">
      <c r="A127" s="27"/>
      <c r="B127" s="28" t="s">
        <v>273</v>
      </c>
      <c r="C127" s="22" t="s">
        <v>15</v>
      </c>
      <c r="D127" s="23">
        <v>1000</v>
      </c>
      <c r="E127" s="23">
        <v>1000</v>
      </c>
      <c r="F127" s="23">
        <v>0</v>
      </c>
      <c r="G127" s="23">
        <v>0</v>
      </c>
      <c r="H127" s="24" t="s">
        <v>202</v>
      </c>
      <c r="I127" s="25">
        <f t="shared" si="8"/>
        <v>0</v>
      </c>
    </row>
    <row r="128" spans="1:9" ht="31.5" x14ac:dyDescent="0.25">
      <c r="A128" s="27"/>
      <c r="B128" s="28" t="s">
        <v>274</v>
      </c>
      <c r="C128" s="22" t="s">
        <v>13</v>
      </c>
      <c r="D128" s="23">
        <v>322.8</v>
      </c>
      <c r="E128" s="23">
        <v>322.8</v>
      </c>
      <c r="F128" s="23">
        <v>0</v>
      </c>
      <c r="G128" s="23">
        <v>0</v>
      </c>
      <c r="H128" s="24" t="s">
        <v>202</v>
      </c>
      <c r="I128" s="25">
        <f t="shared" si="8"/>
        <v>0</v>
      </c>
    </row>
    <row r="129" spans="1:9" ht="47.25" x14ac:dyDescent="0.25">
      <c r="A129" s="27"/>
      <c r="B129" s="28" t="s">
        <v>189</v>
      </c>
      <c r="C129" s="22" t="s">
        <v>15</v>
      </c>
      <c r="D129" s="23">
        <v>18000</v>
      </c>
      <c r="E129" s="23">
        <v>18000</v>
      </c>
      <c r="F129" s="23">
        <v>0</v>
      </c>
      <c r="G129" s="23">
        <v>0</v>
      </c>
      <c r="H129" s="24" t="s">
        <v>202</v>
      </c>
      <c r="I129" s="25">
        <f t="shared" si="8"/>
        <v>0</v>
      </c>
    </row>
    <row r="130" spans="1:9" ht="47.25" x14ac:dyDescent="0.25">
      <c r="A130" s="27"/>
      <c r="B130" s="28" t="s">
        <v>190</v>
      </c>
      <c r="C130" s="22" t="s">
        <v>13</v>
      </c>
      <c r="D130" s="23">
        <v>5809.5</v>
      </c>
      <c r="E130" s="23">
        <v>5809.5</v>
      </c>
      <c r="F130" s="23">
        <v>0</v>
      </c>
      <c r="G130" s="23">
        <v>0</v>
      </c>
      <c r="H130" s="24" t="s">
        <v>202</v>
      </c>
      <c r="I130" s="25">
        <f t="shared" si="8"/>
        <v>0</v>
      </c>
    </row>
    <row r="131" spans="1:9" ht="31.5" x14ac:dyDescent="0.25">
      <c r="A131" s="27"/>
      <c r="B131" s="28" t="s">
        <v>275</v>
      </c>
      <c r="C131" s="22" t="s">
        <v>13</v>
      </c>
      <c r="D131" s="23">
        <v>2000</v>
      </c>
      <c r="E131" s="23">
        <v>2000</v>
      </c>
      <c r="F131" s="23">
        <v>0</v>
      </c>
      <c r="G131" s="23">
        <v>0</v>
      </c>
      <c r="H131" s="24" t="s">
        <v>202</v>
      </c>
      <c r="I131" s="25">
        <f t="shared" si="8"/>
        <v>0</v>
      </c>
    </row>
    <row r="132" spans="1:9" x14ac:dyDescent="0.25">
      <c r="A132" s="105"/>
      <c r="B132" s="101" t="s">
        <v>14</v>
      </c>
      <c r="C132" s="11" t="s">
        <v>16</v>
      </c>
      <c r="D132" s="26">
        <f>D134+D133</f>
        <v>29026.1</v>
      </c>
      <c r="E132" s="26">
        <f>E134+E133</f>
        <v>29026.1</v>
      </c>
      <c r="F132" s="26">
        <f>F134+F133</f>
        <v>416.81000000000006</v>
      </c>
      <c r="G132" s="26">
        <f>G134+G133</f>
        <v>416.81000000000006</v>
      </c>
      <c r="H132" s="24" t="s">
        <v>202</v>
      </c>
      <c r="I132" s="25">
        <f t="shared" si="8"/>
        <v>1.44E-2</v>
      </c>
    </row>
    <row r="133" spans="1:9" ht="47.25" x14ac:dyDescent="0.25">
      <c r="A133" s="106"/>
      <c r="B133" s="108"/>
      <c r="C133" s="22" t="s">
        <v>15</v>
      </c>
      <c r="D133" s="23">
        <f>D129+D127</f>
        <v>19000</v>
      </c>
      <c r="E133" s="23">
        <f>E129+E127</f>
        <v>19000</v>
      </c>
      <c r="F133" s="23">
        <f>F129+F127</f>
        <v>0</v>
      </c>
      <c r="G133" s="23">
        <f>G129+G127</f>
        <v>0</v>
      </c>
      <c r="H133" s="24" t="s">
        <v>202</v>
      </c>
      <c r="I133" s="25">
        <f t="shared" si="8"/>
        <v>0</v>
      </c>
    </row>
    <row r="134" spans="1:9" ht="31.5" x14ac:dyDescent="0.25">
      <c r="A134" s="103"/>
      <c r="B134" s="103"/>
      <c r="C134" s="22" t="s">
        <v>13</v>
      </c>
      <c r="D134" s="23">
        <f>D125+D126+D130+D131+D128</f>
        <v>10026.099999999999</v>
      </c>
      <c r="E134" s="23">
        <f>E125+E126+E130+E131+E128</f>
        <v>10026.099999999999</v>
      </c>
      <c r="F134" s="23">
        <f>F125+F126+F130+F131+F128</f>
        <v>416.81000000000006</v>
      </c>
      <c r="G134" s="23">
        <f>G125+G126+G130+G131+G128</f>
        <v>416.81000000000006</v>
      </c>
      <c r="H134" s="24" t="s">
        <v>202</v>
      </c>
      <c r="I134" s="25">
        <f t="shared" si="8"/>
        <v>4.1599999999999998E-2</v>
      </c>
    </row>
    <row r="135" spans="1:9" x14ac:dyDescent="0.25">
      <c r="A135" s="11">
        <v>5</v>
      </c>
      <c r="B135" s="95" t="s">
        <v>144</v>
      </c>
      <c r="C135" s="96"/>
      <c r="D135" s="96"/>
      <c r="E135" s="96"/>
      <c r="F135" s="96"/>
      <c r="G135" s="96"/>
      <c r="H135" s="96"/>
      <c r="I135" s="97"/>
    </row>
    <row r="136" spans="1:9" x14ac:dyDescent="0.25">
      <c r="A136" s="95" t="s">
        <v>175</v>
      </c>
      <c r="B136" s="96"/>
      <c r="C136" s="96"/>
      <c r="D136" s="96"/>
      <c r="E136" s="96"/>
      <c r="F136" s="96"/>
      <c r="G136" s="96"/>
      <c r="H136" s="96"/>
      <c r="I136" s="97"/>
    </row>
    <row r="137" spans="1:9" ht="78.75" x14ac:dyDescent="0.25">
      <c r="A137" s="12"/>
      <c r="B137" s="22" t="s">
        <v>26</v>
      </c>
      <c r="C137" s="22" t="s">
        <v>13</v>
      </c>
      <c r="D137" s="23">
        <v>113392</v>
      </c>
      <c r="E137" s="23">
        <v>113392</v>
      </c>
      <c r="F137" s="23">
        <v>25857.4</v>
      </c>
      <c r="G137" s="23">
        <v>25857.4</v>
      </c>
      <c r="H137" s="24" t="s">
        <v>202</v>
      </c>
      <c r="I137" s="25">
        <f t="shared" ref="I137:I143" si="9">ROUND(G137/E137,4)</f>
        <v>0.22800000000000001</v>
      </c>
    </row>
    <row r="138" spans="1:9" ht="78.75" x14ac:dyDescent="0.25">
      <c r="A138" s="12"/>
      <c r="B138" s="22" t="s">
        <v>25</v>
      </c>
      <c r="C138" s="22" t="s">
        <v>13</v>
      </c>
      <c r="D138" s="23">
        <v>859</v>
      </c>
      <c r="E138" s="23">
        <v>859</v>
      </c>
      <c r="F138" s="23">
        <v>0</v>
      </c>
      <c r="G138" s="23">
        <v>0</v>
      </c>
      <c r="H138" s="24" t="s">
        <v>202</v>
      </c>
      <c r="I138" s="25">
        <f t="shared" si="9"/>
        <v>0</v>
      </c>
    </row>
    <row r="139" spans="1:9" ht="78.75" x14ac:dyDescent="0.25">
      <c r="A139" s="12"/>
      <c r="B139" s="22" t="s">
        <v>67</v>
      </c>
      <c r="C139" s="22" t="s">
        <v>15</v>
      </c>
      <c r="D139" s="23">
        <v>7709.4</v>
      </c>
      <c r="E139" s="23">
        <v>7709.4</v>
      </c>
      <c r="F139" s="23">
        <v>1927.4</v>
      </c>
      <c r="G139" s="23">
        <v>1927.4</v>
      </c>
      <c r="H139" s="24" t="s">
        <v>202</v>
      </c>
      <c r="I139" s="25">
        <f t="shared" si="9"/>
        <v>0.25</v>
      </c>
    </row>
    <row r="140" spans="1:9" ht="78.75" x14ac:dyDescent="0.25">
      <c r="A140" s="12"/>
      <c r="B140" s="22" t="s">
        <v>72</v>
      </c>
      <c r="C140" s="22" t="s">
        <v>13</v>
      </c>
      <c r="D140" s="23">
        <v>2488.1999999999998</v>
      </c>
      <c r="E140" s="23">
        <v>2488.1999999999998</v>
      </c>
      <c r="F140" s="23">
        <v>622</v>
      </c>
      <c r="G140" s="23">
        <v>622</v>
      </c>
      <c r="H140" s="24" t="s">
        <v>202</v>
      </c>
      <c r="I140" s="25">
        <f t="shared" si="9"/>
        <v>0.25</v>
      </c>
    </row>
    <row r="141" spans="1:9" x14ac:dyDescent="0.25">
      <c r="A141" s="105"/>
      <c r="B141" s="101" t="s">
        <v>17</v>
      </c>
      <c r="C141" s="11" t="s">
        <v>16</v>
      </c>
      <c r="D141" s="26">
        <f>D142+D143</f>
        <v>124448.59999999999</v>
      </c>
      <c r="E141" s="26">
        <f>E142+E143</f>
        <v>124448.59999999999</v>
      </c>
      <c r="F141" s="26">
        <f>F142+F143</f>
        <v>28406.800000000003</v>
      </c>
      <c r="G141" s="26">
        <f>G142+G143</f>
        <v>28406.800000000003</v>
      </c>
      <c r="H141" s="24" t="s">
        <v>202</v>
      </c>
      <c r="I141" s="25">
        <f t="shared" si="9"/>
        <v>0.2283</v>
      </c>
    </row>
    <row r="142" spans="1:9" ht="31.5" x14ac:dyDescent="0.25">
      <c r="A142" s="106"/>
      <c r="B142" s="107"/>
      <c r="C142" s="22" t="s">
        <v>13</v>
      </c>
      <c r="D142" s="23">
        <f>D137+D138+D140</f>
        <v>116739.2</v>
      </c>
      <c r="E142" s="23">
        <f>E137+E138+E140</f>
        <v>116739.2</v>
      </c>
      <c r="F142" s="23">
        <f>F137+F138+F140</f>
        <v>26479.4</v>
      </c>
      <c r="G142" s="23">
        <f>G137+G138+G140</f>
        <v>26479.4</v>
      </c>
      <c r="H142" s="24" t="s">
        <v>202</v>
      </c>
      <c r="I142" s="25">
        <f t="shared" si="9"/>
        <v>0.2268</v>
      </c>
    </row>
    <row r="143" spans="1:9" ht="47.25" x14ac:dyDescent="0.25">
      <c r="A143" s="106"/>
      <c r="B143" s="107"/>
      <c r="C143" s="22" t="s">
        <v>15</v>
      </c>
      <c r="D143" s="23">
        <f>D139</f>
        <v>7709.4</v>
      </c>
      <c r="E143" s="23">
        <f>E139</f>
        <v>7709.4</v>
      </c>
      <c r="F143" s="23">
        <f>F139</f>
        <v>1927.4</v>
      </c>
      <c r="G143" s="23">
        <f>G139</f>
        <v>1927.4</v>
      </c>
      <c r="H143" s="24" t="s">
        <v>202</v>
      </c>
      <c r="I143" s="25">
        <f t="shared" si="9"/>
        <v>0.25</v>
      </c>
    </row>
    <row r="144" spans="1:9" ht="15.75" customHeight="1" x14ac:dyDescent="0.25">
      <c r="A144" s="95" t="s">
        <v>91</v>
      </c>
      <c r="B144" s="96"/>
      <c r="C144" s="96"/>
      <c r="D144" s="96"/>
      <c r="E144" s="96"/>
      <c r="F144" s="96"/>
      <c r="G144" s="96"/>
      <c r="H144" s="96"/>
      <c r="I144" s="97"/>
    </row>
    <row r="145" spans="1:10" ht="78.75" x14ac:dyDescent="0.25">
      <c r="A145" s="33"/>
      <c r="B145" s="22" t="s">
        <v>26</v>
      </c>
      <c r="C145" s="22" t="s">
        <v>13</v>
      </c>
      <c r="D145" s="23">
        <v>70061.2</v>
      </c>
      <c r="E145" s="23">
        <v>70061.2</v>
      </c>
      <c r="F145" s="23">
        <v>16296</v>
      </c>
      <c r="G145" s="23">
        <v>16296</v>
      </c>
      <c r="H145" s="24" t="s">
        <v>202</v>
      </c>
      <c r="I145" s="25">
        <f t="shared" ref="I145:I156" si="10">ROUND(G145/E145,4)</f>
        <v>0.2326</v>
      </c>
    </row>
    <row r="146" spans="1:10" ht="78.75" x14ac:dyDescent="0.25">
      <c r="A146" s="33"/>
      <c r="B146" s="22" t="s">
        <v>25</v>
      </c>
      <c r="C146" s="22" t="s">
        <v>13</v>
      </c>
      <c r="D146" s="23">
        <v>500</v>
      </c>
      <c r="E146" s="23">
        <v>500</v>
      </c>
      <c r="F146" s="23">
        <v>0</v>
      </c>
      <c r="G146" s="23">
        <v>0</v>
      </c>
      <c r="H146" s="24" t="s">
        <v>202</v>
      </c>
      <c r="I146" s="25">
        <f t="shared" si="10"/>
        <v>0</v>
      </c>
    </row>
    <row r="147" spans="1:10" ht="31.5" x14ac:dyDescent="0.25">
      <c r="A147" s="33"/>
      <c r="B147" s="22" t="s">
        <v>276</v>
      </c>
      <c r="C147" s="22" t="s">
        <v>13</v>
      </c>
      <c r="D147" s="23">
        <v>1000</v>
      </c>
      <c r="E147" s="23">
        <v>1000</v>
      </c>
      <c r="F147" s="23">
        <v>300</v>
      </c>
      <c r="G147" s="23">
        <v>300</v>
      </c>
      <c r="H147" s="24" t="s">
        <v>202</v>
      </c>
      <c r="I147" s="25">
        <f t="shared" si="10"/>
        <v>0.3</v>
      </c>
    </row>
    <row r="148" spans="1:10" ht="31.5" x14ac:dyDescent="0.25">
      <c r="A148" s="33"/>
      <c r="B148" s="22" t="s">
        <v>145</v>
      </c>
      <c r="C148" s="22" t="s">
        <v>13</v>
      </c>
      <c r="D148" s="23">
        <v>98.2</v>
      </c>
      <c r="E148" s="23">
        <v>98.2</v>
      </c>
      <c r="F148" s="23">
        <v>0</v>
      </c>
      <c r="G148" s="23">
        <v>0</v>
      </c>
      <c r="H148" s="24" t="s">
        <v>202</v>
      </c>
      <c r="I148" s="25">
        <f t="shared" si="10"/>
        <v>0</v>
      </c>
    </row>
    <row r="149" spans="1:10" ht="47.25" x14ac:dyDescent="0.25">
      <c r="A149" s="31"/>
      <c r="B149" s="28" t="s">
        <v>146</v>
      </c>
      <c r="C149" s="22" t="s">
        <v>13</v>
      </c>
      <c r="D149" s="23">
        <v>1000</v>
      </c>
      <c r="E149" s="23">
        <v>1000</v>
      </c>
      <c r="F149" s="23">
        <v>350</v>
      </c>
      <c r="G149" s="23">
        <v>350</v>
      </c>
      <c r="H149" s="24" t="s">
        <v>202</v>
      </c>
      <c r="I149" s="25">
        <f t="shared" si="10"/>
        <v>0.35</v>
      </c>
    </row>
    <row r="150" spans="1:10" ht="94.5" x14ac:dyDescent="0.25">
      <c r="A150" s="31"/>
      <c r="B150" s="28" t="s">
        <v>147</v>
      </c>
      <c r="C150" s="28" t="s">
        <v>15</v>
      </c>
      <c r="D150" s="32">
        <v>253.3</v>
      </c>
      <c r="E150" s="32">
        <v>253.3</v>
      </c>
      <c r="F150" s="32">
        <v>0</v>
      </c>
      <c r="G150" s="32">
        <v>0</v>
      </c>
      <c r="H150" s="24" t="s">
        <v>202</v>
      </c>
      <c r="I150" s="25">
        <f t="shared" si="10"/>
        <v>0</v>
      </c>
    </row>
    <row r="151" spans="1:10" ht="94.5" x14ac:dyDescent="0.25">
      <c r="A151" s="31"/>
      <c r="B151" s="28" t="s">
        <v>148</v>
      </c>
      <c r="C151" s="22" t="s">
        <v>13</v>
      </c>
      <c r="D151" s="32">
        <v>81.7</v>
      </c>
      <c r="E151" s="32">
        <v>81.7</v>
      </c>
      <c r="F151" s="32">
        <v>0</v>
      </c>
      <c r="G151" s="32">
        <v>0</v>
      </c>
      <c r="H151" s="24" t="s">
        <v>202</v>
      </c>
      <c r="I151" s="25">
        <f t="shared" si="10"/>
        <v>0</v>
      </c>
    </row>
    <row r="152" spans="1:10" ht="78.75" x14ac:dyDescent="0.25">
      <c r="A152" s="31"/>
      <c r="B152" s="28" t="s">
        <v>26</v>
      </c>
      <c r="C152" s="22" t="s">
        <v>13</v>
      </c>
      <c r="D152" s="32">
        <v>64274.7</v>
      </c>
      <c r="E152" s="32">
        <v>64274.7</v>
      </c>
      <c r="F152" s="32">
        <v>12011.3</v>
      </c>
      <c r="G152" s="32">
        <v>12011.3</v>
      </c>
      <c r="H152" s="24" t="s">
        <v>202</v>
      </c>
      <c r="I152" s="25">
        <f t="shared" si="10"/>
        <v>0.18690000000000001</v>
      </c>
    </row>
    <row r="153" spans="1:10" ht="78.75" x14ac:dyDescent="0.25">
      <c r="A153" s="31"/>
      <c r="B153" s="28" t="s">
        <v>25</v>
      </c>
      <c r="C153" s="22" t="s">
        <v>13</v>
      </c>
      <c r="D153" s="32">
        <v>500</v>
      </c>
      <c r="E153" s="32">
        <v>500</v>
      </c>
      <c r="F153" s="34">
        <v>0</v>
      </c>
      <c r="G153" s="34">
        <v>0</v>
      </c>
      <c r="H153" s="24" t="s">
        <v>202</v>
      </c>
      <c r="I153" s="25">
        <f t="shared" si="10"/>
        <v>0</v>
      </c>
    </row>
    <row r="154" spans="1:10" x14ac:dyDescent="0.25">
      <c r="A154" s="105"/>
      <c r="B154" s="101" t="s">
        <v>17</v>
      </c>
      <c r="C154" s="11" t="s">
        <v>16</v>
      </c>
      <c r="D154" s="26">
        <f>D155+D156</f>
        <v>137769.09999999998</v>
      </c>
      <c r="E154" s="26">
        <f>E155+E156</f>
        <v>137769.09999999998</v>
      </c>
      <c r="F154" s="26">
        <f>F155+F156</f>
        <v>28957.3</v>
      </c>
      <c r="G154" s="26">
        <f>G155+G156</f>
        <v>28957.3</v>
      </c>
      <c r="H154" s="29" t="s">
        <v>202</v>
      </c>
      <c r="I154" s="30">
        <f t="shared" si="10"/>
        <v>0.2102</v>
      </c>
    </row>
    <row r="155" spans="1:10" ht="31.5" x14ac:dyDescent="0.25">
      <c r="A155" s="106"/>
      <c r="B155" s="107"/>
      <c r="C155" s="22" t="s">
        <v>13</v>
      </c>
      <c r="D155" s="23">
        <f>D145+D146+D147+D148+D149+D151+D152+D153</f>
        <v>137515.79999999999</v>
      </c>
      <c r="E155" s="23">
        <f>E145+E146+E147+E148+E149+E151+E152+E153</f>
        <v>137515.79999999999</v>
      </c>
      <c r="F155" s="23">
        <f>F145+F146+F147+F148+F149+F151+F152+F153</f>
        <v>28957.3</v>
      </c>
      <c r="G155" s="23">
        <f>G145+G146+G147+G148+G149+G151+G152+G153</f>
        <v>28957.3</v>
      </c>
      <c r="H155" s="24" t="s">
        <v>202</v>
      </c>
      <c r="I155" s="25">
        <f t="shared" si="10"/>
        <v>0.21060000000000001</v>
      </c>
      <c r="J155" s="1" t="s">
        <v>119</v>
      </c>
    </row>
    <row r="156" spans="1:10" ht="47.25" x14ac:dyDescent="0.25">
      <c r="A156" s="103"/>
      <c r="B156" s="103"/>
      <c r="C156" s="22" t="s">
        <v>15</v>
      </c>
      <c r="D156" s="23">
        <f>D150</f>
        <v>253.3</v>
      </c>
      <c r="E156" s="23">
        <f>E150</f>
        <v>253.3</v>
      </c>
      <c r="F156" s="23">
        <f>F150</f>
        <v>0</v>
      </c>
      <c r="G156" s="23">
        <f>G150</f>
        <v>0</v>
      </c>
      <c r="H156" s="24" t="s">
        <v>202</v>
      </c>
      <c r="I156" s="25">
        <f t="shared" si="10"/>
        <v>0</v>
      </c>
    </row>
    <row r="157" spans="1:10" ht="15.75" customHeight="1" x14ac:dyDescent="0.25">
      <c r="A157" s="95" t="s">
        <v>92</v>
      </c>
      <c r="B157" s="96"/>
      <c r="C157" s="96"/>
      <c r="D157" s="96"/>
      <c r="E157" s="96"/>
      <c r="F157" s="96"/>
      <c r="G157" s="96"/>
      <c r="H157" s="96"/>
      <c r="I157" s="97"/>
    </row>
    <row r="158" spans="1:10" ht="47.25" x14ac:dyDescent="0.25">
      <c r="A158" s="11"/>
      <c r="B158" s="22" t="s">
        <v>291</v>
      </c>
      <c r="C158" s="22" t="s">
        <v>13</v>
      </c>
      <c r="D158" s="32">
        <v>670</v>
      </c>
      <c r="E158" s="32">
        <v>670</v>
      </c>
      <c r="F158" s="32">
        <v>0</v>
      </c>
      <c r="G158" s="32">
        <v>0</v>
      </c>
      <c r="H158" s="24" t="s">
        <v>202</v>
      </c>
      <c r="I158" s="25">
        <f t="shared" ref="I158:I164" si="11">ROUND(G158/E158,4)</f>
        <v>0</v>
      </c>
    </row>
    <row r="159" spans="1:10" ht="31.5" x14ac:dyDescent="0.25">
      <c r="A159" s="35"/>
      <c r="B159" s="28" t="s">
        <v>292</v>
      </c>
      <c r="C159" s="22" t="s">
        <v>13</v>
      </c>
      <c r="D159" s="32">
        <v>1388.4</v>
      </c>
      <c r="E159" s="32">
        <v>1388.4</v>
      </c>
      <c r="F159" s="32">
        <v>0</v>
      </c>
      <c r="G159" s="32">
        <v>0</v>
      </c>
      <c r="H159" s="24" t="s">
        <v>202</v>
      </c>
      <c r="I159" s="25">
        <f t="shared" si="11"/>
        <v>0</v>
      </c>
    </row>
    <row r="160" spans="1:10" x14ac:dyDescent="0.25">
      <c r="A160" s="105"/>
      <c r="B160" s="101" t="s">
        <v>17</v>
      </c>
      <c r="C160" s="11" t="s">
        <v>16</v>
      </c>
      <c r="D160" s="26">
        <f>D161</f>
        <v>2058.4</v>
      </c>
      <c r="E160" s="26">
        <f>E161</f>
        <v>2058.4</v>
      </c>
      <c r="F160" s="26">
        <f>F161</f>
        <v>0</v>
      </c>
      <c r="G160" s="26">
        <f>G161</f>
        <v>0</v>
      </c>
      <c r="H160" s="24" t="s">
        <v>202</v>
      </c>
      <c r="I160" s="25">
        <f t="shared" si="11"/>
        <v>0</v>
      </c>
    </row>
    <row r="161" spans="1:10" ht="31.5" x14ac:dyDescent="0.25">
      <c r="A161" s="106"/>
      <c r="B161" s="108"/>
      <c r="C161" s="22" t="str">
        <f>C159</f>
        <v>бюджет Кольского района</v>
      </c>
      <c r="D161" s="23">
        <f>D159+D158</f>
        <v>2058.4</v>
      </c>
      <c r="E161" s="23">
        <f>E159+E158</f>
        <v>2058.4</v>
      </c>
      <c r="F161" s="23">
        <f>F159+F158</f>
        <v>0</v>
      </c>
      <c r="G161" s="23">
        <f>G159+G158</f>
        <v>0</v>
      </c>
      <c r="H161" s="24" t="s">
        <v>202</v>
      </c>
      <c r="I161" s="25">
        <f t="shared" si="11"/>
        <v>0</v>
      </c>
    </row>
    <row r="162" spans="1:10" x14ac:dyDescent="0.25">
      <c r="A162" s="105"/>
      <c r="B162" s="101" t="s">
        <v>14</v>
      </c>
      <c r="C162" s="11" t="s">
        <v>16</v>
      </c>
      <c r="D162" s="26">
        <f>D163+D164</f>
        <v>264276.09999999998</v>
      </c>
      <c r="E162" s="26">
        <f>E163+E164</f>
        <v>264276.09999999998</v>
      </c>
      <c r="F162" s="26">
        <f>F163+F164</f>
        <v>57364.1</v>
      </c>
      <c r="G162" s="26">
        <f>G163+G164</f>
        <v>57364.1</v>
      </c>
      <c r="H162" s="24" t="s">
        <v>202</v>
      </c>
      <c r="I162" s="25">
        <f t="shared" si="11"/>
        <v>0.21709999999999999</v>
      </c>
    </row>
    <row r="163" spans="1:10" ht="31.5" x14ac:dyDescent="0.25">
      <c r="A163" s="106"/>
      <c r="B163" s="107"/>
      <c r="C163" s="22" t="s">
        <v>13</v>
      </c>
      <c r="D163" s="23">
        <f>D142+D155+D161</f>
        <v>256313.4</v>
      </c>
      <c r="E163" s="23">
        <f>E142+E155+E161</f>
        <v>256313.4</v>
      </c>
      <c r="F163" s="23">
        <f>F142+F155+F161</f>
        <v>55436.7</v>
      </c>
      <c r="G163" s="23">
        <f>G142+G155+G161</f>
        <v>55436.7</v>
      </c>
      <c r="H163" s="24" t="s">
        <v>202</v>
      </c>
      <c r="I163" s="25">
        <f t="shared" si="11"/>
        <v>0.21629999999999999</v>
      </c>
    </row>
    <row r="164" spans="1:10" ht="47.25" x14ac:dyDescent="0.25">
      <c r="A164" s="106"/>
      <c r="B164" s="107"/>
      <c r="C164" s="22" t="s">
        <v>15</v>
      </c>
      <c r="D164" s="23">
        <f>D143+D156</f>
        <v>7962.7</v>
      </c>
      <c r="E164" s="23">
        <f>E143+E156</f>
        <v>7962.7</v>
      </c>
      <c r="F164" s="23">
        <f>F143+F156</f>
        <v>1927.4</v>
      </c>
      <c r="G164" s="23">
        <f>G143+G156</f>
        <v>1927.4</v>
      </c>
      <c r="H164" s="24" t="s">
        <v>202</v>
      </c>
      <c r="I164" s="25">
        <f t="shared" si="11"/>
        <v>0.24210000000000001</v>
      </c>
      <c r="J164" s="1" t="s">
        <v>119</v>
      </c>
    </row>
    <row r="165" spans="1:10" ht="15.75" customHeight="1" x14ac:dyDescent="0.25">
      <c r="A165" s="12">
        <v>6</v>
      </c>
      <c r="B165" s="95" t="s">
        <v>176</v>
      </c>
      <c r="C165" s="96"/>
      <c r="D165" s="96"/>
      <c r="E165" s="96"/>
      <c r="F165" s="96"/>
      <c r="G165" s="96"/>
      <c r="H165" s="96"/>
      <c r="I165" s="97"/>
    </row>
    <row r="166" spans="1:10" ht="47.25" x14ac:dyDescent="0.25">
      <c r="A166" s="12"/>
      <c r="B166" s="22" t="s">
        <v>188</v>
      </c>
      <c r="C166" s="22" t="s">
        <v>13</v>
      </c>
      <c r="D166" s="23">
        <f>2427.5+270</f>
        <v>2697.5</v>
      </c>
      <c r="E166" s="23">
        <f>2427.5+270</f>
        <v>2697.5</v>
      </c>
      <c r="F166" s="23">
        <v>26.39</v>
      </c>
      <c r="G166" s="23">
        <v>26.39</v>
      </c>
      <c r="H166" s="24" t="s">
        <v>202</v>
      </c>
      <c r="I166" s="25">
        <f>ROUND(G166/E166,4)</f>
        <v>9.7999999999999997E-3</v>
      </c>
    </row>
    <row r="167" spans="1:10" x14ac:dyDescent="0.25">
      <c r="A167" s="104"/>
      <c r="B167" s="98" t="s">
        <v>14</v>
      </c>
      <c r="C167" s="11" t="s">
        <v>16</v>
      </c>
      <c r="D167" s="26">
        <f>D168</f>
        <v>2697.5</v>
      </c>
      <c r="E167" s="26">
        <f>E168</f>
        <v>2697.5</v>
      </c>
      <c r="F167" s="26">
        <f>F168</f>
        <v>26.39</v>
      </c>
      <c r="G167" s="26">
        <f>G168</f>
        <v>26.39</v>
      </c>
      <c r="H167" s="24" t="s">
        <v>202</v>
      </c>
      <c r="I167" s="25">
        <f>ROUND(G167/E167,4)</f>
        <v>9.7999999999999997E-3</v>
      </c>
    </row>
    <row r="168" spans="1:10" ht="31.5" x14ac:dyDescent="0.25">
      <c r="A168" s="104"/>
      <c r="B168" s="99"/>
      <c r="C168" s="22" t="s">
        <v>13</v>
      </c>
      <c r="D168" s="23">
        <f>D166</f>
        <v>2697.5</v>
      </c>
      <c r="E168" s="23">
        <f>E166</f>
        <v>2697.5</v>
      </c>
      <c r="F168" s="23">
        <f>F166</f>
        <v>26.39</v>
      </c>
      <c r="G168" s="23">
        <f>G166</f>
        <v>26.39</v>
      </c>
      <c r="H168" s="24" t="s">
        <v>202</v>
      </c>
      <c r="I168" s="25">
        <f>ROUND(G168/E168,4)</f>
        <v>9.7999999999999997E-3</v>
      </c>
    </row>
    <row r="169" spans="1:10" ht="15.75" customHeight="1" x14ac:dyDescent="0.25">
      <c r="A169" s="12">
        <v>7</v>
      </c>
      <c r="B169" s="95" t="s">
        <v>149</v>
      </c>
      <c r="C169" s="96"/>
      <c r="D169" s="96"/>
      <c r="E169" s="96"/>
      <c r="F169" s="96"/>
      <c r="G169" s="96"/>
      <c r="H169" s="96"/>
      <c r="I169" s="97"/>
    </row>
    <row r="170" spans="1:10" ht="15.75" customHeight="1" x14ac:dyDescent="0.25">
      <c r="A170" s="138" t="s">
        <v>18</v>
      </c>
      <c r="B170" s="139"/>
      <c r="C170" s="139"/>
      <c r="D170" s="139"/>
      <c r="E170" s="139"/>
      <c r="F170" s="139"/>
      <c r="G170" s="139"/>
      <c r="H170" s="139"/>
      <c r="I170" s="140"/>
    </row>
    <row r="171" spans="1:10" ht="63" x14ac:dyDescent="0.25">
      <c r="A171" s="21"/>
      <c r="B171" s="22" t="s">
        <v>51</v>
      </c>
      <c r="C171" s="22" t="s">
        <v>13</v>
      </c>
      <c r="D171" s="23">
        <v>283.5</v>
      </c>
      <c r="E171" s="23">
        <v>283.5</v>
      </c>
      <c r="F171" s="23">
        <v>3.6</v>
      </c>
      <c r="G171" s="23">
        <v>3.6</v>
      </c>
      <c r="H171" s="24" t="s">
        <v>202</v>
      </c>
      <c r="I171" s="25">
        <f>ROUND(G171/E171,4)</f>
        <v>1.2699999999999999E-2</v>
      </c>
    </row>
    <row r="172" spans="1:10" s="5" customFormat="1" ht="31.5" x14ac:dyDescent="0.25">
      <c r="A172" s="36"/>
      <c r="B172" s="11" t="s">
        <v>17</v>
      </c>
      <c r="C172" s="11" t="s">
        <v>13</v>
      </c>
      <c r="D172" s="26">
        <f>D171</f>
        <v>283.5</v>
      </c>
      <c r="E172" s="26">
        <f>E171</f>
        <v>283.5</v>
      </c>
      <c r="F172" s="26">
        <f>F171</f>
        <v>3.6</v>
      </c>
      <c r="G172" s="26">
        <f>G171</f>
        <v>3.6</v>
      </c>
      <c r="H172" s="24" t="s">
        <v>202</v>
      </c>
      <c r="I172" s="25">
        <f>ROUND(G172/E172,4)</f>
        <v>1.2699999999999999E-2</v>
      </c>
    </row>
    <row r="173" spans="1:10" ht="15.75" customHeight="1" x14ac:dyDescent="0.25">
      <c r="A173" s="138" t="s">
        <v>73</v>
      </c>
      <c r="B173" s="139"/>
      <c r="C173" s="139"/>
      <c r="D173" s="139"/>
      <c r="E173" s="139"/>
      <c r="F173" s="139"/>
      <c r="G173" s="139"/>
      <c r="H173" s="139"/>
      <c r="I173" s="140"/>
    </row>
    <row r="174" spans="1:10" s="5" customFormat="1" ht="31.5" x14ac:dyDescent="0.25">
      <c r="A174" s="36"/>
      <c r="B174" s="22" t="s">
        <v>74</v>
      </c>
      <c r="C174" s="22" t="s">
        <v>13</v>
      </c>
      <c r="D174" s="23">
        <v>17106.900000000001</v>
      </c>
      <c r="E174" s="23">
        <v>17106.900000000001</v>
      </c>
      <c r="F174" s="23">
        <v>0</v>
      </c>
      <c r="G174" s="23">
        <v>0</v>
      </c>
      <c r="H174" s="24" t="s">
        <v>202</v>
      </c>
      <c r="I174" s="25">
        <f t="shared" ref="I174:I185" si="12">ROUND(G174/E174,4)</f>
        <v>0</v>
      </c>
    </row>
    <row r="175" spans="1:10" s="5" customFormat="1" ht="78.75" x14ac:dyDescent="0.25">
      <c r="A175" s="36"/>
      <c r="B175" s="22" t="s">
        <v>120</v>
      </c>
      <c r="C175" s="22" t="s">
        <v>15</v>
      </c>
      <c r="D175" s="23">
        <v>10535.6</v>
      </c>
      <c r="E175" s="23">
        <v>10535.6</v>
      </c>
      <c r="F175" s="23">
        <v>0</v>
      </c>
      <c r="G175" s="23">
        <v>0</v>
      </c>
      <c r="H175" s="24" t="s">
        <v>202</v>
      </c>
      <c r="I175" s="25">
        <f t="shared" si="12"/>
        <v>0</v>
      </c>
    </row>
    <row r="176" spans="1:10" s="5" customFormat="1" ht="141.75" x14ac:dyDescent="0.25">
      <c r="A176" s="36"/>
      <c r="B176" s="22" t="s">
        <v>294</v>
      </c>
      <c r="C176" s="22" t="s">
        <v>15</v>
      </c>
      <c r="D176" s="23">
        <v>1206.0999999999999</v>
      </c>
      <c r="E176" s="23">
        <v>1206.0999999999999</v>
      </c>
      <c r="F176" s="23">
        <v>0</v>
      </c>
      <c r="G176" s="23">
        <v>0</v>
      </c>
      <c r="H176" s="24" t="s">
        <v>202</v>
      </c>
      <c r="I176" s="25">
        <f t="shared" si="12"/>
        <v>0</v>
      </c>
    </row>
    <row r="177" spans="1:9" s="5" customFormat="1" ht="94.5" x14ac:dyDescent="0.25">
      <c r="A177" s="36"/>
      <c r="B177" s="22" t="s">
        <v>124</v>
      </c>
      <c r="C177" s="22" t="s">
        <v>13</v>
      </c>
      <c r="D177" s="23">
        <v>3400.4</v>
      </c>
      <c r="E177" s="23">
        <v>3400.4</v>
      </c>
      <c r="F177" s="23">
        <v>0</v>
      </c>
      <c r="G177" s="23">
        <v>0</v>
      </c>
      <c r="H177" s="24">
        <v>0</v>
      </c>
      <c r="I177" s="25">
        <f t="shared" si="12"/>
        <v>0</v>
      </c>
    </row>
    <row r="178" spans="1:9" s="5" customFormat="1" ht="141.75" x14ac:dyDescent="0.25">
      <c r="A178" s="37"/>
      <c r="B178" s="28" t="s">
        <v>106</v>
      </c>
      <c r="C178" s="22" t="s">
        <v>13</v>
      </c>
      <c r="D178" s="23">
        <v>11438</v>
      </c>
      <c r="E178" s="23">
        <v>11438</v>
      </c>
      <c r="F178" s="23">
        <v>4636.3999999999996</v>
      </c>
      <c r="G178" s="23">
        <v>4636.3999999999996</v>
      </c>
      <c r="H178" s="24" t="s">
        <v>202</v>
      </c>
      <c r="I178" s="25">
        <f t="shared" si="12"/>
        <v>0.40539999999999998</v>
      </c>
    </row>
    <row r="179" spans="1:9" s="5" customFormat="1" ht="141.75" x14ac:dyDescent="0.25">
      <c r="A179" s="37"/>
      <c r="B179" s="28" t="s">
        <v>293</v>
      </c>
      <c r="C179" s="22" t="s">
        <v>13</v>
      </c>
      <c r="D179" s="23">
        <v>389.3</v>
      </c>
      <c r="E179" s="23">
        <v>389.3</v>
      </c>
      <c r="F179" s="23">
        <v>0</v>
      </c>
      <c r="G179" s="23">
        <v>0</v>
      </c>
      <c r="H179" s="24" t="s">
        <v>202</v>
      </c>
      <c r="I179" s="25">
        <f t="shared" si="12"/>
        <v>0</v>
      </c>
    </row>
    <row r="180" spans="1:9" s="5" customFormat="1" x14ac:dyDescent="0.25">
      <c r="A180" s="112"/>
      <c r="B180" s="101" t="s">
        <v>17</v>
      </c>
      <c r="C180" s="11" t="s">
        <v>90</v>
      </c>
      <c r="D180" s="26">
        <f>D182+D181</f>
        <v>44076.3</v>
      </c>
      <c r="E180" s="26">
        <f>E182+E181</f>
        <v>44076.3</v>
      </c>
      <c r="F180" s="26">
        <f>F182+F181</f>
        <v>4636.3999999999996</v>
      </c>
      <c r="G180" s="26">
        <f>G182+G181</f>
        <v>4636.3999999999996</v>
      </c>
      <c r="H180" s="24" t="s">
        <v>202</v>
      </c>
      <c r="I180" s="25">
        <f t="shared" si="12"/>
        <v>0.1052</v>
      </c>
    </row>
    <row r="181" spans="1:9" s="5" customFormat="1" ht="47.25" x14ac:dyDescent="0.25">
      <c r="A181" s="113"/>
      <c r="B181" s="108"/>
      <c r="C181" s="11" t="s">
        <v>15</v>
      </c>
      <c r="D181" s="23">
        <f>D175+D176</f>
        <v>11741.7</v>
      </c>
      <c r="E181" s="23">
        <f>E175+E176</f>
        <v>11741.7</v>
      </c>
      <c r="F181" s="23">
        <f>F175+F176</f>
        <v>0</v>
      </c>
      <c r="G181" s="23">
        <f>G175+G176</f>
        <v>0</v>
      </c>
      <c r="H181" s="24" t="s">
        <v>202</v>
      </c>
      <c r="I181" s="25">
        <f t="shared" si="12"/>
        <v>0</v>
      </c>
    </row>
    <row r="182" spans="1:9" s="5" customFormat="1" ht="31.5" x14ac:dyDescent="0.25">
      <c r="A182" s="114"/>
      <c r="B182" s="102"/>
      <c r="C182" s="11" t="s">
        <v>13</v>
      </c>
      <c r="D182" s="23">
        <f>D174+D177+D178+D179</f>
        <v>32334.600000000002</v>
      </c>
      <c r="E182" s="23">
        <f>E174+E177+E178+E179</f>
        <v>32334.600000000002</v>
      </c>
      <c r="F182" s="23">
        <f>F174+F177+F178+F179</f>
        <v>4636.3999999999996</v>
      </c>
      <c r="G182" s="23">
        <f>G174+G177+G178+G179</f>
        <v>4636.3999999999996</v>
      </c>
      <c r="H182" s="24" t="s">
        <v>202</v>
      </c>
      <c r="I182" s="25">
        <f t="shared" si="12"/>
        <v>0.1434</v>
      </c>
    </row>
    <row r="183" spans="1:9" x14ac:dyDescent="0.25">
      <c r="A183" s="104"/>
      <c r="B183" s="98" t="s">
        <v>14</v>
      </c>
      <c r="C183" s="11" t="s">
        <v>16</v>
      </c>
      <c r="D183" s="26">
        <f>D184+D185</f>
        <v>44359.8</v>
      </c>
      <c r="E183" s="26">
        <f>E184+E185</f>
        <v>44359.8</v>
      </c>
      <c r="F183" s="26">
        <f>F184+F185</f>
        <v>4640</v>
      </c>
      <c r="G183" s="26">
        <f>G184+G185</f>
        <v>4640</v>
      </c>
      <c r="H183" s="24" t="s">
        <v>202</v>
      </c>
      <c r="I183" s="25">
        <f t="shared" si="12"/>
        <v>0.1046</v>
      </c>
    </row>
    <row r="184" spans="1:9" ht="31.5" x14ac:dyDescent="0.25">
      <c r="A184" s="104"/>
      <c r="B184" s="99"/>
      <c r="C184" s="22" t="s">
        <v>13</v>
      </c>
      <c r="D184" s="23">
        <f>D172+D182</f>
        <v>32618.100000000002</v>
      </c>
      <c r="E184" s="23">
        <f>E172+E182</f>
        <v>32618.100000000002</v>
      </c>
      <c r="F184" s="23">
        <f>F172+F182</f>
        <v>4640</v>
      </c>
      <c r="G184" s="23">
        <f>G172+G182</f>
        <v>4640</v>
      </c>
      <c r="H184" s="24" t="s">
        <v>202</v>
      </c>
      <c r="I184" s="25">
        <f t="shared" si="12"/>
        <v>0.14230000000000001</v>
      </c>
    </row>
    <row r="185" spans="1:9" ht="47.25" x14ac:dyDescent="0.25">
      <c r="A185" s="104"/>
      <c r="B185" s="99"/>
      <c r="C185" s="22" t="s">
        <v>15</v>
      </c>
      <c r="D185" s="23">
        <f>D181</f>
        <v>11741.7</v>
      </c>
      <c r="E185" s="23">
        <f>E181</f>
        <v>11741.7</v>
      </c>
      <c r="F185" s="23">
        <f>F181</f>
        <v>0</v>
      </c>
      <c r="G185" s="23">
        <f>G181</f>
        <v>0</v>
      </c>
      <c r="H185" s="24" t="s">
        <v>202</v>
      </c>
      <c r="I185" s="25">
        <f t="shared" si="12"/>
        <v>0</v>
      </c>
    </row>
    <row r="186" spans="1:9" x14ac:dyDescent="0.25">
      <c r="A186" s="12">
        <v>8</v>
      </c>
      <c r="B186" s="109" t="s">
        <v>150</v>
      </c>
      <c r="C186" s="110"/>
      <c r="D186" s="110"/>
      <c r="E186" s="110"/>
      <c r="F186" s="110"/>
      <c r="G186" s="110"/>
      <c r="H186" s="110"/>
      <c r="I186" s="111"/>
    </row>
    <row r="187" spans="1:9" x14ac:dyDescent="0.25">
      <c r="A187" s="109" t="s">
        <v>54</v>
      </c>
      <c r="B187" s="110"/>
      <c r="C187" s="110"/>
      <c r="D187" s="110"/>
      <c r="E187" s="110"/>
      <c r="F187" s="110"/>
      <c r="G187" s="110"/>
      <c r="H187" s="110"/>
      <c r="I187" s="111"/>
    </row>
    <row r="188" spans="1:9" ht="63" x14ac:dyDescent="0.25">
      <c r="A188" s="59"/>
      <c r="B188" s="22" t="s">
        <v>75</v>
      </c>
      <c r="C188" s="22" t="s">
        <v>13</v>
      </c>
      <c r="D188" s="23">
        <v>3230</v>
      </c>
      <c r="E188" s="23">
        <v>3230</v>
      </c>
      <c r="F188" s="23">
        <v>0</v>
      </c>
      <c r="G188" s="23">
        <v>0</v>
      </c>
      <c r="H188" s="24" t="s">
        <v>202</v>
      </c>
      <c r="I188" s="25">
        <f>ROUND(G188/E188,4)</f>
        <v>0</v>
      </c>
    </row>
    <row r="189" spans="1:9" x14ac:dyDescent="0.25">
      <c r="A189" s="105"/>
      <c r="B189" s="101" t="s">
        <v>17</v>
      </c>
      <c r="C189" s="11" t="s">
        <v>16</v>
      </c>
      <c r="D189" s="26">
        <f>D190</f>
        <v>3230</v>
      </c>
      <c r="E189" s="26">
        <f>E190</f>
        <v>3230</v>
      </c>
      <c r="F189" s="26">
        <f>F190</f>
        <v>0</v>
      </c>
      <c r="G189" s="26">
        <f>G190</f>
        <v>0</v>
      </c>
      <c r="H189" s="24" t="s">
        <v>202</v>
      </c>
      <c r="I189" s="25">
        <f>ROUND(G189/E189,4)</f>
        <v>0</v>
      </c>
    </row>
    <row r="190" spans="1:9" ht="31.5" x14ac:dyDescent="0.25">
      <c r="A190" s="106"/>
      <c r="B190" s="107"/>
      <c r="C190" s="22" t="s">
        <v>13</v>
      </c>
      <c r="D190" s="23">
        <f>D188</f>
        <v>3230</v>
      </c>
      <c r="E190" s="23">
        <f>E188</f>
        <v>3230</v>
      </c>
      <c r="F190" s="23">
        <f>F188</f>
        <v>0</v>
      </c>
      <c r="G190" s="23">
        <f>G188</f>
        <v>0</v>
      </c>
      <c r="H190" s="24" t="s">
        <v>202</v>
      </c>
      <c r="I190" s="25">
        <f>ROUND(G190/E190,4)</f>
        <v>0</v>
      </c>
    </row>
    <row r="191" spans="1:9" s="3" customFormat="1" ht="15.75" customHeight="1" x14ac:dyDescent="0.25">
      <c r="A191" s="109" t="s">
        <v>173</v>
      </c>
      <c r="B191" s="110"/>
      <c r="C191" s="110"/>
      <c r="D191" s="110"/>
      <c r="E191" s="110"/>
      <c r="F191" s="110"/>
      <c r="G191" s="110"/>
      <c r="H191" s="110"/>
      <c r="I191" s="111"/>
    </row>
    <row r="192" spans="1:9" s="3" customFormat="1" ht="31.5" x14ac:dyDescent="0.25">
      <c r="A192" s="33"/>
      <c r="B192" s="22" t="s">
        <v>103</v>
      </c>
      <c r="C192" s="22" t="s">
        <v>13</v>
      </c>
      <c r="D192" s="23">
        <v>300</v>
      </c>
      <c r="E192" s="23">
        <v>300</v>
      </c>
      <c r="F192" s="23">
        <v>300</v>
      </c>
      <c r="G192" s="23">
        <v>300</v>
      </c>
      <c r="H192" s="24" t="s">
        <v>202</v>
      </c>
      <c r="I192" s="25">
        <f>ROUND(G192/E192,4)</f>
        <v>1</v>
      </c>
    </row>
    <row r="193" spans="1:9" s="3" customFormat="1" ht="173.25" x14ac:dyDescent="0.25">
      <c r="A193" s="33"/>
      <c r="B193" s="22" t="s">
        <v>151</v>
      </c>
      <c r="C193" s="22" t="s">
        <v>13</v>
      </c>
      <c r="D193" s="23">
        <v>200</v>
      </c>
      <c r="E193" s="23">
        <v>200</v>
      </c>
      <c r="F193" s="23">
        <v>200</v>
      </c>
      <c r="G193" s="23">
        <v>200</v>
      </c>
      <c r="H193" s="24" t="s">
        <v>202</v>
      </c>
      <c r="I193" s="25">
        <f>ROUND(G193/E193,4)</f>
        <v>1</v>
      </c>
    </row>
    <row r="194" spans="1:9" s="3" customFormat="1" ht="173.25" x14ac:dyDescent="0.25">
      <c r="A194" s="33"/>
      <c r="B194" s="22" t="s">
        <v>152</v>
      </c>
      <c r="C194" s="22" t="s">
        <v>13</v>
      </c>
      <c r="D194" s="23">
        <v>200</v>
      </c>
      <c r="E194" s="23">
        <v>200</v>
      </c>
      <c r="F194" s="23">
        <v>0</v>
      </c>
      <c r="G194" s="23">
        <v>0</v>
      </c>
      <c r="H194" s="24" t="s">
        <v>202</v>
      </c>
      <c r="I194" s="25">
        <f>ROUND(G194/E194,4)</f>
        <v>0</v>
      </c>
    </row>
    <row r="195" spans="1:9" s="3" customFormat="1" x14ac:dyDescent="0.25">
      <c r="A195" s="104"/>
      <c r="B195" s="98" t="s">
        <v>17</v>
      </c>
      <c r="C195" s="60" t="s">
        <v>16</v>
      </c>
      <c r="D195" s="61">
        <f>D196</f>
        <v>700</v>
      </c>
      <c r="E195" s="61">
        <f>E196</f>
        <v>700</v>
      </c>
      <c r="F195" s="61">
        <f>F196</f>
        <v>500</v>
      </c>
      <c r="G195" s="61">
        <f>G196</f>
        <v>500</v>
      </c>
      <c r="H195" s="24" t="s">
        <v>202</v>
      </c>
      <c r="I195" s="25">
        <f>ROUND(G195/E195,4)</f>
        <v>0.71430000000000005</v>
      </c>
    </row>
    <row r="196" spans="1:9" s="3" customFormat="1" ht="31.5" x14ac:dyDescent="0.25">
      <c r="A196" s="99"/>
      <c r="B196" s="99"/>
      <c r="C196" s="22" t="s">
        <v>13</v>
      </c>
      <c r="D196" s="23">
        <f>D192+D193+D194</f>
        <v>700</v>
      </c>
      <c r="E196" s="23">
        <f>E192+E193+E194</f>
        <v>700</v>
      </c>
      <c r="F196" s="23">
        <f>F192+F193+F194</f>
        <v>500</v>
      </c>
      <c r="G196" s="23">
        <f>G192+G193+G194</f>
        <v>500</v>
      </c>
      <c r="H196" s="24" t="s">
        <v>202</v>
      </c>
      <c r="I196" s="25">
        <f>ROUND(G196/E196,4)</f>
        <v>0.71430000000000005</v>
      </c>
    </row>
    <row r="197" spans="1:9" s="3" customFormat="1" x14ac:dyDescent="0.25">
      <c r="A197" s="33"/>
      <c r="B197" s="109" t="s">
        <v>113</v>
      </c>
      <c r="C197" s="110"/>
      <c r="D197" s="110"/>
      <c r="E197" s="110"/>
      <c r="F197" s="110"/>
      <c r="G197" s="110"/>
      <c r="H197" s="110"/>
      <c r="I197" s="111"/>
    </row>
    <row r="198" spans="1:9" s="3" customFormat="1" ht="31.5" x14ac:dyDescent="0.25">
      <c r="A198" s="33"/>
      <c r="B198" s="22" t="s">
        <v>114</v>
      </c>
      <c r="C198" s="22" t="s">
        <v>13</v>
      </c>
      <c r="D198" s="23">
        <v>30</v>
      </c>
      <c r="E198" s="23">
        <v>30</v>
      </c>
      <c r="F198" s="23">
        <v>0</v>
      </c>
      <c r="G198" s="23">
        <v>0</v>
      </c>
      <c r="H198" s="24" t="s">
        <v>202</v>
      </c>
      <c r="I198" s="25">
        <f t="shared" ref="I198:I203" si="13">ROUND(G198/E198,4)</f>
        <v>0</v>
      </c>
    </row>
    <row r="199" spans="1:9" s="3" customFormat="1" ht="31.5" x14ac:dyDescent="0.25">
      <c r="A199" s="33"/>
      <c r="B199" s="22" t="s">
        <v>115</v>
      </c>
      <c r="C199" s="22" t="s">
        <v>13</v>
      </c>
      <c r="D199" s="23">
        <v>20</v>
      </c>
      <c r="E199" s="23">
        <v>20</v>
      </c>
      <c r="F199" s="23">
        <v>20</v>
      </c>
      <c r="G199" s="23">
        <v>20</v>
      </c>
      <c r="H199" s="24" t="s">
        <v>202</v>
      </c>
      <c r="I199" s="25">
        <f t="shared" si="13"/>
        <v>1</v>
      </c>
    </row>
    <row r="200" spans="1:9" s="3" customFormat="1" x14ac:dyDescent="0.25">
      <c r="A200" s="104"/>
      <c r="B200" s="98" t="s">
        <v>17</v>
      </c>
      <c r="C200" s="60" t="s">
        <v>16</v>
      </c>
      <c r="D200" s="61">
        <f>D201</f>
        <v>50</v>
      </c>
      <c r="E200" s="61">
        <f>E201</f>
        <v>50</v>
      </c>
      <c r="F200" s="61">
        <f>F201</f>
        <v>20</v>
      </c>
      <c r="G200" s="61">
        <f>G201</f>
        <v>20</v>
      </c>
      <c r="H200" s="29" t="s">
        <v>202</v>
      </c>
      <c r="I200" s="30">
        <f t="shared" si="13"/>
        <v>0.4</v>
      </c>
    </row>
    <row r="201" spans="1:9" s="3" customFormat="1" ht="31.5" x14ac:dyDescent="0.25">
      <c r="A201" s="99"/>
      <c r="B201" s="99"/>
      <c r="C201" s="22" t="s">
        <v>13</v>
      </c>
      <c r="D201" s="23">
        <f>D198+D199</f>
        <v>50</v>
      </c>
      <c r="E201" s="23">
        <f>E198+E199</f>
        <v>50</v>
      </c>
      <c r="F201" s="23">
        <f>F198+F199</f>
        <v>20</v>
      </c>
      <c r="G201" s="23">
        <f>G198+G199</f>
        <v>20</v>
      </c>
      <c r="H201" s="24" t="s">
        <v>202</v>
      </c>
      <c r="I201" s="25">
        <f t="shared" si="13"/>
        <v>0.4</v>
      </c>
    </row>
    <row r="202" spans="1:9" s="3" customFormat="1" x14ac:dyDescent="0.25">
      <c r="A202" s="117"/>
      <c r="B202" s="101" t="s">
        <v>14</v>
      </c>
      <c r="C202" s="60" t="s">
        <v>16</v>
      </c>
      <c r="D202" s="61">
        <f>D203</f>
        <v>3980</v>
      </c>
      <c r="E202" s="61">
        <f>E203</f>
        <v>3980</v>
      </c>
      <c r="F202" s="61">
        <f>F203</f>
        <v>520</v>
      </c>
      <c r="G202" s="61">
        <f>G203</f>
        <v>520</v>
      </c>
      <c r="H202" s="29" t="s">
        <v>202</v>
      </c>
      <c r="I202" s="30">
        <f t="shared" si="13"/>
        <v>0.13070000000000001</v>
      </c>
    </row>
    <row r="203" spans="1:9" s="3" customFormat="1" ht="31.5" x14ac:dyDescent="0.25">
      <c r="A203" s="102"/>
      <c r="B203" s="127"/>
      <c r="C203" s="22" t="s">
        <v>13</v>
      </c>
      <c r="D203" s="23">
        <f>D190+D196+D201</f>
        <v>3980</v>
      </c>
      <c r="E203" s="23">
        <f>E190+E196+E201</f>
        <v>3980</v>
      </c>
      <c r="F203" s="23">
        <f>F190+F196+F201</f>
        <v>520</v>
      </c>
      <c r="G203" s="23">
        <f>G190+G196+G201</f>
        <v>520</v>
      </c>
      <c r="H203" s="24" t="s">
        <v>202</v>
      </c>
      <c r="I203" s="25">
        <f t="shared" si="13"/>
        <v>0.13070000000000001</v>
      </c>
    </row>
    <row r="204" spans="1:9" x14ac:dyDescent="0.25">
      <c r="A204" s="12">
        <v>9</v>
      </c>
      <c r="B204" s="92" t="s">
        <v>153</v>
      </c>
      <c r="C204" s="93"/>
      <c r="D204" s="93"/>
      <c r="E204" s="93"/>
      <c r="F204" s="93"/>
      <c r="G204" s="93"/>
      <c r="H204" s="93"/>
      <c r="I204" s="94"/>
    </row>
    <row r="205" spans="1:9" x14ac:dyDescent="0.25">
      <c r="A205" s="12"/>
      <c r="B205" s="92" t="s">
        <v>52</v>
      </c>
      <c r="C205" s="93"/>
      <c r="D205" s="93"/>
      <c r="E205" s="93"/>
      <c r="F205" s="93"/>
      <c r="G205" s="93"/>
      <c r="H205" s="93"/>
      <c r="I205" s="94"/>
    </row>
    <row r="206" spans="1:9" ht="31.5" x14ac:dyDescent="0.25">
      <c r="A206" s="27"/>
      <c r="B206" s="62" t="s">
        <v>256</v>
      </c>
      <c r="C206" s="22" t="s">
        <v>13</v>
      </c>
      <c r="D206" s="23">
        <v>555.70000000000005</v>
      </c>
      <c r="E206" s="23">
        <v>555.70000000000005</v>
      </c>
      <c r="F206" s="23">
        <v>0.4</v>
      </c>
      <c r="G206" s="23">
        <v>0.3</v>
      </c>
      <c r="H206" s="24" t="s">
        <v>202</v>
      </c>
      <c r="I206" s="25">
        <f t="shared" ref="I206:I214" si="14">ROUND(G206/E206,4)</f>
        <v>5.0000000000000001E-4</v>
      </c>
    </row>
    <row r="207" spans="1:9" ht="110.25" x14ac:dyDescent="0.25">
      <c r="A207" s="27"/>
      <c r="B207" s="62" t="s">
        <v>257</v>
      </c>
      <c r="C207" s="22" t="s">
        <v>13</v>
      </c>
      <c r="D207" s="23">
        <v>430</v>
      </c>
      <c r="E207" s="23">
        <v>430</v>
      </c>
      <c r="F207" s="23">
        <v>0</v>
      </c>
      <c r="G207" s="23">
        <v>0</v>
      </c>
      <c r="H207" s="24" t="s">
        <v>202</v>
      </c>
      <c r="I207" s="25">
        <f t="shared" si="14"/>
        <v>0</v>
      </c>
    </row>
    <row r="208" spans="1:9" ht="78.75" x14ac:dyDescent="0.25">
      <c r="A208" s="27"/>
      <c r="B208" s="62" t="s">
        <v>258</v>
      </c>
      <c r="C208" s="22" t="s">
        <v>13</v>
      </c>
      <c r="D208" s="23">
        <v>2652</v>
      </c>
      <c r="E208" s="23">
        <v>2652</v>
      </c>
      <c r="F208" s="23">
        <v>598.20000000000005</v>
      </c>
      <c r="G208" s="23">
        <v>527.70000000000005</v>
      </c>
      <c r="H208" s="24" t="s">
        <v>202</v>
      </c>
      <c r="I208" s="25">
        <f t="shared" si="14"/>
        <v>0.19900000000000001</v>
      </c>
    </row>
    <row r="209" spans="1:9" ht="47.25" x14ac:dyDescent="0.25">
      <c r="A209" s="27"/>
      <c r="B209" s="62" t="s">
        <v>259</v>
      </c>
      <c r="C209" s="22" t="s">
        <v>13</v>
      </c>
      <c r="D209" s="23">
        <v>70</v>
      </c>
      <c r="E209" s="23">
        <v>70</v>
      </c>
      <c r="F209" s="23">
        <v>0</v>
      </c>
      <c r="G209" s="23">
        <v>0</v>
      </c>
      <c r="H209" s="24" t="s">
        <v>202</v>
      </c>
      <c r="I209" s="25">
        <f t="shared" si="14"/>
        <v>0</v>
      </c>
    </row>
    <row r="210" spans="1:9" ht="31.5" x14ac:dyDescent="0.25">
      <c r="A210" s="27"/>
      <c r="B210" s="62" t="s">
        <v>260</v>
      </c>
      <c r="C210" s="22" t="s">
        <v>13</v>
      </c>
      <c r="D210" s="23">
        <v>215.8</v>
      </c>
      <c r="E210" s="23">
        <v>215.8</v>
      </c>
      <c r="F210" s="23">
        <v>14.3</v>
      </c>
      <c r="G210" s="23">
        <v>14.3</v>
      </c>
      <c r="H210" s="24" t="s">
        <v>202</v>
      </c>
      <c r="I210" s="25">
        <f t="shared" si="14"/>
        <v>6.6299999999999998E-2</v>
      </c>
    </row>
    <row r="211" spans="1:9" ht="47.25" x14ac:dyDescent="0.25">
      <c r="A211" s="27"/>
      <c r="B211" s="62" t="s">
        <v>261</v>
      </c>
      <c r="C211" s="22" t="s">
        <v>13</v>
      </c>
      <c r="D211" s="23">
        <v>200</v>
      </c>
      <c r="E211" s="23">
        <v>200</v>
      </c>
      <c r="F211" s="23">
        <v>17.3</v>
      </c>
      <c r="G211" s="23">
        <v>17.3</v>
      </c>
      <c r="H211" s="24" t="s">
        <v>202</v>
      </c>
      <c r="I211" s="25">
        <f t="shared" si="14"/>
        <v>8.6499999999999994E-2</v>
      </c>
    </row>
    <row r="212" spans="1:9" ht="78.75" x14ac:dyDescent="0.25">
      <c r="A212" s="27"/>
      <c r="B212" s="62" t="s">
        <v>262</v>
      </c>
      <c r="C212" s="22" t="s">
        <v>13</v>
      </c>
      <c r="D212" s="23">
        <v>6798.5</v>
      </c>
      <c r="E212" s="23">
        <v>6798.5</v>
      </c>
      <c r="F212" s="23">
        <v>0</v>
      </c>
      <c r="G212" s="23">
        <v>0</v>
      </c>
      <c r="H212" s="24" t="s">
        <v>202</v>
      </c>
      <c r="I212" s="25">
        <f t="shared" si="14"/>
        <v>0</v>
      </c>
    </row>
    <row r="213" spans="1:9" x14ac:dyDescent="0.25">
      <c r="A213" s="105"/>
      <c r="B213" s="101" t="s">
        <v>17</v>
      </c>
      <c r="C213" s="11" t="s">
        <v>16</v>
      </c>
      <c r="D213" s="26">
        <f>D214</f>
        <v>10922</v>
      </c>
      <c r="E213" s="26">
        <f>E214</f>
        <v>10922</v>
      </c>
      <c r="F213" s="26">
        <f>F214</f>
        <v>630.19999999999993</v>
      </c>
      <c r="G213" s="26">
        <f>G214</f>
        <v>559.59999999999991</v>
      </c>
      <c r="H213" s="24" t="s">
        <v>202</v>
      </c>
      <c r="I213" s="25">
        <f t="shared" si="14"/>
        <v>5.1200000000000002E-2</v>
      </c>
    </row>
    <row r="214" spans="1:9" ht="31.5" x14ac:dyDescent="0.25">
      <c r="A214" s="106"/>
      <c r="B214" s="121"/>
      <c r="C214" s="22" t="s">
        <v>13</v>
      </c>
      <c r="D214" s="23">
        <f>SUM(D206:D212)</f>
        <v>10922</v>
      </c>
      <c r="E214" s="23">
        <f>SUM(E206:E212)</f>
        <v>10922</v>
      </c>
      <c r="F214" s="23">
        <f>SUM(F206:F212)</f>
        <v>630.19999999999993</v>
      </c>
      <c r="G214" s="23">
        <f>SUM(G206:G212)</f>
        <v>559.59999999999991</v>
      </c>
      <c r="H214" s="24" t="s">
        <v>202</v>
      </c>
      <c r="I214" s="25">
        <f t="shared" si="14"/>
        <v>5.1200000000000002E-2</v>
      </c>
    </row>
    <row r="215" spans="1:9" ht="15.75" customHeight="1" x14ac:dyDescent="0.25">
      <c r="A215" s="92" t="s">
        <v>12</v>
      </c>
      <c r="B215" s="93"/>
      <c r="C215" s="93"/>
      <c r="D215" s="93"/>
      <c r="E215" s="93"/>
      <c r="F215" s="93"/>
      <c r="G215" s="93"/>
      <c r="H215" s="93"/>
      <c r="I215" s="94"/>
    </row>
    <row r="216" spans="1:9" ht="47.25" x14ac:dyDescent="0.25">
      <c r="A216" s="63"/>
      <c r="B216" s="64" t="s">
        <v>263</v>
      </c>
      <c r="C216" s="22" t="s">
        <v>15</v>
      </c>
      <c r="D216" s="56">
        <v>99860.5</v>
      </c>
      <c r="E216" s="56">
        <v>99860.5</v>
      </c>
      <c r="F216" s="56">
        <v>24825.1</v>
      </c>
      <c r="G216" s="56">
        <v>24825.1</v>
      </c>
      <c r="H216" s="24" t="s">
        <v>202</v>
      </c>
      <c r="I216" s="25">
        <f t="shared" ref="I216:I225" si="15">ROUND(G216/E216,4)</f>
        <v>0.24859999999999999</v>
      </c>
    </row>
    <row r="217" spans="1:9" ht="31.5" x14ac:dyDescent="0.25">
      <c r="A217" s="63"/>
      <c r="B217" s="64" t="s">
        <v>263</v>
      </c>
      <c r="C217" s="22" t="s">
        <v>13</v>
      </c>
      <c r="D217" s="56">
        <v>23794.1</v>
      </c>
      <c r="E217" s="56">
        <v>23794.1</v>
      </c>
      <c r="F217" s="56">
        <v>5853.5</v>
      </c>
      <c r="G217" s="56">
        <v>5853.5</v>
      </c>
      <c r="H217" s="24" t="s">
        <v>202</v>
      </c>
      <c r="I217" s="25">
        <f t="shared" si="15"/>
        <v>0.246</v>
      </c>
    </row>
    <row r="218" spans="1:9" ht="47.25" x14ac:dyDescent="0.25">
      <c r="A218" s="65"/>
      <c r="B218" s="66" t="s">
        <v>264</v>
      </c>
      <c r="C218" s="22" t="s">
        <v>15</v>
      </c>
      <c r="D218" s="56">
        <v>38720.5</v>
      </c>
      <c r="E218" s="56">
        <v>38720.5</v>
      </c>
      <c r="F218" s="56">
        <v>9580.2999999999993</v>
      </c>
      <c r="G218" s="56">
        <v>9580.2999999999993</v>
      </c>
      <c r="H218" s="24" t="s">
        <v>202</v>
      </c>
      <c r="I218" s="25">
        <f t="shared" si="15"/>
        <v>0.24740000000000001</v>
      </c>
    </row>
    <row r="219" spans="1:9" ht="31.5" x14ac:dyDescent="0.25">
      <c r="A219" s="65"/>
      <c r="B219" s="66" t="s">
        <v>264</v>
      </c>
      <c r="C219" s="22" t="s">
        <v>13</v>
      </c>
      <c r="D219" s="56">
        <v>86100.5</v>
      </c>
      <c r="E219" s="56">
        <v>86100.5</v>
      </c>
      <c r="F219" s="56">
        <v>5057.3999999999996</v>
      </c>
      <c r="G219" s="56">
        <v>5057.3999999999996</v>
      </c>
      <c r="H219" s="24" t="s">
        <v>202</v>
      </c>
      <c r="I219" s="25">
        <f t="shared" si="15"/>
        <v>5.8700000000000002E-2</v>
      </c>
    </row>
    <row r="220" spans="1:9" x14ac:dyDescent="0.25">
      <c r="A220" s="105"/>
      <c r="B220" s="101" t="s">
        <v>17</v>
      </c>
      <c r="C220" s="11" t="s">
        <v>16</v>
      </c>
      <c r="D220" s="26">
        <f>D221+D222</f>
        <v>248475.6</v>
      </c>
      <c r="E220" s="26">
        <f>E221+E222</f>
        <v>248475.6</v>
      </c>
      <c r="F220" s="26">
        <f>F221+F222</f>
        <v>45316.299999999996</v>
      </c>
      <c r="G220" s="26">
        <f>G221+G222</f>
        <v>45316.299999999996</v>
      </c>
      <c r="H220" s="29" t="s">
        <v>202</v>
      </c>
      <c r="I220" s="30">
        <f t="shared" si="15"/>
        <v>0.18240000000000001</v>
      </c>
    </row>
    <row r="221" spans="1:9" ht="31.5" x14ac:dyDescent="0.25">
      <c r="A221" s="106"/>
      <c r="B221" s="107"/>
      <c r="C221" s="22" t="s">
        <v>13</v>
      </c>
      <c r="D221" s="23">
        <f>D217+D219</f>
        <v>109894.6</v>
      </c>
      <c r="E221" s="23">
        <f>E217+E219</f>
        <v>109894.6</v>
      </c>
      <c r="F221" s="23">
        <f>F217+F219</f>
        <v>10910.9</v>
      </c>
      <c r="G221" s="23">
        <f>G217+G219</f>
        <v>10910.9</v>
      </c>
      <c r="H221" s="24" t="s">
        <v>202</v>
      </c>
      <c r="I221" s="25">
        <f t="shared" si="15"/>
        <v>9.9299999999999999E-2</v>
      </c>
    </row>
    <row r="222" spans="1:9" ht="47.25" x14ac:dyDescent="0.25">
      <c r="A222" s="106"/>
      <c r="B222" s="107"/>
      <c r="C222" s="22" t="s">
        <v>15</v>
      </c>
      <c r="D222" s="23">
        <f>D216+D218</f>
        <v>138581</v>
      </c>
      <c r="E222" s="23">
        <f>E216+E218</f>
        <v>138581</v>
      </c>
      <c r="F222" s="23">
        <f>F216+F218</f>
        <v>34405.399999999994</v>
      </c>
      <c r="G222" s="23">
        <f>G216+G218</f>
        <v>34405.399999999994</v>
      </c>
      <c r="H222" s="24" t="s">
        <v>202</v>
      </c>
      <c r="I222" s="25">
        <f t="shared" si="15"/>
        <v>0.24829999999999999</v>
      </c>
    </row>
    <row r="223" spans="1:9" ht="31.5" x14ac:dyDescent="0.25">
      <c r="A223" s="128"/>
      <c r="B223" s="101" t="s">
        <v>14</v>
      </c>
      <c r="C223" s="11" t="s">
        <v>3</v>
      </c>
      <c r="D223" s="26">
        <f>D224+D225</f>
        <v>259397.6</v>
      </c>
      <c r="E223" s="26">
        <f>E224+E225</f>
        <v>259397.7</v>
      </c>
      <c r="F223" s="26">
        <f>F224+F225-0.1</f>
        <v>45946.499999999993</v>
      </c>
      <c r="G223" s="26">
        <f>G224+G225-0.1</f>
        <v>45875.899999999994</v>
      </c>
      <c r="H223" s="29" t="s">
        <v>202</v>
      </c>
      <c r="I223" s="30">
        <f t="shared" si="15"/>
        <v>0.1769</v>
      </c>
    </row>
    <row r="224" spans="1:9" ht="31.5" x14ac:dyDescent="0.25">
      <c r="A224" s="131"/>
      <c r="B224" s="108"/>
      <c r="C224" s="22" t="s">
        <v>13</v>
      </c>
      <c r="D224" s="23">
        <f>D214+D221</f>
        <v>120816.6</v>
      </c>
      <c r="E224" s="23">
        <f>E214+E221+0.1</f>
        <v>120816.70000000001</v>
      </c>
      <c r="F224" s="23">
        <f>F214+F221+0.1</f>
        <v>11541.2</v>
      </c>
      <c r="G224" s="23">
        <f>G214+G221+0.1</f>
        <v>11470.6</v>
      </c>
      <c r="H224" s="24" t="s">
        <v>202</v>
      </c>
      <c r="I224" s="25">
        <f t="shared" si="15"/>
        <v>9.4899999999999998E-2</v>
      </c>
    </row>
    <row r="225" spans="1:9" ht="47.25" x14ac:dyDescent="0.25">
      <c r="A225" s="114"/>
      <c r="B225" s="102"/>
      <c r="C225" s="22" t="s">
        <v>15</v>
      </c>
      <c r="D225" s="23">
        <f>D222</f>
        <v>138581</v>
      </c>
      <c r="E225" s="23">
        <f>E222</f>
        <v>138581</v>
      </c>
      <c r="F225" s="23">
        <f>F222</f>
        <v>34405.399999999994</v>
      </c>
      <c r="G225" s="23">
        <f>G222</f>
        <v>34405.399999999994</v>
      </c>
      <c r="H225" s="24" t="s">
        <v>202</v>
      </c>
      <c r="I225" s="25">
        <f t="shared" si="15"/>
        <v>0.24829999999999999</v>
      </c>
    </row>
    <row r="226" spans="1:9" x14ac:dyDescent="0.25">
      <c r="A226" s="12">
        <v>10</v>
      </c>
      <c r="B226" s="95" t="s">
        <v>116</v>
      </c>
      <c r="C226" s="96"/>
      <c r="D226" s="96"/>
      <c r="E226" s="96"/>
      <c r="F226" s="96"/>
      <c r="G226" s="96"/>
      <c r="H226" s="96"/>
      <c r="I226" s="97"/>
    </row>
    <row r="227" spans="1:9" ht="47.25" x14ac:dyDescent="0.25">
      <c r="A227" s="67"/>
      <c r="B227" s="22" t="s">
        <v>19</v>
      </c>
      <c r="C227" s="22" t="s">
        <v>13</v>
      </c>
      <c r="D227" s="23">
        <v>1169.3</v>
      </c>
      <c r="E227" s="23">
        <v>1169.3</v>
      </c>
      <c r="F227" s="23">
        <v>96.6</v>
      </c>
      <c r="G227" s="23">
        <v>96.3</v>
      </c>
      <c r="H227" s="24" t="s">
        <v>202</v>
      </c>
      <c r="I227" s="25">
        <f>ROUND(G227/E227,4)</f>
        <v>8.2400000000000001E-2</v>
      </c>
    </row>
    <row r="228" spans="1:9" ht="63" x14ac:dyDescent="0.25">
      <c r="A228" s="67"/>
      <c r="B228" s="22" t="s">
        <v>94</v>
      </c>
      <c r="C228" s="22" t="s">
        <v>13</v>
      </c>
      <c r="D228" s="23">
        <v>390</v>
      </c>
      <c r="E228" s="23">
        <v>390</v>
      </c>
      <c r="F228" s="23">
        <v>90.7</v>
      </c>
      <c r="G228" s="23">
        <v>90.7</v>
      </c>
      <c r="H228" s="24" t="s">
        <v>202</v>
      </c>
      <c r="I228" s="25">
        <f>ROUND(G228/E228,4)</f>
        <v>0.2326</v>
      </c>
    </row>
    <row r="229" spans="1:9" x14ac:dyDescent="0.25">
      <c r="A229" s="105"/>
      <c r="B229" s="101" t="s">
        <v>14</v>
      </c>
      <c r="C229" s="11" t="s">
        <v>16</v>
      </c>
      <c r="D229" s="26">
        <f>D230</f>
        <v>1559.3</v>
      </c>
      <c r="E229" s="26">
        <f>E230</f>
        <v>1559.3</v>
      </c>
      <c r="F229" s="26">
        <f>F230</f>
        <v>187.3</v>
      </c>
      <c r="G229" s="26">
        <f>G230</f>
        <v>187</v>
      </c>
      <c r="H229" s="24" t="s">
        <v>202</v>
      </c>
      <c r="I229" s="25">
        <f>ROUND(G229/E229,4)</f>
        <v>0.11990000000000001</v>
      </c>
    </row>
    <row r="230" spans="1:9" s="6" customFormat="1" ht="31.5" x14ac:dyDescent="0.25">
      <c r="A230" s="106"/>
      <c r="B230" s="107"/>
      <c r="C230" s="22" t="s">
        <v>13</v>
      </c>
      <c r="D230" s="23">
        <f>D227+D228</f>
        <v>1559.3</v>
      </c>
      <c r="E230" s="23">
        <f>E227+E228</f>
        <v>1559.3</v>
      </c>
      <c r="F230" s="23">
        <f>F227+F228</f>
        <v>187.3</v>
      </c>
      <c r="G230" s="23">
        <f>G227+G228</f>
        <v>187</v>
      </c>
      <c r="H230" s="24" t="s">
        <v>202</v>
      </c>
      <c r="I230" s="25">
        <f>ROUND(G230/E230,4)</f>
        <v>0.11990000000000001</v>
      </c>
    </row>
    <row r="231" spans="1:9" x14ac:dyDescent="0.25">
      <c r="A231" s="11">
        <v>11</v>
      </c>
      <c r="B231" s="95" t="s">
        <v>154</v>
      </c>
      <c r="C231" s="96"/>
      <c r="D231" s="96"/>
      <c r="E231" s="96"/>
      <c r="F231" s="96"/>
      <c r="G231" s="96"/>
      <c r="H231" s="96"/>
      <c r="I231" s="97"/>
    </row>
    <row r="232" spans="1:9" ht="47.25" x14ac:dyDescent="0.25">
      <c r="A232" s="22"/>
      <c r="B232" s="22" t="s">
        <v>296</v>
      </c>
      <c r="C232" s="22" t="s">
        <v>13</v>
      </c>
      <c r="D232" s="22">
        <v>486.2</v>
      </c>
      <c r="E232" s="22">
        <v>486.2</v>
      </c>
      <c r="F232" s="22">
        <v>0</v>
      </c>
      <c r="G232" s="22">
        <v>0</v>
      </c>
      <c r="H232" s="39" t="s">
        <v>202</v>
      </c>
      <c r="I232" s="25">
        <f>ROUND(G232/E232,4)</f>
        <v>0</v>
      </c>
    </row>
    <row r="233" spans="1:9" ht="47.25" x14ac:dyDescent="0.25">
      <c r="A233" s="11"/>
      <c r="B233" s="22" t="s">
        <v>123</v>
      </c>
      <c r="C233" s="22" t="s">
        <v>13</v>
      </c>
      <c r="D233" s="23">
        <v>1381</v>
      </c>
      <c r="E233" s="23">
        <v>1381</v>
      </c>
      <c r="F233" s="23">
        <v>118.6</v>
      </c>
      <c r="G233" s="23">
        <v>26.1</v>
      </c>
      <c r="H233" s="39" t="s">
        <v>202</v>
      </c>
      <c r="I233" s="25">
        <f t="shared" ref="I233:I239" si="16">ROUND(G233/E233,4)</f>
        <v>1.89E-2</v>
      </c>
    </row>
    <row r="234" spans="1:9" ht="63" x14ac:dyDescent="0.25">
      <c r="A234" s="11"/>
      <c r="B234" s="22" t="s">
        <v>102</v>
      </c>
      <c r="C234" s="22" t="s">
        <v>13</v>
      </c>
      <c r="D234" s="23">
        <v>600</v>
      </c>
      <c r="E234" s="23">
        <v>600</v>
      </c>
      <c r="F234" s="23">
        <v>50</v>
      </c>
      <c r="G234" s="23">
        <v>50</v>
      </c>
      <c r="H234" s="39" t="s">
        <v>202</v>
      </c>
      <c r="I234" s="25">
        <f>ROUND(G234/E234,4)</f>
        <v>8.3299999999999999E-2</v>
      </c>
    </row>
    <row r="235" spans="1:9" ht="47.25" x14ac:dyDescent="0.25">
      <c r="A235" s="59"/>
      <c r="B235" s="22" t="s">
        <v>121</v>
      </c>
      <c r="C235" s="28" t="s">
        <v>15</v>
      </c>
      <c r="D235" s="23">
        <v>11365.3</v>
      </c>
      <c r="E235" s="23">
        <v>11365.3</v>
      </c>
      <c r="F235" s="23">
        <v>0</v>
      </c>
      <c r="G235" s="23">
        <v>0</v>
      </c>
      <c r="H235" s="39" t="s">
        <v>202</v>
      </c>
      <c r="I235" s="25">
        <f t="shared" si="16"/>
        <v>0</v>
      </c>
    </row>
    <row r="236" spans="1:9" ht="63" x14ac:dyDescent="0.25">
      <c r="A236" s="38"/>
      <c r="B236" s="22" t="s">
        <v>55</v>
      </c>
      <c r="C236" s="22" t="s">
        <v>13</v>
      </c>
      <c r="D236" s="23">
        <v>4145.2</v>
      </c>
      <c r="E236" s="23">
        <v>4145.2</v>
      </c>
      <c r="F236" s="23">
        <v>0</v>
      </c>
      <c r="G236" s="23">
        <v>0</v>
      </c>
      <c r="H236" s="39" t="s">
        <v>202</v>
      </c>
      <c r="I236" s="25">
        <f t="shared" si="16"/>
        <v>0</v>
      </c>
    </row>
    <row r="237" spans="1:9" ht="78.75" x14ac:dyDescent="0.25">
      <c r="A237" s="38"/>
      <c r="B237" s="28" t="s">
        <v>295</v>
      </c>
      <c r="C237" s="28" t="s">
        <v>15</v>
      </c>
      <c r="D237" s="23">
        <v>93100.6</v>
      </c>
      <c r="E237" s="23">
        <v>93100.6</v>
      </c>
      <c r="F237" s="23">
        <v>0</v>
      </c>
      <c r="G237" s="23">
        <v>0</v>
      </c>
      <c r="H237" s="39" t="s">
        <v>202</v>
      </c>
      <c r="I237" s="25">
        <f t="shared" si="16"/>
        <v>0</v>
      </c>
    </row>
    <row r="238" spans="1:9" x14ac:dyDescent="0.25">
      <c r="A238" s="132"/>
      <c r="B238" s="101" t="s">
        <v>14</v>
      </c>
      <c r="C238" s="11" t="s">
        <v>16</v>
      </c>
      <c r="D238" s="26">
        <f>D239+D240</f>
        <v>111078.3</v>
      </c>
      <c r="E238" s="26">
        <f>E239+E240</f>
        <v>111078.3</v>
      </c>
      <c r="F238" s="26">
        <f>F239+F240</f>
        <v>168.6</v>
      </c>
      <c r="G238" s="26">
        <f>G239+G240</f>
        <v>76.099999999999994</v>
      </c>
      <c r="H238" s="39" t="s">
        <v>202</v>
      </c>
      <c r="I238" s="25">
        <f t="shared" si="16"/>
        <v>6.9999999999999999E-4</v>
      </c>
    </row>
    <row r="239" spans="1:9" ht="31.5" x14ac:dyDescent="0.25">
      <c r="A239" s="133"/>
      <c r="B239" s="102"/>
      <c r="C239" s="22" t="s">
        <v>13</v>
      </c>
      <c r="D239" s="23">
        <f>D233+D236+D232+D234</f>
        <v>6612.4</v>
      </c>
      <c r="E239" s="23">
        <f>E233+E236+E232+E234</f>
        <v>6612.4</v>
      </c>
      <c r="F239" s="23">
        <f>F233+F236+F232+F234</f>
        <v>168.6</v>
      </c>
      <c r="G239" s="23">
        <f>G233+G236+G232+G234</f>
        <v>76.099999999999994</v>
      </c>
      <c r="H239" s="39" t="s">
        <v>202</v>
      </c>
      <c r="I239" s="25">
        <f t="shared" si="16"/>
        <v>1.15E-2</v>
      </c>
    </row>
    <row r="240" spans="1:9" ht="47.25" x14ac:dyDescent="0.25">
      <c r="A240" s="137"/>
      <c r="B240" s="103"/>
      <c r="C240" s="22" t="s">
        <v>15</v>
      </c>
      <c r="D240" s="23">
        <f>D235+D237</f>
        <v>104465.90000000001</v>
      </c>
      <c r="E240" s="23">
        <f>E235+E237</f>
        <v>104465.90000000001</v>
      </c>
      <c r="F240" s="23">
        <f>F235+F237</f>
        <v>0</v>
      </c>
      <c r="G240" s="23">
        <f>G235+G237</f>
        <v>0</v>
      </c>
      <c r="H240" s="39" t="s">
        <v>202</v>
      </c>
      <c r="I240" s="25">
        <f>ROUND(G240/E240,4)</f>
        <v>0</v>
      </c>
    </row>
    <row r="241" spans="1:9" ht="15.75" customHeight="1" x14ac:dyDescent="0.25">
      <c r="A241" s="12">
        <v>12</v>
      </c>
      <c r="B241" s="92" t="s">
        <v>155</v>
      </c>
      <c r="C241" s="93"/>
      <c r="D241" s="93"/>
      <c r="E241" s="93"/>
      <c r="F241" s="93"/>
      <c r="G241" s="93"/>
      <c r="H241" s="93"/>
      <c r="I241" s="94"/>
    </row>
    <row r="242" spans="1:9" ht="15.75" customHeight="1" x14ac:dyDescent="0.25">
      <c r="A242" s="92" t="s">
        <v>76</v>
      </c>
      <c r="B242" s="93"/>
      <c r="C242" s="93"/>
      <c r="D242" s="93"/>
      <c r="E242" s="93"/>
      <c r="F242" s="93"/>
      <c r="G242" s="93"/>
      <c r="H242" s="93"/>
      <c r="I242" s="94"/>
    </row>
    <row r="243" spans="1:9" ht="63" x14ac:dyDescent="0.25">
      <c r="A243" s="12"/>
      <c r="B243" s="22" t="s">
        <v>22</v>
      </c>
      <c r="C243" s="22" t="s">
        <v>13</v>
      </c>
      <c r="D243" s="68">
        <f>68.7+47.7+97.6</f>
        <v>214</v>
      </c>
      <c r="E243" s="68">
        <f>68.7+47.7+97.6</f>
        <v>214</v>
      </c>
      <c r="F243" s="68">
        <v>7.5</v>
      </c>
      <c r="G243" s="68">
        <v>7.5</v>
      </c>
      <c r="H243" s="39" t="s">
        <v>202</v>
      </c>
      <c r="I243" s="25">
        <f>ROUND(G243/E243,4)</f>
        <v>3.5000000000000003E-2</v>
      </c>
    </row>
    <row r="244" spans="1:9" ht="78.75" x14ac:dyDescent="0.25">
      <c r="A244" s="12"/>
      <c r="B244" s="22" t="s">
        <v>23</v>
      </c>
      <c r="C244" s="22" t="s">
        <v>13</v>
      </c>
      <c r="D244" s="68">
        <f>397+45</f>
        <v>442</v>
      </c>
      <c r="E244" s="68">
        <f>397+45</f>
        <v>442</v>
      </c>
      <c r="F244" s="68">
        <v>30</v>
      </c>
      <c r="G244" s="68">
        <v>30</v>
      </c>
      <c r="H244" s="39" t="s">
        <v>202</v>
      </c>
      <c r="I244" s="25">
        <f>ROUND(G244/E244,4)</f>
        <v>6.7900000000000002E-2</v>
      </c>
    </row>
    <row r="245" spans="1:9" ht="63" x14ac:dyDescent="0.25">
      <c r="A245" s="12"/>
      <c r="B245" s="22" t="s">
        <v>56</v>
      </c>
      <c r="C245" s="22" t="s">
        <v>13</v>
      </c>
      <c r="D245" s="68">
        <f>2.7+5</f>
        <v>7.7</v>
      </c>
      <c r="E245" s="68">
        <f>2.7+5</f>
        <v>7.7</v>
      </c>
      <c r="F245" s="68">
        <v>0</v>
      </c>
      <c r="G245" s="68">
        <v>0</v>
      </c>
      <c r="H245" s="39" t="s">
        <v>202</v>
      </c>
      <c r="I245" s="25">
        <f>ROUND(G245/E245,4)</f>
        <v>0</v>
      </c>
    </row>
    <row r="246" spans="1:9" ht="31.5" x14ac:dyDescent="0.25">
      <c r="A246" s="12"/>
      <c r="B246" s="11" t="s">
        <v>17</v>
      </c>
      <c r="C246" s="22" t="s">
        <v>13</v>
      </c>
      <c r="D246" s="26">
        <f>D243+D244+D245</f>
        <v>663.7</v>
      </c>
      <c r="E246" s="26">
        <f>E243+E244+E245</f>
        <v>663.7</v>
      </c>
      <c r="F246" s="26">
        <f>F243+F244+F245</f>
        <v>37.5</v>
      </c>
      <c r="G246" s="26">
        <f>G243+G244+G245</f>
        <v>37.5</v>
      </c>
      <c r="H246" s="39" t="s">
        <v>202</v>
      </c>
      <c r="I246" s="25">
        <f>ROUND(G246/E246,4)</f>
        <v>5.6500000000000002E-2</v>
      </c>
    </row>
    <row r="247" spans="1:9" ht="15.75" customHeight="1" x14ac:dyDescent="0.25">
      <c r="A247" s="92" t="s">
        <v>77</v>
      </c>
      <c r="B247" s="93"/>
      <c r="C247" s="93"/>
      <c r="D247" s="93"/>
      <c r="E247" s="93"/>
      <c r="F247" s="93"/>
      <c r="G247" s="93"/>
      <c r="H247" s="93"/>
      <c r="I247" s="94"/>
    </row>
    <row r="248" spans="1:9" ht="78.75" x14ac:dyDescent="0.25">
      <c r="A248" s="12"/>
      <c r="B248" s="22" t="s">
        <v>89</v>
      </c>
      <c r="C248" s="22" t="s">
        <v>13</v>
      </c>
      <c r="D248" s="68">
        <f>358.6+95.4</f>
        <v>454</v>
      </c>
      <c r="E248" s="68">
        <f>358.6+95.4</f>
        <v>454</v>
      </c>
      <c r="F248" s="68">
        <v>213.2</v>
      </c>
      <c r="G248" s="68">
        <v>213.2</v>
      </c>
      <c r="H248" s="39" t="s">
        <v>202</v>
      </c>
      <c r="I248" s="25">
        <f>ROUND(G248/E248,4)</f>
        <v>0.46960000000000002</v>
      </c>
    </row>
    <row r="249" spans="1:9" ht="47.25" x14ac:dyDescent="0.25">
      <c r="A249" s="12"/>
      <c r="B249" s="22" t="s">
        <v>187</v>
      </c>
      <c r="C249" s="22" t="s">
        <v>13</v>
      </c>
      <c r="D249" s="68">
        <f>1.4</f>
        <v>1.4</v>
      </c>
      <c r="E249" s="68">
        <f>1.4</f>
        <v>1.4</v>
      </c>
      <c r="F249" s="68">
        <v>0</v>
      </c>
      <c r="G249" s="68">
        <v>0</v>
      </c>
      <c r="H249" s="39" t="s">
        <v>202</v>
      </c>
      <c r="I249" s="25">
        <f>ROUND(G249/E249,4)</f>
        <v>0</v>
      </c>
    </row>
    <row r="250" spans="1:9" ht="31.5" x14ac:dyDescent="0.25">
      <c r="A250" s="12"/>
      <c r="B250" s="22" t="s">
        <v>61</v>
      </c>
      <c r="C250" s="22" t="s">
        <v>13</v>
      </c>
      <c r="D250" s="68">
        <f>20.7</f>
        <v>20.7</v>
      </c>
      <c r="E250" s="68">
        <f>20.7</f>
        <v>20.7</v>
      </c>
      <c r="F250" s="68">
        <v>0</v>
      </c>
      <c r="G250" s="68">
        <v>0</v>
      </c>
      <c r="H250" s="39" t="s">
        <v>202</v>
      </c>
      <c r="I250" s="25">
        <f>ROUND(G250/E250,4)</f>
        <v>0</v>
      </c>
    </row>
    <row r="251" spans="1:9" ht="63" x14ac:dyDescent="0.25">
      <c r="A251" s="12"/>
      <c r="B251" s="22" t="s">
        <v>178</v>
      </c>
      <c r="C251" s="22" t="s">
        <v>13</v>
      </c>
      <c r="D251" s="68">
        <v>150</v>
      </c>
      <c r="E251" s="68">
        <v>150</v>
      </c>
      <c r="F251" s="68">
        <v>30</v>
      </c>
      <c r="G251" s="68">
        <v>19.600000000000001</v>
      </c>
      <c r="H251" s="39" t="s">
        <v>202</v>
      </c>
      <c r="I251" s="25">
        <f>ROUND(G251/E251,4)</f>
        <v>0.13070000000000001</v>
      </c>
    </row>
    <row r="252" spans="1:9" ht="31.5" x14ac:dyDescent="0.25">
      <c r="A252" s="12"/>
      <c r="B252" s="11" t="s">
        <v>17</v>
      </c>
      <c r="C252" s="11" t="s">
        <v>13</v>
      </c>
      <c r="D252" s="26">
        <f>D248+D249+D250+D251</f>
        <v>626.09999999999991</v>
      </c>
      <c r="E252" s="26">
        <f>E248+E249+E250+E251</f>
        <v>626.09999999999991</v>
      </c>
      <c r="F252" s="26">
        <f>F248+F249+F250+F251</f>
        <v>243.2</v>
      </c>
      <c r="G252" s="26">
        <f>G248+G249+G250+G251</f>
        <v>232.79999999999998</v>
      </c>
      <c r="H252" s="39" t="s">
        <v>202</v>
      </c>
      <c r="I252" s="25">
        <f>ROUND(G252/E252,4)</f>
        <v>0.37180000000000002</v>
      </c>
    </row>
    <row r="253" spans="1:9" ht="15.75" customHeight="1" x14ac:dyDescent="0.25">
      <c r="A253" s="92" t="s">
        <v>195</v>
      </c>
      <c r="B253" s="93"/>
      <c r="C253" s="93"/>
      <c r="D253" s="93"/>
      <c r="E253" s="93"/>
      <c r="F253" s="93"/>
      <c r="G253" s="93"/>
      <c r="H253" s="93"/>
      <c r="I253" s="94"/>
    </row>
    <row r="254" spans="1:9" ht="78.75" x14ac:dyDescent="0.25">
      <c r="A254" s="12"/>
      <c r="B254" s="22" t="s">
        <v>104</v>
      </c>
      <c r="C254" s="22" t="s">
        <v>13</v>
      </c>
      <c r="D254" s="68">
        <v>20</v>
      </c>
      <c r="E254" s="68">
        <v>20</v>
      </c>
      <c r="F254" s="68">
        <v>0</v>
      </c>
      <c r="G254" s="68">
        <v>0</v>
      </c>
      <c r="H254" s="39" t="s">
        <v>202</v>
      </c>
      <c r="I254" s="25">
        <f>ROUND(G254/E254,4)</f>
        <v>0</v>
      </c>
    </row>
    <row r="255" spans="1:9" ht="78.75" x14ac:dyDescent="0.25">
      <c r="A255" s="12"/>
      <c r="B255" s="22" t="s">
        <v>105</v>
      </c>
      <c r="C255" s="22" t="s">
        <v>13</v>
      </c>
      <c r="D255" s="68">
        <v>27.6</v>
      </c>
      <c r="E255" s="68">
        <v>27.6</v>
      </c>
      <c r="F255" s="68">
        <v>0</v>
      </c>
      <c r="G255" s="68">
        <v>0</v>
      </c>
      <c r="H255" s="39" t="s">
        <v>202</v>
      </c>
      <c r="I255" s="25">
        <f>ROUND(G255/E255,4)</f>
        <v>0</v>
      </c>
    </row>
    <row r="256" spans="1:9" ht="31.5" x14ac:dyDescent="0.25">
      <c r="A256" s="12"/>
      <c r="B256" s="11" t="s">
        <v>17</v>
      </c>
      <c r="C256" s="11" t="s">
        <v>13</v>
      </c>
      <c r="D256" s="26">
        <f>D254+D255</f>
        <v>47.6</v>
      </c>
      <c r="E256" s="26">
        <f>E254+E255</f>
        <v>47.6</v>
      </c>
      <c r="F256" s="26">
        <f>F254+F255</f>
        <v>0</v>
      </c>
      <c r="G256" s="26">
        <f>G254+G255</f>
        <v>0</v>
      </c>
      <c r="H256" s="39" t="s">
        <v>202</v>
      </c>
      <c r="I256" s="25">
        <f>ROUND(G256/E256,4)</f>
        <v>0</v>
      </c>
    </row>
    <row r="257" spans="1:9" ht="31.5" x14ac:dyDescent="0.25">
      <c r="A257" s="12"/>
      <c r="B257" s="11" t="s">
        <v>14</v>
      </c>
      <c r="C257" s="11" t="s">
        <v>13</v>
      </c>
      <c r="D257" s="26">
        <f>D246+D252+D256</f>
        <v>1337.3999999999999</v>
      </c>
      <c r="E257" s="26">
        <f>E246+E252+E256</f>
        <v>1337.3999999999999</v>
      </c>
      <c r="F257" s="26">
        <f>F246+F252+F256</f>
        <v>280.7</v>
      </c>
      <c r="G257" s="26">
        <f>G246+G252+G256</f>
        <v>270.29999999999995</v>
      </c>
      <c r="H257" s="39" t="s">
        <v>202</v>
      </c>
      <c r="I257" s="25">
        <f>ROUND(G257/E257,4)</f>
        <v>0.2021</v>
      </c>
    </row>
    <row r="258" spans="1:9" x14ac:dyDescent="0.25">
      <c r="A258" s="12" t="s">
        <v>37</v>
      </c>
      <c r="B258" s="92" t="s">
        <v>156</v>
      </c>
      <c r="C258" s="93"/>
      <c r="D258" s="93"/>
      <c r="E258" s="93"/>
      <c r="F258" s="93"/>
      <c r="G258" s="93"/>
      <c r="H258" s="93"/>
      <c r="I258" s="94"/>
    </row>
    <row r="259" spans="1:9" ht="15.75" customHeight="1" x14ac:dyDescent="0.25">
      <c r="A259" s="92" t="s">
        <v>38</v>
      </c>
      <c r="B259" s="93"/>
      <c r="C259" s="93"/>
      <c r="D259" s="93"/>
      <c r="E259" s="93"/>
      <c r="F259" s="93"/>
      <c r="G259" s="93"/>
      <c r="H259" s="93"/>
      <c r="I259" s="94"/>
    </row>
    <row r="260" spans="1:9" ht="31.5" x14ac:dyDescent="0.25">
      <c r="A260" s="12"/>
      <c r="B260" s="66" t="s">
        <v>39</v>
      </c>
      <c r="C260" s="22" t="s">
        <v>13</v>
      </c>
      <c r="D260" s="69">
        <v>5863.2</v>
      </c>
      <c r="E260" s="69">
        <v>5863.2</v>
      </c>
      <c r="F260" s="69">
        <v>1782.8</v>
      </c>
      <c r="G260" s="69">
        <v>1126.7</v>
      </c>
      <c r="H260" s="39" t="s">
        <v>202</v>
      </c>
      <c r="I260" s="25">
        <f>ROUND(G260/E260,4)</f>
        <v>0.19220000000000001</v>
      </c>
    </row>
    <row r="261" spans="1:9" ht="31.5" x14ac:dyDescent="0.25">
      <c r="A261" s="12"/>
      <c r="B261" s="66" t="s">
        <v>205</v>
      </c>
      <c r="C261" s="22" t="s">
        <v>13</v>
      </c>
      <c r="D261" s="69">
        <v>221</v>
      </c>
      <c r="E261" s="69">
        <v>221</v>
      </c>
      <c r="F261" s="69">
        <v>44.8</v>
      </c>
      <c r="G261" s="69">
        <v>44.8</v>
      </c>
      <c r="H261" s="70" t="s">
        <v>202</v>
      </c>
      <c r="I261" s="48">
        <f>ROUND(G261/E261,4)</f>
        <v>0.20269999999999999</v>
      </c>
    </row>
    <row r="262" spans="1:9" ht="47.25" x14ac:dyDescent="0.25">
      <c r="A262" s="12"/>
      <c r="B262" s="66" t="s">
        <v>40</v>
      </c>
      <c r="C262" s="22" t="s">
        <v>13</v>
      </c>
      <c r="D262" s="69">
        <v>126801.2</v>
      </c>
      <c r="E262" s="69">
        <v>126801.2</v>
      </c>
      <c r="F262" s="69">
        <v>33526</v>
      </c>
      <c r="G262" s="69">
        <v>26538.6</v>
      </c>
      <c r="H262" s="39" t="s">
        <v>202</v>
      </c>
      <c r="I262" s="25">
        <f>ROUND(G262/E262,4)</f>
        <v>0.20930000000000001</v>
      </c>
    </row>
    <row r="263" spans="1:9" ht="31.5" x14ac:dyDescent="0.25">
      <c r="A263" s="12"/>
      <c r="B263" s="66" t="s">
        <v>206</v>
      </c>
      <c r="C263" s="22" t="s">
        <v>13</v>
      </c>
      <c r="D263" s="69">
        <v>0</v>
      </c>
      <c r="E263" s="69">
        <v>0</v>
      </c>
      <c r="F263" s="69">
        <v>0</v>
      </c>
      <c r="G263" s="69">
        <v>0</v>
      </c>
      <c r="H263" s="70" t="s">
        <v>202</v>
      </c>
      <c r="I263" s="48">
        <v>0</v>
      </c>
    </row>
    <row r="264" spans="1:9" ht="78.75" x14ac:dyDescent="0.25">
      <c r="A264" s="12"/>
      <c r="B264" s="66" t="s">
        <v>25</v>
      </c>
      <c r="C264" s="22" t="s">
        <v>13</v>
      </c>
      <c r="D264" s="69">
        <v>1261.8</v>
      </c>
      <c r="E264" s="69">
        <v>1261.8</v>
      </c>
      <c r="F264" s="69">
        <v>100</v>
      </c>
      <c r="G264" s="69">
        <v>50</v>
      </c>
      <c r="H264" s="39" t="s">
        <v>202</v>
      </c>
      <c r="I264" s="25">
        <f t="shared" ref="I264:I281" si="17">ROUND(G264/E264,4)</f>
        <v>3.9600000000000003E-2</v>
      </c>
    </row>
    <row r="265" spans="1:9" ht="94.5" x14ac:dyDescent="0.25">
      <c r="A265" s="12"/>
      <c r="B265" s="66" t="s">
        <v>138</v>
      </c>
      <c r="C265" s="22" t="s">
        <v>13</v>
      </c>
      <c r="D265" s="69">
        <v>100</v>
      </c>
      <c r="E265" s="69">
        <v>100</v>
      </c>
      <c r="F265" s="69">
        <v>0</v>
      </c>
      <c r="G265" s="69">
        <v>0</v>
      </c>
      <c r="H265" s="71" t="s">
        <v>202</v>
      </c>
      <c r="I265" s="53">
        <f t="shared" si="17"/>
        <v>0</v>
      </c>
    </row>
    <row r="266" spans="1:9" ht="63" x14ac:dyDescent="0.25">
      <c r="A266" s="12"/>
      <c r="B266" s="66" t="s">
        <v>157</v>
      </c>
      <c r="C266" s="22" t="s">
        <v>15</v>
      </c>
      <c r="D266" s="69">
        <v>7</v>
      </c>
      <c r="E266" s="69">
        <v>7</v>
      </c>
      <c r="F266" s="69">
        <v>0</v>
      </c>
      <c r="G266" s="69">
        <v>0</v>
      </c>
      <c r="H266" s="72" t="s">
        <v>202</v>
      </c>
      <c r="I266" s="46">
        <f t="shared" si="17"/>
        <v>0</v>
      </c>
    </row>
    <row r="267" spans="1:9" ht="31.5" x14ac:dyDescent="0.25">
      <c r="A267" s="12"/>
      <c r="B267" s="22" t="s">
        <v>62</v>
      </c>
      <c r="C267" s="22" t="s">
        <v>13</v>
      </c>
      <c r="D267" s="23">
        <v>4780</v>
      </c>
      <c r="E267" s="23">
        <v>4780</v>
      </c>
      <c r="F267" s="23">
        <v>1093.5</v>
      </c>
      <c r="G267" s="23">
        <v>625.20000000000005</v>
      </c>
      <c r="H267" s="70" t="s">
        <v>202</v>
      </c>
      <c r="I267" s="48">
        <f t="shared" si="17"/>
        <v>0.1308</v>
      </c>
    </row>
    <row r="268" spans="1:9" ht="47.25" x14ac:dyDescent="0.25">
      <c r="A268" s="12"/>
      <c r="B268" s="66" t="s">
        <v>63</v>
      </c>
      <c r="C268" s="22" t="s">
        <v>13</v>
      </c>
      <c r="D268" s="69">
        <v>735</v>
      </c>
      <c r="E268" s="69">
        <v>735</v>
      </c>
      <c r="F268" s="69">
        <v>38.9</v>
      </c>
      <c r="G268" s="69">
        <v>16.7</v>
      </c>
      <c r="H268" s="70" t="s">
        <v>202</v>
      </c>
      <c r="I268" s="48">
        <f t="shared" si="17"/>
        <v>2.2700000000000001E-2</v>
      </c>
    </row>
    <row r="269" spans="1:9" ht="31.5" x14ac:dyDescent="0.25">
      <c r="A269" s="12"/>
      <c r="B269" s="66" t="s">
        <v>64</v>
      </c>
      <c r="C269" s="22" t="s">
        <v>13</v>
      </c>
      <c r="D269" s="69">
        <v>240</v>
      </c>
      <c r="E269" s="69">
        <v>240</v>
      </c>
      <c r="F269" s="69">
        <v>0</v>
      </c>
      <c r="G269" s="69">
        <v>0</v>
      </c>
      <c r="H269" s="70" t="s">
        <v>202</v>
      </c>
      <c r="I269" s="48">
        <f t="shared" si="17"/>
        <v>0</v>
      </c>
    </row>
    <row r="270" spans="1:9" ht="126" x14ac:dyDescent="0.25">
      <c r="A270" s="12"/>
      <c r="B270" s="22" t="s">
        <v>207</v>
      </c>
      <c r="C270" s="22" t="s">
        <v>15</v>
      </c>
      <c r="D270" s="23">
        <v>9113.7000000000007</v>
      </c>
      <c r="E270" s="23">
        <v>9113.7000000000007</v>
      </c>
      <c r="F270" s="69">
        <v>1689.5</v>
      </c>
      <c r="G270" s="69">
        <v>1363.1</v>
      </c>
      <c r="H270" s="70" t="s">
        <v>202</v>
      </c>
      <c r="I270" s="48">
        <f t="shared" si="17"/>
        <v>0.14960000000000001</v>
      </c>
    </row>
    <row r="271" spans="1:9" ht="126" x14ac:dyDescent="0.25">
      <c r="A271" s="12"/>
      <c r="B271" s="22" t="s">
        <v>208</v>
      </c>
      <c r="C271" s="22" t="s">
        <v>15</v>
      </c>
      <c r="D271" s="23">
        <v>1596.8</v>
      </c>
      <c r="E271" s="23">
        <v>1596.8</v>
      </c>
      <c r="F271" s="69">
        <v>293.5</v>
      </c>
      <c r="G271" s="69">
        <v>255.3</v>
      </c>
      <c r="H271" s="39" t="s">
        <v>202</v>
      </c>
      <c r="I271" s="25">
        <f t="shared" si="17"/>
        <v>0.15989999999999999</v>
      </c>
    </row>
    <row r="272" spans="1:9" ht="141.75" x14ac:dyDescent="0.25">
      <c r="A272" s="12"/>
      <c r="B272" s="22" t="s">
        <v>209</v>
      </c>
      <c r="C272" s="22" t="s">
        <v>15</v>
      </c>
      <c r="D272" s="23">
        <v>6</v>
      </c>
      <c r="E272" s="23">
        <v>6</v>
      </c>
      <c r="F272" s="69">
        <v>0</v>
      </c>
      <c r="G272" s="69">
        <v>0</v>
      </c>
      <c r="H272" s="39" t="s">
        <v>202</v>
      </c>
      <c r="I272" s="53">
        <f t="shared" si="17"/>
        <v>0</v>
      </c>
    </row>
    <row r="273" spans="1:9" ht="47.25" x14ac:dyDescent="0.25">
      <c r="A273" s="12"/>
      <c r="B273" s="22" t="s">
        <v>210</v>
      </c>
      <c r="C273" s="22" t="s">
        <v>15</v>
      </c>
      <c r="D273" s="23">
        <v>942.7</v>
      </c>
      <c r="E273" s="23">
        <v>942.7</v>
      </c>
      <c r="F273" s="69">
        <v>272</v>
      </c>
      <c r="G273" s="69">
        <v>200.8</v>
      </c>
      <c r="H273" s="39" t="s">
        <v>202</v>
      </c>
      <c r="I273" s="53">
        <f t="shared" si="17"/>
        <v>0.21299999999999999</v>
      </c>
    </row>
    <row r="274" spans="1:9" ht="63" x14ac:dyDescent="0.25">
      <c r="A274" s="12"/>
      <c r="B274" s="22" t="s">
        <v>211</v>
      </c>
      <c r="C274" s="22" t="s">
        <v>15</v>
      </c>
      <c r="D274" s="23">
        <v>3037.9</v>
      </c>
      <c r="E274" s="23">
        <v>3037.9</v>
      </c>
      <c r="F274" s="69">
        <v>526.20000000000005</v>
      </c>
      <c r="G274" s="69">
        <v>482.3</v>
      </c>
      <c r="H274" s="70" t="s">
        <v>202</v>
      </c>
      <c r="I274" s="46">
        <f t="shared" si="17"/>
        <v>0.1588</v>
      </c>
    </row>
    <row r="275" spans="1:9" ht="47.25" x14ac:dyDescent="0.25">
      <c r="A275" s="12"/>
      <c r="B275" s="22" t="s">
        <v>185</v>
      </c>
      <c r="C275" s="22" t="s">
        <v>15</v>
      </c>
      <c r="D275" s="23">
        <v>3283.4</v>
      </c>
      <c r="E275" s="23">
        <v>3283.4</v>
      </c>
      <c r="F275" s="23">
        <v>595.4</v>
      </c>
      <c r="G275" s="23">
        <v>548.4</v>
      </c>
      <c r="H275" s="70" t="s">
        <v>202</v>
      </c>
      <c r="I275" s="48">
        <f t="shared" si="17"/>
        <v>0.16700000000000001</v>
      </c>
    </row>
    <row r="276" spans="1:9" ht="63" x14ac:dyDescent="0.25">
      <c r="A276" s="12"/>
      <c r="B276" s="66" t="s">
        <v>41</v>
      </c>
      <c r="C276" s="22" t="s">
        <v>13</v>
      </c>
      <c r="D276" s="69">
        <v>791</v>
      </c>
      <c r="E276" s="69">
        <v>791</v>
      </c>
      <c r="F276" s="69">
        <v>0</v>
      </c>
      <c r="G276" s="69">
        <v>0</v>
      </c>
      <c r="H276" s="39" t="s">
        <v>202</v>
      </c>
      <c r="I276" s="25">
        <f t="shared" si="17"/>
        <v>0</v>
      </c>
    </row>
    <row r="277" spans="1:9" ht="63" x14ac:dyDescent="0.25">
      <c r="A277" s="12"/>
      <c r="B277" s="66" t="s">
        <v>212</v>
      </c>
      <c r="C277" s="22" t="s">
        <v>13</v>
      </c>
      <c r="D277" s="69">
        <v>568</v>
      </c>
      <c r="E277" s="69">
        <v>568</v>
      </c>
      <c r="F277" s="69">
        <v>0</v>
      </c>
      <c r="G277" s="69">
        <v>0</v>
      </c>
      <c r="H277" s="39" t="s">
        <v>202</v>
      </c>
      <c r="I277" s="25">
        <f t="shared" si="17"/>
        <v>0</v>
      </c>
    </row>
    <row r="278" spans="1:9" ht="78.75" x14ac:dyDescent="0.25">
      <c r="A278" s="12"/>
      <c r="B278" s="66" t="s">
        <v>226</v>
      </c>
      <c r="C278" s="22" t="s">
        <v>13</v>
      </c>
      <c r="D278" s="69">
        <v>521.9</v>
      </c>
      <c r="E278" s="69">
        <v>521.9</v>
      </c>
      <c r="F278" s="69">
        <v>0</v>
      </c>
      <c r="G278" s="69">
        <v>0</v>
      </c>
      <c r="H278" s="39" t="s">
        <v>202</v>
      </c>
      <c r="I278" s="25">
        <f t="shared" si="17"/>
        <v>0</v>
      </c>
    </row>
    <row r="279" spans="1:9" ht="63" x14ac:dyDescent="0.25">
      <c r="A279" s="12"/>
      <c r="B279" s="66" t="s">
        <v>178</v>
      </c>
      <c r="C279" s="22" t="s">
        <v>13</v>
      </c>
      <c r="D279" s="69">
        <v>220</v>
      </c>
      <c r="E279" s="69">
        <v>220</v>
      </c>
      <c r="F279" s="69">
        <v>0</v>
      </c>
      <c r="G279" s="69">
        <v>0</v>
      </c>
      <c r="H279" s="39" t="s">
        <v>202</v>
      </c>
      <c r="I279" s="25">
        <f t="shared" si="17"/>
        <v>0</v>
      </c>
    </row>
    <row r="280" spans="1:9" ht="78.75" x14ac:dyDescent="0.25">
      <c r="A280" s="12"/>
      <c r="B280" s="66" t="s">
        <v>213</v>
      </c>
      <c r="C280" s="22" t="s">
        <v>13</v>
      </c>
      <c r="D280" s="69">
        <v>128</v>
      </c>
      <c r="E280" s="69">
        <v>128</v>
      </c>
      <c r="F280" s="69">
        <v>0</v>
      </c>
      <c r="G280" s="69">
        <v>0</v>
      </c>
      <c r="H280" s="70" t="s">
        <v>202</v>
      </c>
      <c r="I280" s="48">
        <f t="shared" si="17"/>
        <v>0</v>
      </c>
    </row>
    <row r="281" spans="1:9" ht="63" x14ac:dyDescent="0.25">
      <c r="A281" s="12"/>
      <c r="B281" s="66" t="s">
        <v>78</v>
      </c>
      <c r="C281" s="22" t="s">
        <v>15</v>
      </c>
      <c r="D281" s="69">
        <v>29.2</v>
      </c>
      <c r="E281" s="69">
        <v>29.2</v>
      </c>
      <c r="F281" s="69">
        <v>13.2</v>
      </c>
      <c r="G281" s="69">
        <v>4</v>
      </c>
      <c r="H281" s="70" t="s">
        <v>202</v>
      </c>
      <c r="I281" s="48">
        <f t="shared" si="17"/>
        <v>0.13700000000000001</v>
      </c>
    </row>
    <row r="282" spans="1:9" ht="126" x14ac:dyDescent="0.25">
      <c r="A282" s="12"/>
      <c r="B282" s="66" t="s">
        <v>42</v>
      </c>
      <c r="C282" s="22" t="s">
        <v>15</v>
      </c>
      <c r="D282" s="69">
        <v>14.5</v>
      </c>
      <c r="E282" s="69">
        <v>14.5</v>
      </c>
      <c r="F282" s="69">
        <v>1.5</v>
      </c>
      <c r="G282" s="69">
        <v>0.5</v>
      </c>
      <c r="H282" s="39" t="s">
        <v>202</v>
      </c>
      <c r="I282" s="48">
        <f t="shared" ref="I282:I287" si="18">ROUND(G282/E282,4)</f>
        <v>3.4500000000000003E-2</v>
      </c>
    </row>
    <row r="283" spans="1:9" ht="94.5" x14ac:dyDescent="0.25">
      <c r="A283" s="12"/>
      <c r="B283" s="66" t="s">
        <v>214</v>
      </c>
      <c r="C283" s="22" t="s">
        <v>15</v>
      </c>
      <c r="D283" s="69">
        <v>0</v>
      </c>
      <c r="E283" s="69">
        <v>0</v>
      </c>
      <c r="F283" s="69">
        <v>0</v>
      </c>
      <c r="G283" s="69">
        <v>0</v>
      </c>
      <c r="H283" s="39" t="s">
        <v>202</v>
      </c>
      <c r="I283" s="48">
        <v>0</v>
      </c>
    </row>
    <row r="284" spans="1:9" ht="63" x14ac:dyDescent="0.25">
      <c r="A284" s="12"/>
      <c r="B284" s="66" t="s">
        <v>215</v>
      </c>
      <c r="C284" s="22" t="s">
        <v>13</v>
      </c>
      <c r="D284" s="69">
        <v>0</v>
      </c>
      <c r="E284" s="69">
        <v>0</v>
      </c>
      <c r="F284" s="69">
        <v>0</v>
      </c>
      <c r="G284" s="69">
        <v>0</v>
      </c>
      <c r="H284" s="39" t="s">
        <v>202</v>
      </c>
      <c r="I284" s="48">
        <v>0</v>
      </c>
    </row>
    <row r="285" spans="1:9" ht="126" x14ac:dyDescent="0.25">
      <c r="A285" s="12"/>
      <c r="B285" s="66" t="s">
        <v>216</v>
      </c>
      <c r="C285" s="22" t="s">
        <v>13</v>
      </c>
      <c r="D285" s="69">
        <v>100</v>
      </c>
      <c r="E285" s="69">
        <v>100</v>
      </c>
      <c r="F285" s="69">
        <v>0</v>
      </c>
      <c r="G285" s="69">
        <v>0</v>
      </c>
      <c r="H285" s="39" t="s">
        <v>202</v>
      </c>
      <c r="I285" s="48">
        <f t="shared" si="18"/>
        <v>0</v>
      </c>
    </row>
    <row r="286" spans="1:9" ht="47.25" x14ac:dyDescent="0.25">
      <c r="A286" s="12"/>
      <c r="B286" s="66" t="s">
        <v>217</v>
      </c>
      <c r="C286" s="22" t="s">
        <v>13</v>
      </c>
      <c r="D286" s="69">
        <v>0</v>
      </c>
      <c r="E286" s="69">
        <v>0</v>
      </c>
      <c r="F286" s="69">
        <v>0</v>
      </c>
      <c r="G286" s="69">
        <v>0</v>
      </c>
      <c r="H286" s="39" t="s">
        <v>202</v>
      </c>
      <c r="I286" s="48">
        <v>0</v>
      </c>
    </row>
    <row r="287" spans="1:9" ht="63" x14ac:dyDescent="0.25">
      <c r="A287" s="12"/>
      <c r="B287" s="66" t="s">
        <v>218</v>
      </c>
      <c r="C287" s="22" t="s">
        <v>49</v>
      </c>
      <c r="D287" s="69">
        <v>1222.5999999999999</v>
      </c>
      <c r="E287" s="69">
        <v>1222.5999999999999</v>
      </c>
      <c r="F287" s="69">
        <v>305.60000000000002</v>
      </c>
      <c r="G287" s="69">
        <v>183.2</v>
      </c>
      <c r="H287" s="39" t="s">
        <v>202</v>
      </c>
      <c r="I287" s="48">
        <f t="shared" si="18"/>
        <v>0.14979999999999999</v>
      </c>
    </row>
    <row r="288" spans="1:9" ht="78.75" x14ac:dyDescent="0.25">
      <c r="A288" s="12"/>
      <c r="B288" s="66" t="s">
        <v>93</v>
      </c>
      <c r="C288" s="22" t="s">
        <v>49</v>
      </c>
      <c r="D288" s="69">
        <v>0</v>
      </c>
      <c r="E288" s="69">
        <v>0</v>
      </c>
      <c r="F288" s="69">
        <v>0</v>
      </c>
      <c r="G288" s="69">
        <v>0</v>
      </c>
      <c r="H288" s="39" t="s">
        <v>202</v>
      </c>
      <c r="I288" s="48">
        <v>0</v>
      </c>
    </row>
    <row r="289" spans="1:13" ht="63" x14ac:dyDescent="0.25">
      <c r="A289" s="12"/>
      <c r="B289" s="66" t="s">
        <v>219</v>
      </c>
      <c r="C289" s="22" t="s">
        <v>49</v>
      </c>
      <c r="D289" s="69">
        <v>0</v>
      </c>
      <c r="E289" s="69">
        <v>0</v>
      </c>
      <c r="F289" s="69">
        <v>0</v>
      </c>
      <c r="G289" s="69">
        <v>0</v>
      </c>
      <c r="H289" s="39" t="s">
        <v>202</v>
      </c>
      <c r="I289" s="48">
        <v>0</v>
      </c>
    </row>
    <row r="290" spans="1:13" ht="31.5" x14ac:dyDescent="0.25">
      <c r="A290" s="12"/>
      <c r="B290" s="66" t="s">
        <v>220</v>
      </c>
      <c r="C290" s="22" t="s">
        <v>13</v>
      </c>
      <c r="D290" s="69">
        <v>0</v>
      </c>
      <c r="E290" s="69">
        <v>0</v>
      </c>
      <c r="F290" s="69">
        <v>0</v>
      </c>
      <c r="G290" s="69">
        <v>0</v>
      </c>
      <c r="H290" s="39" t="s">
        <v>202</v>
      </c>
      <c r="I290" s="48">
        <v>0</v>
      </c>
    </row>
    <row r="291" spans="1:13" ht="78.75" x14ac:dyDescent="0.25">
      <c r="A291" s="12"/>
      <c r="B291" s="66" t="s">
        <v>221</v>
      </c>
      <c r="C291" s="22" t="s">
        <v>13</v>
      </c>
      <c r="D291" s="69">
        <v>220</v>
      </c>
      <c r="E291" s="69">
        <v>220</v>
      </c>
      <c r="F291" s="69">
        <v>0</v>
      </c>
      <c r="G291" s="69">
        <v>0</v>
      </c>
      <c r="H291" s="39" t="s">
        <v>202</v>
      </c>
      <c r="I291" s="48">
        <f>ROUND(G291/E291,4)</f>
        <v>0</v>
      </c>
    </row>
    <row r="292" spans="1:13" ht="94.5" x14ac:dyDescent="0.25">
      <c r="A292" s="12"/>
      <c r="B292" s="66" t="s">
        <v>158</v>
      </c>
      <c r="C292" s="22" t="s">
        <v>15</v>
      </c>
      <c r="D292" s="69">
        <v>0</v>
      </c>
      <c r="E292" s="69">
        <v>0</v>
      </c>
      <c r="F292" s="69">
        <v>0</v>
      </c>
      <c r="G292" s="69">
        <v>0</v>
      </c>
      <c r="H292" s="39" t="s">
        <v>202</v>
      </c>
      <c r="I292" s="48">
        <v>0</v>
      </c>
    </row>
    <row r="293" spans="1:13" ht="63" x14ac:dyDescent="0.25">
      <c r="A293" s="12"/>
      <c r="B293" s="66" t="s">
        <v>222</v>
      </c>
      <c r="C293" s="22" t="s">
        <v>13</v>
      </c>
      <c r="D293" s="69">
        <v>10.1</v>
      </c>
      <c r="E293" s="69">
        <v>10.1</v>
      </c>
      <c r="F293" s="69">
        <v>4.3</v>
      </c>
      <c r="G293" s="69">
        <v>1.3</v>
      </c>
      <c r="H293" s="39" t="s">
        <v>202</v>
      </c>
      <c r="I293" s="48">
        <f t="shared" ref="I293:I301" si="19">ROUND(G293/E293,4)</f>
        <v>0.12870000000000001</v>
      </c>
    </row>
    <row r="294" spans="1:13" ht="78.75" x14ac:dyDescent="0.25">
      <c r="A294" s="12"/>
      <c r="B294" s="66" t="s">
        <v>184</v>
      </c>
      <c r="C294" s="22" t="s">
        <v>15</v>
      </c>
      <c r="D294" s="69">
        <v>38.4</v>
      </c>
      <c r="E294" s="69">
        <v>38.4</v>
      </c>
      <c r="F294" s="69">
        <v>0</v>
      </c>
      <c r="G294" s="69">
        <v>0</v>
      </c>
      <c r="H294" s="39" t="s">
        <v>202</v>
      </c>
      <c r="I294" s="48">
        <f t="shared" si="19"/>
        <v>0</v>
      </c>
    </row>
    <row r="295" spans="1:13" ht="63" x14ac:dyDescent="0.25">
      <c r="A295" s="12"/>
      <c r="B295" s="66" t="s">
        <v>223</v>
      </c>
      <c r="C295" s="22" t="s">
        <v>13</v>
      </c>
      <c r="D295" s="69">
        <v>3390</v>
      </c>
      <c r="E295" s="69">
        <v>3390</v>
      </c>
      <c r="F295" s="69">
        <v>2736.2</v>
      </c>
      <c r="G295" s="69">
        <v>1678.7</v>
      </c>
      <c r="H295" s="70" t="s">
        <v>202</v>
      </c>
      <c r="I295" s="48">
        <f t="shared" si="19"/>
        <v>0.49519999999999997</v>
      </c>
    </row>
    <row r="296" spans="1:13" ht="126" x14ac:dyDescent="0.25">
      <c r="A296" s="12"/>
      <c r="B296" s="22" t="s">
        <v>224</v>
      </c>
      <c r="C296" s="22" t="s">
        <v>13</v>
      </c>
      <c r="D296" s="23">
        <v>2604</v>
      </c>
      <c r="E296" s="23">
        <v>2604</v>
      </c>
      <c r="F296" s="23">
        <v>2466.1</v>
      </c>
      <c r="G296" s="23">
        <v>2125.4</v>
      </c>
      <c r="H296" s="39" t="s">
        <v>202</v>
      </c>
      <c r="I296" s="25">
        <f t="shared" si="19"/>
        <v>0.81620000000000004</v>
      </c>
    </row>
    <row r="297" spans="1:13" ht="31.5" x14ac:dyDescent="0.25">
      <c r="A297" s="27"/>
      <c r="B297" s="62" t="s">
        <v>225</v>
      </c>
      <c r="C297" s="28" t="s">
        <v>13</v>
      </c>
      <c r="D297" s="34">
        <v>2000</v>
      </c>
      <c r="E297" s="34">
        <v>2000</v>
      </c>
      <c r="F297" s="34">
        <v>0</v>
      </c>
      <c r="G297" s="34">
        <v>0</v>
      </c>
      <c r="H297" s="70" t="s">
        <v>202</v>
      </c>
      <c r="I297" s="48">
        <f t="shared" si="19"/>
        <v>0</v>
      </c>
    </row>
    <row r="298" spans="1:13" x14ac:dyDescent="0.25">
      <c r="A298" s="104"/>
      <c r="B298" s="98" t="s">
        <v>17</v>
      </c>
      <c r="C298" s="11" t="s">
        <v>16</v>
      </c>
      <c r="D298" s="26">
        <f>D299+D300+D301</f>
        <v>169847.40000000002</v>
      </c>
      <c r="E298" s="26">
        <f>E299+E300+E301</f>
        <v>169847.40000000002</v>
      </c>
      <c r="F298" s="26">
        <f>F299+F300+F301</f>
        <v>45489.500000000007</v>
      </c>
      <c r="G298" s="26">
        <f>G299+G300+G301</f>
        <v>35245</v>
      </c>
      <c r="H298" s="70" t="s">
        <v>202</v>
      </c>
      <c r="I298" s="48">
        <f t="shared" si="19"/>
        <v>0.20749999999999999</v>
      </c>
    </row>
    <row r="299" spans="1:13" ht="31.5" x14ac:dyDescent="0.25">
      <c r="A299" s="104"/>
      <c r="B299" s="99"/>
      <c r="C299" s="22" t="s">
        <v>13</v>
      </c>
      <c r="D299" s="23">
        <f>D297+D296+D295+D293+D291+D290+D286+D285+D284+D280+D279+D277+D276+D269+D268+D267+D265+D264+D263+D262+D261+D260+D278</f>
        <v>150555.20000000001</v>
      </c>
      <c r="E299" s="23">
        <f>E297+E296+E295+E293+E291+E290+E286+E285+E284+E280+E279+E277+E276+E269+E268+E267+E265+E264+E263+E262+E261+E260+E278</f>
        <v>150555.20000000001</v>
      </c>
      <c r="F299" s="23">
        <f>F297+F296+F295+F293+F291+F290+F286+F285+F284+F280+F279+F277+F276+F269+F268+F267+F265+F264+F263+F262+F261+F260+F278</f>
        <v>41792.600000000006</v>
      </c>
      <c r="G299" s="23">
        <f>G297+G296+G295+G293+G291+G290+G286+G285+G284+G280+G279+G277+G276+G269+G268+G267+G265+G264+G263+G262+G261+G260+G278</f>
        <v>32207.399999999998</v>
      </c>
      <c r="H299" s="70" t="s">
        <v>202</v>
      </c>
      <c r="I299" s="48">
        <f t="shared" si="19"/>
        <v>0.21390000000000001</v>
      </c>
    </row>
    <row r="300" spans="1:13" ht="31.5" x14ac:dyDescent="0.25">
      <c r="A300" s="104"/>
      <c r="B300" s="99"/>
      <c r="C300" s="22" t="s">
        <v>49</v>
      </c>
      <c r="D300" s="23">
        <f>D289+D288+D287</f>
        <v>1222.5999999999999</v>
      </c>
      <c r="E300" s="23">
        <f>E289+E288+E287</f>
        <v>1222.5999999999999</v>
      </c>
      <c r="F300" s="23">
        <f>F289+F288+F287</f>
        <v>305.60000000000002</v>
      </c>
      <c r="G300" s="23">
        <f>G289+G288+G287</f>
        <v>183.2</v>
      </c>
      <c r="H300" s="70" t="s">
        <v>202</v>
      </c>
      <c r="I300" s="48">
        <f t="shared" si="19"/>
        <v>0.14979999999999999</v>
      </c>
    </row>
    <row r="301" spans="1:13" ht="47.25" x14ac:dyDescent="0.25">
      <c r="A301" s="104"/>
      <c r="B301" s="99"/>
      <c r="C301" s="22" t="s">
        <v>15</v>
      </c>
      <c r="D301" s="23">
        <f>D294+D292+D283+D282+D281+D275+D274+D273+D272+D271+D270+D266</f>
        <v>18069.599999999999</v>
      </c>
      <c r="E301" s="23">
        <f>E294+E292+E283+E282+E281+E275+E274+E273+E272+E271+E270+E266</f>
        <v>18069.599999999999</v>
      </c>
      <c r="F301" s="23">
        <f>F294+F292+F283+F282+F281+F275+F274+F273+F272+F271+F270+F266</f>
        <v>3391.3</v>
      </c>
      <c r="G301" s="23">
        <f>G294+G292+G283+G282+G281+G275+G274+G273+G272+G271+G270+G266</f>
        <v>2854.3999999999996</v>
      </c>
      <c r="H301" s="39" t="s">
        <v>202</v>
      </c>
      <c r="I301" s="25">
        <f t="shared" si="19"/>
        <v>0.158</v>
      </c>
      <c r="M301" s="1" t="s">
        <v>48</v>
      </c>
    </row>
    <row r="302" spans="1:13" x14ac:dyDescent="0.25">
      <c r="A302" s="92" t="s">
        <v>43</v>
      </c>
      <c r="B302" s="93"/>
      <c r="C302" s="93"/>
      <c r="D302" s="93"/>
      <c r="E302" s="93"/>
      <c r="F302" s="93"/>
      <c r="G302" s="93"/>
      <c r="H302" s="93"/>
      <c r="I302" s="94"/>
    </row>
    <row r="303" spans="1:13" ht="78.75" x14ac:dyDescent="0.25">
      <c r="A303" s="12"/>
      <c r="B303" s="66" t="s">
        <v>25</v>
      </c>
      <c r="C303" s="22" t="s">
        <v>13</v>
      </c>
      <c r="D303" s="23">
        <f>1000+900+50+214</f>
        <v>2164</v>
      </c>
      <c r="E303" s="23">
        <f>1000+900+50+214</f>
        <v>2164</v>
      </c>
      <c r="F303" s="23">
        <f>30+19</f>
        <v>49</v>
      </c>
      <c r="G303" s="23">
        <f>27.1+19</f>
        <v>46.1</v>
      </c>
      <c r="H303" s="39" t="s">
        <v>202</v>
      </c>
      <c r="I303" s="25">
        <v>0</v>
      </c>
    </row>
    <row r="304" spans="1:13" ht="47.25" x14ac:dyDescent="0.25">
      <c r="A304" s="12"/>
      <c r="B304" s="22" t="s">
        <v>44</v>
      </c>
      <c r="C304" s="22" t="s">
        <v>13</v>
      </c>
      <c r="D304" s="23">
        <v>3880</v>
      </c>
      <c r="E304" s="23">
        <v>3880</v>
      </c>
      <c r="F304" s="23">
        <v>839</v>
      </c>
      <c r="G304" s="23">
        <v>697.1</v>
      </c>
      <c r="H304" s="39" t="s">
        <v>202</v>
      </c>
      <c r="I304" s="25">
        <f>ROUND(G304/E304,4)</f>
        <v>0.1797</v>
      </c>
    </row>
    <row r="305" spans="1:9" ht="78.75" x14ac:dyDescent="0.25">
      <c r="A305" s="12"/>
      <c r="B305" s="22" t="s">
        <v>25</v>
      </c>
      <c r="C305" s="22" t="s">
        <v>13</v>
      </c>
      <c r="D305" s="23">
        <v>170</v>
      </c>
      <c r="E305" s="23">
        <v>170</v>
      </c>
      <c r="F305" s="23">
        <v>0</v>
      </c>
      <c r="G305" s="23">
        <v>0</v>
      </c>
      <c r="H305" s="39" t="s">
        <v>202</v>
      </c>
      <c r="I305" s="25">
        <f>ROUND(G305/E305,4)</f>
        <v>0</v>
      </c>
    </row>
    <row r="306" spans="1:9" ht="31.5" x14ac:dyDescent="0.25">
      <c r="A306" s="12"/>
      <c r="B306" s="22" t="s">
        <v>45</v>
      </c>
      <c r="C306" s="22" t="s">
        <v>13</v>
      </c>
      <c r="D306" s="23">
        <v>5441</v>
      </c>
      <c r="E306" s="23">
        <v>5441</v>
      </c>
      <c r="F306" s="23">
        <v>1050.3</v>
      </c>
      <c r="G306" s="23">
        <v>1049.5999999999999</v>
      </c>
      <c r="H306" s="39" t="s">
        <v>202</v>
      </c>
      <c r="I306" s="25">
        <f t="shared" ref="I306:I348" si="20">ROUND(G306/E306,4)</f>
        <v>0.19289999999999999</v>
      </c>
    </row>
    <row r="307" spans="1:9" ht="126" x14ac:dyDescent="0.25">
      <c r="A307" s="12"/>
      <c r="B307" s="22" t="s">
        <v>100</v>
      </c>
      <c r="C307" s="22" t="s">
        <v>13</v>
      </c>
      <c r="D307" s="23">
        <v>0</v>
      </c>
      <c r="E307" s="23">
        <v>0</v>
      </c>
      <c r="F307" s="23">
        <v>0</v>
      </c>
      <c r="G307" s="23">
        <v>0</v>
      </c>
      <c r="H307" s="39" t="s">
        <v>202</v>
      </c>
      <c r="I307" s="25">
        <v>0</v>
      </c>
    </row>
    <row r="308" spans="1:9" ht="78.75" x14ac:dyDescent="0.25">
      <c r="A308" s="12"/>
      <c r="B308" s="22" t="s">
        <v>25</v>
      </c>
      <c r="C308" s="22" t="s">
        <v>13</v>
      </c>
      <c r="D308" s="23">
        <v>0</v>
      </c>
      <c r="E308" s="23">
        <v>0</v>
      </c>
      <c r="F308" s="23">
        <v>0</v>
      </c>
      <c r="G308" s="23">
        <v>0</v>
      </c>
      <c r="H308" s="39" t="s">
        <v>202</v>
      </c>
      <c r="I308" s="25">
        <v>0</v>
      </c>
    </row>
    <row r="309" spans="1:9" ht="31.5" x14ac:dyDescent="0.25">
      <c r="A309" s="12"/>
      <c r="B309" s="22" t="s">
        <v>227</v>
      </c>
      <c r="C309" s="22" t="s">
        <v>13</v>
      </c>
      <c r="D309" s="23">
        <v>0</v>
      </c>
      <c r="E309" s="23">
        <v>0</v>
      </c>
      <c r="F309" s="23">
        <v>0</v>
      </c>
      <c r="G309" s="23">
        <v>0</v>
      </c>
      <c r="H309" s="39" t="s">
        <v>202</v>
      </c>
      <c r="I309" s="25">
        <v>0</v>
      </c>
    </row>
    <row r="310" spans="1:9" ht="78.75" x14ac:dyDescent="0.25">
      <c r="A310" s="12"/>
      <c r="B310" s="22" t="s">
        <v>228</v>
      </c>
      <c r="C310" s="22" t="s">
        <v>15</v>
      </c>
      <c r="D310" s="23">
        <v>0</v>
      </c>
      <c r="E310" s="23">
        <v>0</v>
      </c>
      <c r="F310" s="23">
        <v>0</v>
      </c>
      <c r="G310" s="23">
        <v>0</v>
      </c>
      <c r="H310" s="39" t="s">
        <v>202</v>
      </c>
      <c r="I310" s="25">
        <v>0</v>
      </c>
    </row>
    <row r="311" spans="1:9" ht="31.5" x14ac:dyDescent="0.25">
      <c r="A311" s="12"/>
      <c r="B311" s="22" t="s">
        <v>168</v>
      </c>
      <c r="C311" s="22" t="s">
        <v>13</v>
      </c>
      <c r="D311" s="23">
        <v>7538.2</v>
      </c>
      <c r="E311" s="23">
        <v>7538.2</v>
      </c>
      <c r="F311" s="23">
        <v>1879.5</v>
      </c>
      <c r="G311" s="23">
        <v>1879.5</v>
      </c>
      <c r="H311" s="39" t="s">
        <v>202</v>
      </c>
      <c r="I311" s="25">
        <f t="shared" si="20"/>
        <v>0.24929999999999999</v>
      </c>
    </row>
    <row r="312" spans="1:9" ht="63" x14ac:dyDescent="0.25">
      <c r="A312" s="12"/>
      <c r="B312" s="22" t="s">
        <v>46</v>
      </c>
      <c r="C312" s="22" t="s">
        <v>13</v>
      </c>
      <c r="D312" s="23">
        <v>72411.100000000006</v>
      </c>
      <c r="E312" s="23">
        <v>72411.100000000006</v>
      </c>
      <c r="F312" s="23">
        <v>23700</v>
      </c>
      <c r="G312" s="23">
        <v>23700</v>
      </c>
      <c r="H312" s="39" t="s">
        <v>202</v>
      </c>
      <c r="I312" s="25">
        <f t="shared" si="20"/>
        <v>0.32729999999999998</v>
      </c>
    </row>
    <row r="313" spans="1:9" ht="47.25" x14ac:dyDescent="0.25">
      <c r="A313" s="12"/>
      <c r="B313" s="22" t="s">
        <v>251</v>
      </c>
      <c r="C313" s="22" t="s">
        <v>13</v>
      </c>
      <c r="D313" s="23">
        <v>117850.2</v>
      </c>
      <c r="E313" s="23">
        <v>117850.2</v>
      </c>
      <c r="F313" s="23">
        <v>26631.599999999999</v>
      </c>
      <c r="G313" s="23">
        <v>22219</v>
      </c>
      <c r="H313" s="39" t="s">
        <v>202</v>
      </c>
      <c r="I313" s="25">
        <f t="shared" si="20"/>
        <v>0.1885</v>
      </c>
    </row>
    <row r="314" spans="1:9" ht="157.5" x14ac:dyDescent="0.25">
      <c r="A314" s="12"/>
      <c r="B314" s="22" t="s">
        <v>252</v>
      </c>
      <c r="C314" s="22" t="s">
        <v>15</v>
      </c>
      <c r="D314" s="23">
        <v>223</v>
      </c>
      <c r="E314" s="23">
        <v>223</v>
      </c>
      <c r="F314" s="23">
        <v>57</v>
      </c>
      <c r="G314" s="23">
        <v>57</v>
      </c>
      <c r="H314" s="39" t="s">
        <v>202</v>
      </c>
      <c r="I314" s="25">
        <f t="shared" si="20"/>
        <v>0.25559999999999999</v>
      </c>
    </row>
    <row r="315" spans="1:9" ht="78.75" x14ac:dyDescent="0.25">
      <c r="A315" s="12"/>
      <c r="B315" s="22" t="s">
        <v>93</v>
      </c>
      <c r="C315" s="22" t="s">
        <v>49</v>
      </c>
      <c r="D315" s="23">
        <v>30</v>
      </c>
      <c r="E315" s="23">
        <v>30</v>
      </c>
      <c r="F315" s="23">
        <v>0</v>
      </c>
      <c r="G315" s="23">
        <v>0</v>
      </c>
      <c r="H315" s="39" t="s">
        <v>202</v>
      </c>
      <c r="I315" s="25">
        <f t="shared" si="20"/>
        <v>0</v>
      </c>
    </row>
    <row r="316" spans="1:9" ht="94.5" x14ac:dyDescent="0.25">
      <c r="A316" s="12"/>
      <c r="B316" s="22" t="s">
        <v>99</v>
      </c>
      <c r="C316" s="22" t="s">
        <v>15</v>
      </c>
      <c r="D316" s="23">
        <v>89.5</v>
      </c>
      <c r="E316" s="23">
        <v>89.5</v>
      </c>
      <c r="F316" s="23">
        <v>23.1</v>
      </c>
      <c r="G316" s="23">
        <v>23.1</v>
      </c>
      <c r="H316" s="39" t="s">
        <v>202</v>
      </c>
      <c r="I316" s="25">
        <f t="shared" si="20"/>
        <v>0.2581</v>
      </c>
    </row>
    <row r="317" spans="1:9" ht="126" x14ac:dyDescent="0.25">
      <c r="A317" s="12"/>
      <c r="B317" s="22" t="s">
        <v>100</v>
      </c>
      <c r="C317" s="22" t="s">
        <v>13</v>
      </c>
      <c r="D317" s="23">
        <v>0</v>
      </c>
      <c r="E317" s="23">
        <v>0</v>
      </c>
      <c r="F317" s="23">
        <v>0</v>
      </c>
      <c r="G317" s="23">
        <v>0</v>
      </c>
      <c r="H317" s="39" t="s">
        <v>202</v>
      </c>
      <c r="I317" s="25">
        <v>0</v>
      </c>
    </row>
    <row r="318" spans="1:9" ht="31.5" x14ac:dyDescent="0.25">
      <c r="A318" s="12"/>
      <c r="B318" s="22" t="s">
        <v>137</v>
      </c>
      <c r="C318" s="22" t="s">
        <v>13</v>
      </c>
      <c r="D318" s="23">
        <v>18884</v>
      </c>
      <c r="E318" s="23">
        <v>18884</v>
      </c>
      <c r="F318" s="23">
        <v>3951.4</v>
      </c>
      <c r="G318" s="23">
        <v>3871.3</v>
      </c>
      <c r="H318" s="39" t="s">
        <v>202</v>
      </c>
      <c r="I318" s="25">
        <f t="shared" si="20"/>
        <v>0.20499999999999999</v>
      </c>
    </row>
    <row r="319" spans="1:9" ht="31.5" x14ac:dyDescent="0.25">
      <c r="A319" s="12"/>
      <c r="B319" s="22" t="s">
        <v>159</v>
      </c>
      <c r="C319" s="22" t="s">
        <v>49</v>
      </c>
      <c r="D319" s="23">
        <v>3397.1</v>
      </c>
      <c r="E319" s="23">
        <v>3397.1</v>
      </c>
      <c r="F319" s="23">
        <v>471.1</v>
      </c>
      <c r="G319" s="23">
        <v>459.8</v>
      </c>
      <c r="H319" s="39" t="s">
        <v>202</v>
      </c>
      <c r="I319" s="25">
        <f t="shared" si="20"/>
        <v>0.13539999999999999</v>
      </c>
    </row>
    <row r="320" spans="1:9" ht="47.25" x14ac:dyDescent="0.25">
      <c r="A320" s="12"/>
      <c r="B320" s="22" t="s">
        <v>160</v>
      </c>
      <c r="C320" s="22" t="s">
        <v>13</v>
      </c>
      <c r="D320" s="23">
        <v>4</v>
      </c>
      <c r="E320" s="23">
        <v>4</v>
      </c>
      <c r="F320" s="23">
        <v>0</v>
      </c>
      <c r="G320" s="23">
        <v>0</v>
      </c>
      <c r="H320" s="39" t="s">
        <v>202</v>
      </c>
      <c r="I320" s="25">
        <f t="shared" si="20"/>
        <v>0</v>
      </c>
    </row>
    <row r="321" spans="1:9" ht="31.5" x14ac:dyDescent="0.25">
      <c r="A321" s="12"/>
      <c r="B321" s="22" t="s">
        <v>62</v>
      </c>
      <c r="C321" s="22" t="s">
        <v>13</v>
      </c>
      <c r="D321" s="23">
        <v>2050</v>
      </c>
      <c r="E321" s="23">
        <v>2050</v>
      </c>
      <c r="F321" s="23">
        <v>2.8</v>
      </c>
      <c r="G321" s="23">
        <v>2.8</v>
      </c>
      <c r="H321" s="39" t="s">
        <v>202</v>
      </c>
      <c r="I321" s="25">
        <f t="shared" si="20"/>
        <v>1.4E-3</v>
      </c>
    </row>
    <row r="322" spans="1:9" ht="63" x14ac:dyDescent="0.25">
      <c r="A322" s="12"/>
      <c r="B322" s="22" t="s">
        <v>186</v>
      </c>
      <c r="C322" s="22" t="s">
        <v>13</v>
      </c>
      <c r="D322" s="23">
        <v>2000</v>
      </c>
      <c r="E322" s="23">
        <v>2000</v>
      </c>
      <c r="F322" s="23">
        <v>0</v>
      </c>
      <c r="G322" s="23">
        <v>0</v>
      </c>
      <c r="H322" s="39" t="s">
        <v>202</v>
      </c>
      <c r="I322" s="25">
        <f t="shared" si="20"/>
        <v>0</v>
      </c>
    </row>
    <row r="323" spans="1:9" x14ac:dyDescent="0.25">
      <c r="A323" s="104"/>
      <c r="B323" s="98" t="s">
        <v>17</v>
      </c>
      <c r="C323" s="11" t="s">
        <v>16</v>
      </c>
      <c r="D323" s="26">
        <f>D324+D325+D326</f>
        <v>236132.10000000003</v>
      </c>
      <c r="E323" s="26">
        <f>E324+E325+E326</f>
        <v>236132.10000000003</v>
      </c>
      <c r="F323" s="26">
        <f>F324+F325+F326</f>
        <v>58654.8</v>
      </c>
      <c r="G323" s="26">
        <f>G324+G325+G326</f>
        <v>54005.299999999996</v>
      </c>
      <c r="H323" s="39" t="s">
        <v>202</v>
      </c>
      <c r="I323" s="25">
        <f t="shared" si="20"/>
        <v>0.22869999999999999</v>
      </c>
    </row>
    <row r="324" spans="1:9" ht="31.5" x14ac:dyDescent="0.25">
      <c r="A324" s="104"/>
      <c r="B324" s="99"/>
      <c r="C324" s="22" t="s">
        <v>13</v>
      </c>
      <c r="D324" s="23">
        <f>D322+D321+D320+D318+D317+D313+D312+D311+D309+D308+D307+D306+D305+D304+D303</f>
        <v>232392.50000000003</v>
      </c>
      <c r="E324" s="23">
        <f>E322+E321+E320+E318+E317+E313+E312+E311+E309+E308+E307+E306+E305+E304+E303</f>
        <v>232392.50000000003</v>
      </c>
      <c r="F324" s="23">
        <f>F322+F321+F320+F318+F317+F313+F312+F311+F309+F308+F307+F306+F305+F304+F303</f>
        <v>58103.600000000006</v>
      </c>
      <c r="G324" s="23">
        <f>G322+G321+G320+G318+G317+G313+G312+G311+G309+G308+G307+G306+G305+G304+G303</f>
        <v>53465.399999999994</v>
      </c>
      <c r="H324" s="39" t="s">
        <v>202</v>
      </c>
      <c r="I324" s="25">
        <f t="shared" si="20"/>
        <v>0.2301</v>
      </c>
    </row>
    <row r="325" spans="1:9" ht="31.5" x14ac:dyDescent="0.25">
      <c r="A325" s="104"/>
      <c r="B325" s="99"/>
      <c r="C325" s="22" t="s">
        <v>49</v>
      </c>
      <c r="D325" s="23">
        <f>D315+D319</f>
        <v>3427.1</v>
      </c>
      <c r="E325" s="23">
        <f>E315+E319</f>
        <v>3427.1</v>
      </c>
      <c r="F325" s="23">
        <f>F315+F319</f>
        <v>471.1</v>
      </c>
      <c r="G325" s="23">
        <f>G315+G319</f>
        <v>459.8</v>
      </c>
      <c r="H325" s="39" t="s">
        <v>202</v>
      </c>
      <c r="I325" s="25">
        <f t="shared" si="20"/>
        <v>0.13420000000000001</v>
      </c>
    </row>
    <row r="326" spans="1:9" ht="47.25" x14ac:dyDescent="0.25">
      <c r="A326" s="104"/>
      <c r="B326" s="99"/>
      <c r="C326" s="22" t="s">
        <v>15</v>
      </c>
      <c r="D326" s="23">
        <f>D314+D316+D310</f>
        <v>312.5</v>
      </c>
      <c r="E326" s="23">
        <f>E314+E316+E310</f>
        <v>312.5</v>
      </c>
      <c r="F326" s="23">
        <f>F314+F316+F310</f>
        <v>80.099999999999994</v>
      </c>
      <c r="G326" s="23">
        <f>G314+G316+G310</f>
        <v>80.099999999999994</v>
      </c>
      <c r="H326" s="39" t="s">
        <v>202</v>
      </c>
      <c r="I326" s="25">
        <f t="shared" si="20"/>
        <v>0.25629999999999997</v>
      </c>
    </row>
    <row r="327" spans="1:9" x14ac:dyDescent="0.25">
      <c r="A327" s="12"/>
      <c r="B327" s="92" t="s">
        <v>79</v>
      </c>
      <c r="C327" s="93"/>
      <c r="D327" s="93"/>
      <c r="E327" s="93"/>
      <c r="F327" s="93"/>
      <c r="G327" s="93"/>
      <c r="H327" s="93"/>
      <c r="I327" s="94"/>
    </row>
    <row r="328" spans="1:9" ht="31.5" x14ac:dyDescent="0.25">
      <c r="A328" s="12"/>
      <c r="B328" s="22" t="s">
        <v>253</v>
      </c>
      <c r="C328" s="22" t="s">
        <v>13</v>
      </c>
      <c r="D328" s="23">
        <v>388</v>
      </c>
      <c r="E328" s="23">
        <v>388</v>
      </c>
      <c r="F328" s="23">
        <v>29.3</v>
      </c>
      <c r="G328" s="23">
        <v>25.8</v>
      </c>
      <c r="H328" s="39" t="s">
        <v>202</v>
      </c>
      <c r="I328" s="25">
        <f t="shared" si="20"/>
        <v>6.6500000000000004E-2</v>
      </c>
    </row>
    <row r="329" spans="1:9" x14ac:dyDescent="0.25">
      <c r="A329" s="104"/>
      <c r="B329" s="98" t="s">
        <v>17</v>
      </c>
      <c r="C329" s="11" t="s">
        <v>16</v>
      </c>
      <c r="D329" s="26">
        <f>D328</f>
        <v>388</v>
      </c>
      <c r="E329" s="26">
        <f>E330</f>
        <v>388</v>
      </c>
      <c r="F329" s="26">
        <f>F330</f>
        <v>29.3</v>
      </c>
      <c r="G329" s="26">
        <f>G330</f>
        <v>25.8</v>
      </c>
      <c r="H329" s="73" t="s">
        <v>202</v>
      </c>
      <c r="I329" s="30">
        <f t="shared" si="20"/>
        <v>6.6500000000000004E-2</v>
      </c>
    </row>
    <row r="330" spans="1:9" ht="31.5" x14ac:dyDescent="0.25">
      <c r="A330" s="104"/>
      <c r="B330" s="99"/>
      <c r="C330" s="22" t="s">
        <v>13</v>
      </c>
      <c r="D330" s="23">
        <f>D328</f>
        <v>388</v>
      </c>
      <c r="E330" s="23">
        <f>E328</f>
        <v>388</v>
      </c>
      <c r="F330" s="23">
        <f>F328</f>
        <v>29.3</v>
      </c>
      <c r="G330" s="23">
        <f>G328</f>
        <v>25.8</v>
      </c>
      <c r="H330" s="39" t="s">
        <v>202</v>
      </c>
      <c r="I330" s="25">
        <f t="shared" si="20"/>
        <v>6.6500000000000004E-2</v>
      </c>
    </row>
    <row r="331" spans="1:9" s="3" customFormat="1" x14ac:dyDescent="0.25">
      <c r="A331" s="104"/>
      <c r="B331" s="98" t="s">
        <v>14</v>
      </c>
      <c r="C331" s="60" t="s">
        <v>16</v>
      </c>
      <c r="D331" s="61">
        <f>D332+D333+D334</f>
        <v>406367.50000000006</v>
      </c>
      <c r="E331" s="61">
        <f>E332+E333+E334</f>
        <v>406367.50000000006</v>
      </c>
      <c r="F331" s="61">
        <f>F332+F333+F334</f>
        <v>104173.6</v>
      </c>
      <c r="G331" s="61">
        <f>G332+G333+G334</f>
        <v>89276.099999999991</v>
      </c>
      <c r="H331" s="39" t="s">
        <v>202</v>
      </c>
      <c r="I331" s="25">
        <f t="shared" si="20"/>
        <v>0.21970000000000001</v>
      </c>
    </row>
    <row r="332" spans="1:9" s="3" customFormat="1" ht="31.5" x14ac:dyDescent="0.25">
      <c r="A332" s="99"/>
      <c r="B332" s="99"/>
      <c r="C332" s="22" t="s">
        <v>13</v>
      </c>
      <c r="D332" s="23">
        <f>D330+D324+D299</f>
        <v>383335.70000000007</v>
      </c>
      <c r="E332" s="23">
        <f>E330+E324+E299</f>
        <v>383335.70000000007</v>
      </c>
      <c r="F332" s="23">
        <f>F330+F324+F299</f>
        <v>99925.500000000015</v>
      </c>
      <c r="G332" s="23">
        <f>G330+G324+G299</f>
        <v>85698.599999999991</v>
      </c>
      <c r="H332" s="39" t="s">
        <v>202</v>
      </c>
      <c r="I332" s="25">
        <f t="shared" si="20"/>
        <v>0.22359999999999999</v>
      </c>
    </row>
    <row r="333" spans="1:9" s="3" customFormat="1" ht="47.25" x14ac:dyDescent="0.25">
      <c r="A333" s="99"/>
      <c r="B333" s="99"/>
      <c r="C333" s="22" t="s">
        <v>15</v>
      </c>
      <c r="D333" s="23">
        <f>D326+D301</f>
        <v>18382.099999999999</v>
      </c>
      <c r="E333" s="23">
        <f>E326+E301</f>
        <v>18382.099999999999</v>
      </c>
      <c r="F333" s="23">
        <f>F326+F301</f>
        <v>3471.4</v>
      </c>
      <c r="G333" s="23">
        <f>G326+G301</f>
        <v>2934.4999999999995</v>
      </c>
      <c r="H333" s="39" t="s">
        <v>202</v>
      </c>
      <c r="I333" s="25">
        <f t="shared" si="20"/>
        <v>0.15959999999999999</v>
      </c>
    </row>
    <row r="334" spans="1:9" s="3" customFormat="1" ht="31.5" x14ac:dyDescent="0.25">
      <c r="A334" s="100"/>
      <c r="B334" s="100"/>
      <c r="C334" s="22" t="s">
        <v>49</v>
      </c>
      <c r="D334" s="56">
        <f>D325+D300</f>
        <v>4649.7</v>
      </c>
      <c r="E334" s="56">
        <f>E325+E300</f>
        <v>4649.7</v>
      </c>
      <c r="F334" s="56">
        <f>F325+F300</f>
        <v>776.7</v>
      </c>
      <c r="G334" s="56">
        <f>G325+G300</f>
        <v>643</v>
      </c>
      <c r="H334" s="39" t="s">
        <v>202</v>
      </c>
      <c r="I334" s="25">
        <f t="shared" si="20"/>
        <v>0.13830000000000001</v>
      </c>
    </row>
    <row r="335" spans="1:9" x14ac:dyDescent="0.25">
      <c r="A335" s="11">
        <v>14</v>
      </c>
      <c r="B335" s="95" t="s">
        <v>161</v>
      </c>
      <c r="C335" s="96"/>
      <c r="D335" s="96"/>
      <c r="E335" s="96"/>
      <c r="F335" s="96"/>
      <c r="G335" s="96"/>
      <c r="H335" s="96"/>
      <c r="I335" s="97"/>
    </row>
    <row r="336" spans="1:9" ht="63" x14ac:dyDescent="0.25">
      <c r="A336" s="59"/>
      <c r="B336" s="22" t="s">
        <v>20</v>
      </c>
      <c r="C336" s="22" t="s">
        <v>13</v>
      </c>
      <c r="D336" s="23">
        <f>192.2+351.3</f>
        <v>543.5</v>
      </c>
      <c r="E336" s="23">
        <f>192.2+351.3</f>
        <v>543.5</v>
      </c>
      <c r="F336" s="23">
        <f>10.9+112.9</f>
        <v>123.80000000000001</v>
      </c>
      <c r="G336" s="23">
        <f>10.9+112.9</f>
        <v>123.80000000000001</v>
      </c>
      <c r="H336" s="39" t="s">
        <v>202</v>
      </c>
      <c r="I336" s="25">
        <f t="shared" si="20"/>
        <v>0.2278</v>
      </c>
    </row>
    <row r="337" spans="1:9" ht="47.25" x14ac:dyDescent="0.25">
      <c r="A337" s="59"/>
      <c r="B337" s="22" t="s">
        <v>21</v>
      </c>
      <c r="C337" s="22" t="s">
        <v>13</v>
      </c>
      <c r="D337" s="23">
        <f>13.5+958.1+42.4</f>
        <v>1014</v>
      </c>
      <c r="E337" s="23">
        <f>13.5+958.1+42.4</f>
        <v>1014</v>
      </c>
      <c r="F337" s="23">
        <v>0</v>
      </c>
      <c r="G337" s="23">
        <v>0</v>
      </c>
      <c r="H337" s="39" t="s">
        <v>202</v>
      </c>
      <c r="I337" s="25">
        <f t="shared" si="20"/>
        <v>0</v>
      </c>
    </row>
    <row r="338" spans="1:9" ht="47.25" x14ac:dyDescent="0.25">
      <c r="A338" s="38"/>
      <c r="B338" s="28" t="s">
        <v>80</v>
      </c>
      <c r="C338" s="22" t="s">
        <v>13</v>
      </c>
      <c r="D338" s="23">
        <f>88.2+266+177.7</f>
        <v>531.9</v>
      </c>
      <c r="E338" s="23">
        <f>88.2+266+177.7</f>
        <v>531.9</v>
      </c>
      <c r="F338" s="23">
        <f>14.4+133.3</f>
        <v>147.70000000000002</v>
      </c>
      <c r="G338" s="23">
        <f>14.4+133.3</f>
        <v>147.70000000000002</v>
      </c>
      <c r="H338" s="39" t="s">
        <v>202</v>
      </c>
      <c r="I338" s="25">
        <f t="shared" si="20"/>
        <v>0.2777</v>
      </c>
    </row>
    <row r="339" spans="1:9" ht="78.75" x14ac:dyDescent="0.25">
      <c r="A339" s="38"/>
      <c r="B339" s="28" t="s">
        <v>81</v>
      </c>
      <c r="C339" s="22" t="s">
        <v>13</v>
      </c>
      <c r="D339" s="23">
        <f>13.5+12</f>
        <v>25.5</v>
      </c>
      <c r="E339" s="23">
        <f>13.5+12</f>
        <v>25.5</v>
      </c>
      <c r="F339" s="23">
        <v>0</v>
      </c>
      <c r="G339" s="23">
        <v>0</v>
      </c>
      <c r="H339" s="39" t="s">
        <v>202</v>
      </c>
      <c r="I339" s="25">
        <f t="shared" si="20"/>
        <v>0</v>
      </c>
    </row>
    <row r="340" spans="1:9" ht="47.25" x14ac:dyDescent="0.25">
      <c r="A340" s="38"/>
      <c r="B340" s="28" t="s">
        <v>109</v>
      </c>
      <c r="C340" s="22" t="s">
        <v>13</v>
      </c>
      <c r="D340" s="23">
        <v>60</v>
      </c>
      <c r="E340" s="23">
        <v>60</v>
      </c>
      <c r="F340" s="23">
        <v>20</v>
      </c>
      <c r="G340" s="23">
        <v>10</v>
      </c>
      <c r="H340" s="39" t="s">
        <v>202</v>
      </c>
      <c r="I340" s="25">
        <f t="shared" si="20"/>
        <v>0.16669999999999999</v>
      </c>
    </row>
    <row r="341" spans="1:9" ht="94.5" x14ac:dyDescent="0.25">
      <c r="A341" s="38"/>
      <c r="B341" s="28" t="s">
        <v>162</v>
      </c>
      <c r="C341" s="22" t="s">
        <v>15</v>
      </c>
      <c r="D341" s="23">
        <v>794.1</v>
      </c>
      <c r="E341" s="23">
        <v>794.1</v>
      </c>
      <c r="F341" s="23">
        <v>0</v>
      </c>
      <c r="G341" s="23">
        <v>0</v>
      </c>
      <c r="H341" s="39" t="s">
        <v>202</v>
      </c>
      <c r="I341" s="25">
        <f t="shared" si="20"/>
        <v>0</v>
      </c>
    </row>
    <row r="342" spans="1:9" ht="94.5" x14ac:dyDescent="0.25">
      <c r="A342" s="38"/>
      <c r="B342" s="28" t="s">
        <v>163</v>
      </c>
      <c r="C342" s="22" t="s">
        <v>13</v>
      </c>
      <c r="D342" s="23">
        <v>256.3</v>
      </c>
      <c r="E342" s="23">
        <v>256.3</v>
      </c>
      <c r="F342" s="23">
        <v>0</v>
      </c>
      <c r="G342" s="23">
        <v>0</v>
      </c>
      <c r="H342" s="39" t="s">
        <v>202</v>
      </c>
      <c r="I342" s="25">
        <f t="shared" si="20"/>
        <v>0</v>
      </c>
    </row>
    <row r="343" spans="1:9" ht="94.5" x14ac:dyDescent="0.25">
      <c r="A343" s="38"/>
      <c r="B343" s="28" t="s">
        <v>277</v>
      </c>
      <c r="C343" s="22" t="s">
        <v>15</v>
      </c>
      <c r="D343" s="23">
        <v>2731.2</v>
      </c>
      <c r="E343" s="23">
        <v>2731.2</v>
      </c>
      <c r="F343" s="23">
        <v>0</v>
      </c>
      <c r="G343" s="23">
        <v>0</v>
      </c>
      <c r="H343" s="39" t="s">
        <v>202</v>
      </c>
      <c r="I343" s="25">
        <f t="shared" si="20"/>
        <v>0</v>
      </c>
    </row>
    <row r="344" spans="1:9" ht="126" x14ac:dyDescent="0.25">
      <c r="A344" s="38"/>
      <c r="B344" s="28" t="s">
        <v>197</v>
      </c>
      <c r="C344" s="22" t="s">
        <v>13</v>
      </c>
      <c r="D344" s="23">
        <v>1887.6</v>
      </c>
      <c r="E344" s="23">
        <v>1887.6</v>
      </c>
      <c r="F344" s="23">
        <v>345</v>
      </c>
      <c r="G344" s="23">
        <v>345</v>
      </c>
      <c r="H344" s="39" t="s">
        <v>202</v>
      </c>
      <c r="I344" s="25">
        <f t="shared" si="20"/>
        <v>0.18279999999999999</v>
      </c>
    </row>
    <row r="345" spans="1:9" ht="47.25" x14ac:dyDescent="0.25">
      <c r="A345" s="38"/>
      <c r="B345" s="28" t="s">
        <v>278</v>
      </c>
      <c r="C345" s="22" t="s">
        <v>15</v>
      </c>
      <c r="D345" s="23">
        <v>129044.3</v>
      </c>
      <c r="E345" s="23">
        <v>129044.3</v>
      </c>
      <c r="F345" s="23">
        <v>0</v>
      </c>
      <c r="G345" s="23">
        <v>0</v>
      </c>
      <c r="H345" s="39" t="s">
        <v>202</v>
      </c>
      <c r="I345" s="25">
        <f>ROUND(G345/E345,4)</f>
        <v>0</v>
      </c>
    </row>
    <row r="346" spans="1:9" x14ac:dyDescent="0.25">
      <c r="A346" s="132"/>
      <c r="B346" s="101" t="s">
        <v>14</v>
      </c>
      <c r="C346" s="11" t="s">
        <v>16</v>
      </c>
      <c r="D346" s="26">
        <f>D347+D348</f>
        <v>136888.4</v>
      </c>
      <c r="E346" s="26">
        <f>E347+E348</f>
        <v>136888.4</v>
      </c>
      <c r="F346" s="26">
        <f>F347+F348</f>
        <v>636.5</v>
      </c>
      <c r="G346" s="26">
        <f>G347+G348</f>
        <v>626.5</v>
      </c>
      <c r="H346" s="73" t="s">
        <v>202</v>
      </c>
      <c r="I346" s="30">
        <f t="shared" si="20"/>
        <v>4.5999999999999999E-3</v>
      </c>
    </row>
    <row r="347" spans="1:9" ht="31.5" x14ac:dyDescent="0.25">
      <c r="A347" s="133"/>
      <c r="B347" s="102"/>
      <c r="C347" s="22" t="s">
        <v>13</v>
      </c>
      <c r="D347" s="23">
        <f>D336+D337+D338+D339+D340+D342+D344</f>
        <v>4318.8</v>
      </c>
      <c r="E347" s="23">
        <f>E336+E337+E338+E339+E340+E342+E344</f>
        <v>4318.8</v>
      </c>
      <c r="F347" s="23">
        <f>F336+F337+F338+F339+F340+F342+F344</f>
        <v>636.5</v>
      </c>
      <c r="G347" s="23">
        <f>G336+G337+G338+G339+G340+G342+G344</f>
        <v>626.5</v>
      </c>
      <c r="H347" s="39" t="s">
        <v>202</v>
      </c>
      <c r="I347" s="25">
        <f t="shared" si="20"/>
        <v>0.14510000000000001</v>
      </c>
    </row>
    <row r="348" spans="1:9" ht="47.25" x14ac:dyDescent="0.25">
      <c r="A348" s="74"/>
      <c r="B348" s="103"/>
      <c r="C348" s="22" t="s">
        <v>15</v>
      </c>
      <c r="D348" s="23">
        <f>D341+D343+D345</f>
        <v>132569.60000000001</v>
      </c>
      <c r="E348" s="23">
        <f>E341+E343+E345</f>
        <v>132569.60000000001</v>
      </c>
      <c r="F348" s="23">
        <f>F341+F343+F345</f>
        <v>0</v>
      </c>
      <c r="G348" s="23">
        <f>G341+G343+G345</f>
        <v>0</v>
      </c>
      <c r="H348" s="39" t="s">
        <v>202</v>
      </c>
      <c r="I348" s="25">
        <f t="shared" si="20"/>
        <v>0</v>
      </c>
    </row>
    <row r="349" spans="1:9" ht="15.75" customHeight="1" x14ac:dyDescent="0.25">
      <c r="A349" s="11">
        <v>16</v>
      </c>
      <c r="B349" s="95" t="s">
        <v>164</v>
      </c>
      <c r="C349" s="96"/>
      <c r="D349" s="96"/>
      <c r="E349" s="96"/>
      <c r="F349" s="96"/>
      <c r="G349" s="96"/>
      <c r="H349" s="96"/>
      <c r="I349" s="97"/>
    </row>
    <row r="350" spans="1:9" ht="15.75" customHeight="1" x14ac:dyDescent="0.25">
      <c r="A350" s="92" t="s">
        <v>82</v>
      </c>
      <c r="B350" s="93"/>
      <c r="C350" s="93"/>
      <c r="D350" s="93"/>
      <c r="E350" s="93"/>
      <c r="F350" s="93"/>
      <c r="G350" s="93"/>
      <c r="H350" s="93"/>
      <c r="I350" s="94"/>
    </row>
    <row r="351" spans="1:9" ht="63" x14ac:dyDescent="0.25">
      <c r="A351" s="63"/>
      <c r="B351" s="64" t="s">
        <v>83</v>
      </c>
      <c r="C351" s="22" t="s">
        <v>13</v>
      </c>
      <c r="D351" s="75">
        <v>3217</v>
      </c>
      <c r="E351" s="76">
        <v>3217</v>
      </c>
      <c r="F351" s="75">
        <v>430</v>
      </c>
      <c r="G351" s="75">
        <v>0</v>
      </c>
      <c r="H351" s="39" t="s">
        <v>202</v>
      </c>
      <c r="I351" s="25">
        <f>ROUND(G351/E351,4)</f>
        <v>0</v>
      </c>
    </row>
    <row r="352" spans="1:9" ht="63" x14ac:dyDescent="0.25">
      <c r="A352" s="63"/>
      <c r="B352" s="64" t="s">
        <v>84</v>
      </c>
      <c r="C352" s="22" t="s">
        <v>13</v>
      </c>
      <c r="D352" s="75">
        <v>6900</v>
      </c>
      <c r="E352" s="76">
        <v>6900</v>
      </c>
      <c r="F352" s="75">
        <v>1650</v>
      </c>
      <c r="G352" s="75">
        <v>879.3</v>
      </c>
      <c r="H352" s="39" t="s">
        <v>202</v>
      </c>
      <c r="I352" s="25">
        <f t="shared" ref="I352:I376" si="21">ROUND(G352/E352,4)</f>
        <v>0.12740000000000001</v>
      </c>
    </row>
    <row r="353" spans="1:9" ht="63" x14ac:dyDescent="0.25">
      <c r="A353" s="63"/>
      <c r="B353" s="64" t="s">
        <v>88</v>
      </c>
      <c r="C353" s="22" t="s">
        <v>13</v>
      </c>
      <c r="D353" s="75">
        <v>464</v>
      </c>
      <c r="E353" s="76">
        <v>464</v>
      </c>
      <c r="F353" s="75">
        <v>77.3</v>
      </c>
      <c r="G353" s="75">
        <v>77.3</v>
      </c>
      <c r="H353" s="39" t="s">
        <v>202</v>
      </c>
      <c r="I353" s="25">
        <f t="shared" si="21"/>
        <v>0.1666</v>
      </c>
    </row>
    <row r="354" spans="1:9" ht="63" x14ac:dyDescent="0.25">
      <c r="A354" s="63"/>
      <c r="B354" s="64" t="s">
        <v>87</v>
      </c>
      <c r="C354" s="22" t="s">
        <v>13</v>
      </c>
      <c r="D354" s="75">
        <v>700</v>
      </c>
      <c r="E354" s="76">
        <v>700</v>
      </c>
      <c r="F354" s="75">
        <v>0</v>
      </c>
      <c r="G354" s="75">
        <v>0</v>
      </c>
      <c r="H354" s="39" t="s">
        <v>202</v>
      </c>
      <c r="I354" s="25">
        <f t="shared" si="21"/>
        <v>0</v>
      </c>
    </row>
    <row r="355" spans="1:9" ht="31.5" x14ac:dyDescent="0.25">
      <c r="A355" s="63"/>
      <c r="B355" s="64" t="s">
        <v>165</v>
      </c>
      <c r="C355" s="22" t="s">
        <v>13</v>
      </c>
      <c r="D355" s="75">
        <v>1120.9000000000001</v>
      </c>
      <c r="E355" s="76">
        <v>1120.9000000000001</v>
      </c>
      <c r="F355" s="75">
        <v>639.9</v>
      </c>
      <c r="G355" s="75">
        <v>39.9</v>
      </c>
      <c r="H355" s="39" t="s">
        <v>202</v>
      </c>
      <c r="I355" s="25">
        <f t="shared" si="21"/>
        <v>3.56E-2</v>
      </c>
    </row>
    <row r="356" spans="1:9" ht="63" x14ac:dyDescent="0.25">
      <c r="A356" s="63"/>
      <c r="B356" s="64" t="s">
        <v>86</v>
      </c>
      <c r="C356" s="22" t="s">
        <v>15</v>
      </c>
      <c r="D356" s="75">
        <v>1368.2</v>
      </c>
      <c r="E356" s="75">
        <v>1368.2</v>
      </c>
      <c r="F356" s="75">
        <v>297.3</v>
      </c>
      <c r="G356" s="75">
        <v>297.3</v>
      </c>
      <c r="H356" s="39" t="s">
        <v>202</v>
      </c>
      <c r="I356" s="25">
        <f t="shared" si="21"/>
        <v>0.21729999999999999</v>
      </c>
    </row>
    <row r="357" spans="1:9" ht="47.25" x14ac:dyDescent="0.25">
      <c r="A357" s="63"/>
      <c r="B357" s="64" t="s">
        <v>128</v>
      </c>
      <c r="C357" s="22" t="s">
        <v>13</v>
      </c>
      <c r="D357" s="75">
        <v>2146</v>
      </c>
      <c r="E357" s="76">
        <v>2146</v>
      </c>
      <c r="F357" s="75">
        <v>466.3</v>
      </c>
      <c r="G357" s="75">
        <v>466.3</v>
      </c>
      <c r="H357" s="39" t="s">
        <v>202</v>
      </c>
      <c r="I357" s="25">
        <f t="shared" si="21"/>
        <v>0.21729999999999999</v>
      </c>
    </row>
    <row r="358" spans="1:9" ht="47.25" x14ac:dyDescent="0.25">
      <c r="A358" s="12"/>
      <c r="B358" s="77" t="s">
        <v>95</v>
      </c>
      <c r="C358" s="22" t="s">
        <v>13</v>
      </c>
      <c r="D358" s="75">
        <v>580</v>
      </c>
      <c r="E358" s="75">
        <v>580</v>
      </c>
      <c r="F358" s="76">
        <v>50</v>
      </c>
      <c r="G358" s="75">
        <v>0</v>
      </c>
      <c r="H358" s="39" t="s">
        <v>202</v>
      </c>
      <c r="I358" s="25">
        <f t="shared" si="21"/>
        <v>0</v>
      </c>
    </row>
    <row r="359" spans="1:9" ht="63" x14ac:dyDescent="0.25">
      <c r="A359" s="12"/>
      <c r="B359" s="66" t="s">
        <v>96</v>
      </c>
      <c r="C359" s="22" t="s">
        <v>13</v>
      </c>
      <c r="D359" s="75">
        <v>2067.4</v>
      </c>
      <c r="E359" s="76">
        <v>2067.4</v>
      </c>
      <c r="F359" s="75">
        <v>600</v>
      </c>
      <c r="G359" s="75">
        <v>414.5</v>
      </c>
      <c r="H359" s="39" t="s">
        <v>202</v>
      </c>
      <c r="I359" s="25">
        <f t="shared" si="21"/>
        <v>0.20050000000000001</v>
      </c>
    </row>
    <row r="360" spans="1:9" ht="63" x14ac:dyDescent="0.25">
      <c r="A360" s="27"/>
      <c r="B360" s="78" t="s">
        <v>183</v>
      </c>
      <c r="C360" s="22" t="s">
        <v>13</v>
      </c>
      <c r="D360" s="75">
        <v>3540</v>
      </c>
      <c r="E360" s="76">
        <v>3540</v>
      </c>
      <c r="F360" s="75">
        <v>196</v>
      </c>
      <c r="G360" s="75">
        <v>151</v>
      </c>
      <c r="H360" s="39" t="s">
        <v>202</v>
      </c>
      <c r="I360" s="25">
        <f t="shared" si="21"/>
        <v>4.2700000000000002E-2</v>
      </c>
    </row>
    <row r="361" spans="1:9" ht="126" x14ac:dyDescent="0.25">
      <c r="A361" s="27"/>
      <c r="B361" s="78" t="s">
        <v>282</v>
      </c>
      <c r="C361" s="22" t="s">
        <v>15</v>
      </c>
      <c r="D361" s="79">
        <v>4600</v>
      </c>
      <c r="E361" s="79">
        <v>4600</v>
      </c>
      <c r="F361" s="76">
        <v>0</v>
      </c>
      <c r="G361" s="75">
        <v>0</v>
      </c>
      <c r="H361" s="39" t="s">
        <v>202</v>
      </c>
      <c r="I361" s="25">
        <f t="shared" si="21"/>
        <v>0</v>
      </c>
    </row>
    <row r="362" spans="1:9" ht="94.5" x14ac:dyDescent="0.25">
      <c r="A362" s="27"/>
      <c r="B362" s="78" t="s">
        <v>283</v>
      </c>
      <c r="C362" s="22" t="s">
        <v>15</v>
      </c>
      <c r="D362" s="79">
        <v>2500</v>
      </c>
      <c r="E362" s="79">
        <v>2500</v>
      </c>
      <c r="F362" s="76">
        <v>0</v>
      </c>
      <c r="G362" s="75">
        <v>0</v>
      </c>
      <c r="H362" s="39" t="s">
        <v>202</v>
      </c>
      <c r="I362" s="25">
        <f t="shared" si="21"/>
        <v>0</v>
      </c>
    </row>
    <row r="363" spans="1:9" ht="126" x14ac:dyDescent="0.25">
      <c r="A363" s="27"/>
      <c r="B363" s="78" t="s">
        <v>281</v>
      </c>
      <c r="C363" s="22" t="s">
        <v>15</v>
      </c>
      <c r="D363" s="79">
        <v>400</v>
      </c>
      <c r="E363" s="79">
        <v>400</v>
      </c>
      <c r="F363" s="76">
        <v>0</v>
      </c>
      <c r="G363" s="75">
        <v>0</v>
      </c>
      <c r="H363" s="39" t="s">
        <v>202</v>
      </c>
      <c r="I363" s="25">
        <f t="shared" si="21"/>
        <v>0</v>
      </c>
    </row>
    <row r="364" spans="1:9" ht="126" x14ac:dyDescent="0.25">
      <c r="A364" s="27"/>
      <c r="B364" s="78" t="s">
        <v>280</v>
      </c>
      <c r="C364" s="22" t="s">
        <v>15</v>
      </c>
      <c r="D364" s="79">
        <v>600</v>
      </c>
      <c r="E364" s="79">
        <v>600</v>
      </c>
      <c r="F364" s="76">
        <v>0</v>
      </c>
      <c r="G364" s="75">
        <v>0</v>
      </c>
      <c r="H364" s="39" t="s">
        <v>202</v>
      </c>
      <c r="I364" s="25">
        <f t="shared" si="21"/>
        <v>0</v>
      </c>
    </row>
    <row r="365" spans="1:9" ht="110.25" x14ac:dyDescent="0.25">
      <c r="A365" s="27"/>
      <c r="B365" s="78" t="s">
        <v>279</v>
      </c>
      <c r="C365" s="22" t="s">
        <v>15</v>
      </c>
      <c r="D365" s="79">
        <v>900</v>
      </c>
      <c r="E365" s="79">
        <v>900</v>
      </c>
      <c r="F365" s="76">
        <v>0</v>
      </c>
      <c r="G365" s="75">
        <v>0</v>
      </c>
      <c r="H365" s="39" t="s">
        <v>202</v>
      </c>
      <c r="I365" s="25">
        <f t="shared" si="21"/>
        <v>0</v>
      </c>
    </row>
    <row r="366" spans="1:9" ht="94.5" x14ac:dyDescent="0.25">
      <c r="A366" s="27"/>
      <c r="B366" s="78" t="s">
        <v>284</v>
      </c>
      <c r="C366" s="22" t="s">
        <v>13</v>
      </c>
      <c r="D366" s="80">
        <v>2086.8000000000002</v>
      </c>
      <c r="E366" s="80">
        <v>2086.8000000000002</v>
      </c>
      <c r="F366" s="75">
        <v>0</v>
      </c>
      <c r="G366" s="75">
        <v>0</v>
      </c>
      <c r="H366" s="39" t="s">
        <v>202</v>
      </c>
      <c r="I366" s="25">
        <f t="shared" si="21"/>
        <v>0</v>
      </c>
    </row>
    <row r="367" spans="1:9" ht="78.75" x14ac:dyDescent="0.25">
      <c r="A367" s="27"/>
      <c r="B367" s="78" t="s">
        <v>285</v>
      </c>
      <c r="C367" s="22" t="s">
        <v>13</v>
      </c>
      <c r="D367" s="80">
        <v>2445.8000000000002</v>
      </c>
      <c r="E367" s="80">
        <v>2445.8000000000002</v>
      </c>
      <c r="F367" s="75">
        <v>0</v>
      </c>
      <c r="G367" s="75">
        <v>0</v>
      </c>
      <c r="H367" s="39" t="s">
        <v>202</v>
      </c>
      <c r="I367" s="25">
        <f t="shared" si="21"/>
        <v>0</v>
      </c>
    </row>
    <row r="368" spans="1:9" ht="110.25" x14ac:dyDescent="0.25">
      <c r="A368" s="27"/>
      <c r="B368" s="78" t="s">
        <v>286</v>
      </c>
      <c r="C368" s="22" t="s">
        <v>13</v>
      </c>
      <c r="D368" s="80">
        <v>278.89999999999998</v>
      </c>
      <c r="E368" s="80">
        <v>278.89999999999998</v>
      </c>
      <c r="F368" s="75">
        <v>0</v>
      </c>
      <c r="G368" s="75">
        <v>0</v>
      </c>
      <c r="H368" s="39" t="s">
        <v>202</v>
      </c>
      <c r="I368" s="25">
        <f t="shared" si="21"/>
        <v>0</v>
      </c>
    </row>
    <row r="369" spans="1:9" ht="110.25" x14ac:dyDescent="0.25">
      <c r="A369" s="27"/>
      <c r="B369" s="78" t="s">
        <v>287</v>
      </c>
      <c r="C369" s="22" t="s">
        <v>13</v>
      </c>
      <c r="D369" s="80">
        <v>356.6</v>
      </c>
      <c r="E369" s="80">
        <v>356.6</v>
      </c>
      <c r="F369" s="75">
        <v>0</v>
      </c>
      <c r="G369" s="75">
        <v>0</v>
      </c>
      <c r="H369" s="39" t="s">
        <v>202</v>
      </c>
      <c r="I369" s="25">
        <f t="shared" si="21"/>
        <v>0</v>
      </c>
    </row>
    <row r="370" spans="1:9" ht="78.75" x14ac:dyDescent="0.25">
      <c r="A370" s="27"/>
      <c r="B370" s="78" t="s">
        <v>288</v>
      </c>
      <c r="C370" s="22" t="s">
        <v>13</v>
      </c>
      <c r="D370" s="80">
        <v>528.5</v>
      </c>
      <c r="E370" s="80">
        <v>528.5</v>
      </c>
      <c r="F370" s="75">
        <v>0</v>
      </c>
      <c r="G370" s="75">
        <v>0</v>
      </c>
      <c r="H370" s="39" t="s">
        <v>202</v>
      </c>
      <c r="I370" s="25">
        <f t="shared" si="21"/>
        <v>0</v>
      </c>
    </row>
    <row r="371" spans="1:9" ht="47.25" x14ac:dyDescent="0.25">
      <c r="A371" s="27"/>
      <c r="B371" s="78" t="s">
        <v>198</v>
      </c>
      <c r="C371" s="22" t="s">
        <v>49</v>
      </c>
      <c r="D371" s="75">
        <v>700</v>
      </c>
      <c r="E371" s="75">
        <v>700</v>
      </c>
      <c r="F371" s="75">
        <v>0</v>
      </c>
      <c r="G371" s="75">
        <v>0</v>
      </c>
      <c r="H371" s="39" t="s">
        <v>202</v>
      </c>
      <c r="I371" s="25">
        <f t="shared" si="21"/>
        <v>0</v>
      </c>
    </row>
    <row r="372" spans="1:9" x14ac:dyDescent="0.25">
      <c r="A372" s="105"/>
      <c r="B372" s="101" t="s">
        <v>17</v>
      </c>
      <c r="C372" s="81" t="s">
        <v>16</v>
      </c>
      <c r="D372" s="82">
        <f>D373+D374+D375+D376</f>
        <v>37500.100000000006</v>
      </c>
      <c r="E372" s="82">
        <f>E373+E374+E375+E376</f>
        <v>37500.100000000006</v>
      </c>
      <c r="F372" s="82">
        <f>F373+F374+F375+F376</f>
        <v>4406.8</v>
      </c>
      <c r="G372" s="82">
        <f>G373+G374+G375+G376</f>
        <v>2325.6</v>
      </c>
      <c r="H372" s="39" t="s">
        <v>202</v>
      </c>
      <c r="I372" s="25">
        <f t="shared" si="21"/>
        <v>6.2E-2</v>
      </c>
    </row>
    <row r="373" spans="1:9" ht="31.5" x14ac:dyDescent="0.25">
      <c r="A373" s="106"/>
      <c r="B373" s="108"/>
      <c r="C373" s="66" t="s">
        <v>108</v>
      </c>
      <c r="D373" s="69">
        <v>0</v>
      </c>
      <c r="E373" s="69">
        <v>0</v>
      </c>
      <c r="F373" s="69">
        <f>F370</f>
        <v>0</v>
      </c>
      <c r="G373" s="69">
        <f>G370</f>
        <v>0</v>
      </c>
      <c r="H373" s="39" t="s">
        <v>202</v>
      </c>
      <c r="I373" s="25" t="e">
        <f t="shared" si="21"/>
        <v>#DIV/0!</v>
      </c>
    </row>
    <row r="374" spans="1:9" ht="47.25" x14ac:dyDescent="0.25">
      <c r="A374" s="106"/>
      <c r="B374" s="108"/>
      <c r="C374" s="22" t="s">
        <v>15</v>
      </c>
      <c r="D374" s="69">
        <f>D356+D365+D364+D363+D362+D361</f>
        <v>10368.200000000001</v>
      </c>
      <c r="E374" s="69">
        <f>E356+E365+E364+E363+E362+E361</f>
        <v>10368.200000000001</v>
      </c>
      <c r="F374" s="69">
        <f>F356+F365+F364+F363+F362+F361</f>
        <v>297.3</v>
      </c>
      <c r="G374" s="69">
        <f>G356+G365+G364+G363+G362+G361</f>
        <v>297.3</v>
      </c>
      <c r="H374" s="39" t="s">
        <v>202</v>
      </c>
      <c r="I374" s="25">
        <f t="shared" si="21"/>
        <v>2.87E-2</v>
      </c>
    </row>
    <row r="375" spans="1:9" ht="31.5" x14ac:dyDescent="0.25">
      <c r="A375" s="106"/>
      <c r="B375" s="107"/>
      <c r="C375" s="28" t="s">
        <v>13</v>
      </c>
      <c r="D375" s="32">
        <f>D370+D369+D368+D367+D366+D360+D359+D358+D357+D355+D354+D353+D352+D351</f>
        <v>26431.9</v>
      </c>
      <c r="E375" s="32">
        <f>E370+E369+E368+E367+E366+E360+E359+E358+E357+E355+E354+E353+E352+E351</f>
        <v>26431.9</v>
      </c>
      <c r="F375" s="32">
        <f>F370+F369+F368+F367+F366+F360+F359+F358+F357+F355+F354+F353+F352+F351</f>
        <v>4109.5</v>
      </c>
      <c r="G375" s="32">
        <f>G370+G369+G368+G367+G366+G360+G359+G358+G357+G355+G354+G353+G352+G351</f>
        <v>2028.3</v>
      </c>
      <c r="H375" s="39" t="s">
        <v>202</v>
      </c>
      <c r="I375" s="25">
        <f t="shared" si="21"/>
        <v>7.6700000000000004E-2</v>
      </c>
    </row>
    <row r="376" spans="1:9" ht="31.5" x14ac:dyDescent="0.25">
      <c r="A376" s="83"/>
      <c r="B376" s="103"/>
      <c r="C376" s="22" t="s">
        <v>49</v>
      </c>
      <c r="D376" s="23">
        <f>D371</f>
        <v>700</v>
      </c>
      <c r="E376" s="23">
        <f>E371</f>
        <v>700</v>
      </c>
      <c r="F376" s="23">
        <f>F371</f>
        <v>0</v>
      </c>
      <c r="G376" s="23">
        <f>G371</f>
        <v>0</v>
      </c>
      <c r="H376" s="39" t="s">
        <v>202</v>
      </c>
      <c r="I376" s="25">
        <f t="shared" si="21"/>
        <v>0</v>
      </c>
    </row>
    <row r="377" spans="1:9" ht="15.75" customHeight="1" x14ac:dyDescent="0.25">
      <c r="A377" s="92" t="s">
        <v>179</v>
      </c>
      <c r="B377" s="93"/>
      <c r="C377" s="93"/>
      <c r="D377" s="93"/>
      <c r="E377" s="93"/>
      <c r="F377" s="93"/>
      <c r="G377" s="93"/>
      <c r="H377" s="93"/>
      <c r="I377" s="94"/>
    </row>
    <row r="378" spans="1:9" ht="63" x14ac:dyDescent="0.25">
      <c r="A378" s="63"/>
      <c r="B378" s="64" t="s">
        <v>129</v>
      </c>
      <c r="C378" s="22" t="s">
        <v>13</v>
      </c>
      <c r="D378" s="75">
        <v>2023.7</v>
      </c>
      <c r="E378" s="76">
        <v>2023.7</v>
      </c>
      <c r="F378" s="75">
        <v>197.7</v>
      </c>
      <c r="G378" s="75">
        <v>197.7</v>
      </c>
      <c r="H378" s="39" t="s">
        <v>202</v>
      </c>
      <c r="I378" s="25">
        <f>ROUND(G378/E378,4)</f>
        <v>9.7699999999999995E-2</v>
      </c>
    </row>
    <row r="379" spans="1:9" ht="63" x14ac:dyDescent="0.25">
      <c r="A379" s="63"/>
      <c r="B379" s="64" t="s">
        <v>130</v>
      </c>
      <c r="C379" s="22" t="s">
        <v>13</v>
      </c>
      <c r="D379" s="75">
        <v>1740</v>
      </c>
      <c r="E379" s="76">
        <v>1740</v>
      </c>
      <c r="F379" s="75">
        <v>70</v>
      </c>
      <c r="G379" s="75">
        <v>0</v>
      </c>
      <c r="H379" s="39" t="s">
        <v>202</v>
      </c>
      <c r="I379" s="25">
        <f t="shared" ref="I379:I386" si="22">ROUND(G379/E379,4)</f>
        <v>0</v>
      </c>
    </row>
    <row r="380" spans="1:9" ht="47.25" x14ac:dyDescent="0.25">
      <c r="A380" s="63"/>
      <c r="B380" s="64" t="s">
        <v>180</v>
      </c>
      <c r="C380" s="22" t="s">
        <v>15</v>
      </c>
      <c r="D380" s="75">
        <v>9705.2999999999993</v>
      </c>
      <c r="E380" s="76">
        <v>9705.2999999999993</v>
      </c>
      <c r="F380" s="75">
        <v>0</v>
      </c>
      <c r="G380" s="75">
        <v>0</v>
      </c>
      <c r="H380" s="39" t="s">
        <v>202</v>
      </c>
      <c r="I380" s="25">
        <f t="shared" si="22"/>
        <v>0</v>
      </c>
    </row>
    <row r="381" spans="1:9" ht="31.5" x14ac:dyDescent="0.25">
      <c r="A381" s="63"/>
      <c r="B381" s="64" t="s">
        <v>181</v>
      </c>
      <c r="C381" s="22" t="s">
        <v>49</v>
      </c>
      <c r="D381" s="75">
        <v>4500</v>
      </c>
      <c r="E381" s="76">
        <v>4500</v>
      </c>
      <c r="F381" s="75">
        <v>0</v>
      </c>
      <c r="G381" s="75">
        <v>0</v>
      </c>
      <c r="H381" s="39" t="s">
        <v>202</v>
      </c>
      <c r="I381" s="25">
        <f t="shared" si="22"/>
        <v>0</v>
      </c>
    </row>
    <row r="382" spans="1:9" ht="47.25" x14ac:dyDescent="0.25">
      <c r="A382" s="63"/>
      <c r="B382" s="64" t="s">
        <v>182</v>
      </c>
      <c r="C382" s="22" t="s">
        <v>13</v>
      </c>
      <c r="D382" s="75">
        <v>1000</v>
      </c>
      <c r="E382" s="76">
        <v>1000</v>
      </c>
      <c r="F382" s="75">
        <v>0</v>
      </c>
      <c r="G382" s="75">
        <v>0</v>
      </c>
      <c r="H382" s="39" t="s">
        <v>202</v>
      </c>
      <c r="I382" s="25">
        <f t="shared" si="22"/>
        <v>0</v>
      </c>
    </row>
    <row r="383" spans="1:9" x14ac:dyDescent="0.25">
      <c r="A383" s="104"/>
      <c r="B383" s="98" t="s">
        <v>17</v>
      </c>
      <c r="C383" s="11" t="s">
        <v>16</v>
      </c>
      <c r="D383" s="26">
        <f>D386+D384+D385</f>
        <v>18969</v>
      </c>
      <c r="E383" s="26">
        <f>E386+E384+E385</f>
        <v>18969</v>
      </c>
      <c r="F383" s="26">
        <f>F386+F384+F385</f>
        <v>267.7</v>
      </c>
      <c r="G383" s="26">
        <f>G386+G384+G385</f>
        <v>197.7</v>
      </c>
      <c r="H383" s="39" t="s">
        <v>202</v>
      </c>
      <c r="I383" s="25">
        <f t="shared" si="22"/>
        <v>1.04E-2</v>
      </c>
    </row>
    <row r="384" spans="1:9" ht="47.25" x14ac:dyDescent="0.25">
      <c r="A384" s="104"/>
      <c r="B384" s="98"/>
      <c r="C384" s="22" t="s">
        <v>15</v>
      </c>
      <c r="D384" s="23">
        <f t="shared" ref="D384:G385" si="23">D380</f>
        <v>9705.2999999999993</v>
      </c>
      <c r="E384" s="23">
        <f t="shared" si="23"/>
        <v>9705.2999999999993</v>
      </c>
      <c r="F384" s="23">
        <f t="shared" si="23"/>
        <v>0</v>
      </c>
      <c r="G384" s="23">
        <f t="shared" si="23"/>
        <v>0</v>
      </c>
      <c r="H384" s="39" t="s">
        <v>202</v>
      </c>
      <c r="I384" s="25">
        <f t="shared" si="22"/>
        <v>0</v>
      </c>
    </row>
    <row r="385" spans="1:9" ht="31.5" x14ac:dyDescent="0.25">
      <c r="A385" s="104"/>
      <c r="B385" s="98"/>
      <c r="C385" s="22" t="s">
        <v>49</v>
      </c>
      <c r="D385" s="23">
        <f t="shared" si="23"/>
        <v>4500</v>
      </c>
      <c r="E385" s="23">
        <f t="shared" si="23"/>
        <v>4500</v>
      </c>
      <c r="F385" s="23">
        <f t="shared" si="23"/>
        <v>0</v>
      </c>
      <c r="G385" s="23">
        <f t="shared" si="23"/>
        <v>0</v>
      </c>
      <c r="H385" s="39" t="s">
        <v>202</v>
      </c>
      <c r="I385" s="25">
        <f t="shared" si="22"/>
        <v>0</v>
      </c>
    </row>
    <row r="386" spans="1:9" ht="31.5" x14ac:dyDescent="0.25">
      <c r="A386" s="104"/>
      <c r="B386" s="99"/>
      <c r="C386" s="22" t="s">
        <v>13</v>
      </c>
      <c r="D386" s="23">
        <f>D378+D379+D382</f>
        <v>4763.7</v>
      </c>
      <c r="E386" s="23">
        <f>E378+E379+E382</f>
        <v>4763.7</v>
      </c>
      <c r="F386" s="23">
        <f>F378+F379+F382</f>
        <v>267.7</v>
      </c>
      <c r="G386" s="23">
        <f>G378+G379+G382</f>
        <v>197.7</v>
      </c>
      <c r="H386" s="39" t="s">
        <v>202</v>
      </c>
      <c r="I386" s="25">
        <f t="shared" si="22"/>
        <v>4.1500000000000002E-2</v>
      </c>
    </row>
    <row r="387" spans="1:9" ht="15.75" customHeight="1" x14ac:dyDescent="0.25">
      <c r="A387" s="92" t="s">
        <v>199</v>
      </c>
      <c r="B387" s="93"/>
      <c r="C387" s="93"/>
      <c r="D387" s="93"/>
      <c r="E387" s="93"/>
      <c r="F387" s="93"/>
      <c r="G387" s="93"/>
      <c r="H387" s="93"/>
      <c r="I387" s="94"/>
    </row>
    <row r="388" spans="1:9" ht="63" x14ac:dyDescent="0.25">
      <c r="A388" s="38"/>
      <c r="B388" s="85" t="s">
        <v>136</v>
      </c>
      <c r="C388" s="22" t="s">
        <v>13</v>
      </c>
      <c r="D388" s="23">
        <v>10700</v>
      </c>
      <c r="E388" s="23">
        <v>10700</v>
      </c>
      <c r="F388" s="23">
        <v>2580</v>
      </c>
      <c r="G388" s="23">
        <v>1304.7</v>
      </c>
      <c r="H388" s="39" t="s">
        <v>202</v>
      </c>
      <c r="I388" s="25">
        <f>ROUND(G388/E388,4)</f>
        <v>0.12189999999999999</v>
      </c>
    </row>
    <row r="389" spans="1:9" ht="31.5" x14ac:dyDescent="0.25">
      <c r="A389" s="38"/>
      <c r="B389" s="85" t="s">
        <v>131</v>
      </c>
      <c r="C389" s="22" t="s">
        <v>13</v>
      </c>
      <c r="D389" s="23">
        <v>1050</v>
      </c>
      <c r="E389" s="23">
        <v>1050</v>
      </c>
      <c r="F389" s="23">
        <v>342.4</v>
      </c>
      <c r="G389" s="23">
        <v>228.7</v>
      </c>
      <c r="H389" s="39" t="s">
        <v>202</v>
      </c>
      <c r="I389" s="25">
        <f>ROUND(G389/E389,4)</f>
        <v>0.21779999999999999</v>
      </c>
    </row>
    <row r="390" spans="1:9" ht="78.75" x14ac:dyDescent="0.25">
      <c r="A390" s="38"/>
      <c r="B390" s="85" t="s">
        <v>140</v>
      </c>
      <c r="C390" s="22" t="s">
        <v>13</v>
      </c>
      <c r="D390" s="23">
        <v>4051</v>
      </c>
      <c r="E390" s="23">
        <v>4051</v>
      </c>
      <c r="F390" s="23">
        <v>0</v>
      </c>
      <c r="G390" s="23">
        <v>0</v>
      </c>
      <c r="H390" s="39" t="s">
        <v>202</v>
      </c>
      <c r="I390" s="25">
        <f>ROUND(G390/E390,4)</f>
        <v>0</v>
      </c>
    </row>
    <row r="391" spans="1:9" x14ac:dyDescent="0.25">
      <c r="A391" s="128"/>
      <c r="B391" s="125" t="s">
        <v>17</v>
      </c>
      <c r="C391" s="11" t="s">
        <v>16</v>
      </c>
      <c r="D391" s="26">
        <f>D392</f>
        <v>15801</v>
      </c>
      <c r="E391" s="26">
        <f>E392</f>
        <v>15801</v>
      </c>
      <c r="F391" s="26">
        <f>F392</f>
        <v>2922.4</v>
      </c>
      <c r="G391" s="26">
        <f>G392</f>
        <v>1533.4</v>
      </c>
      <c r="H391" s="73" t="s">
        <v>202</v>
      </c>
      <c r="I391" s="30">
        <f>ROUND(G391/E391,4)</f>
        <v>9.7000000000000003E-2</v>
      </c>
    </row>
    <row r="392" spans="1:9" ht="31.5" x14ac:dyDescent="0.25">
      <c r="A392" s="124"/>
      <c r="B392" s="126"/>
      <c r="C392" s="22" t="s">
        <v>13</v>
      </c>
      <c r="D392" s="23">
        <f>D388+D389+D390</f>
        <v>15801</v>
      </c>
      <c r="E392" s="23">
        <f>E388+E389+E390</f>
        <v>15801</v>
      </c>
      <c r="F392" s="23">
        <f>F388+F389+F390</f>
        <v>2922.4</v>
      </c>
      <c r="G392" s="23">
        <f>G388+G389+G390</f>
        <v>1533.4</v>
      </c>
      <c r="H392" s="39" t="s">
        <v>202</v>
      </c>
      <c r="I392" s="25">
        <f>ROUND(G392/E392,4)</f>
        <v>9.7000000000000003E-2</v>
      </c>
    </row>
    <row r="393" spans="1:9" ht="15.75" customHeight="1" x14ac:dyDescent="0.25">
      <c r="A393" s="92" t="s">
        <v>135</v>
      </c>
      <c r="B393" s="93"/>
      <c r="C393" s="93"/>
      <c r="D393" s="93"/>
      <c r="E393" s="93"/>
      <c r="F393" s="93"/>
      <c r="G393" s="93"/>
      <c r="H393" s="93"/>
      <c r="I393" s="94"/>
    </row>
    <row r="394" spans="1:9" ht="126" x14ac:dyDescent="0.25">
      <c r="A394" s="63"/>
      <c r="B394" s="64" t="s">
        <v>97</v>
      </c>
      <c r="C394" s="22" t="s">
        <v>13</v>
      </c>
      <c r="D394" s="75">
        <v>10000</v>
      </c>
      <c r="E394" s="75">
        <v>10000</v>
      </c>
      <c r="F394" s="75">
        <v>3521.7</v>
      </c>
      <c r="G394" s="75">
        <v>3521.7</v>
      </c>
      <c r="H394" s="39" t="s">
        <v>202</v>
      </c>
      <c r="I394" s="25">
        <f>ROUND(G394/E394,4)</f>
        <v>0.35220000000000001</v>
      </c>
    </row>
    <row r="395" spans="1:9" x14ac:dyDescent="0.25">
      <c r="A395" s="104"/>
      <c r="B395" s="98" t="s">
        <v>17</v>
      </c>
      <c r="C395" s="11" t="s">
        <v>16</v>
      </c>
      <c r="D395" s="26">
        <f>D396</f>
        <v>10000</v>
      </c>
      <c r="E395" s="26">
        <f>E396</f>
        <v>10000</v>
      </c>
      <c r="F395" s="26">
        <f>F396</f>
        <v>3521.7</v>
      </c>
      <c r="G395" s="26">
        <f>G396</f>
        <v>3521.7</v>
      </c>
      <c r="H395" s="39" t="s">
        <v>202</v>
      </c>
      <c r="I395" s="25">
        <f>ROUND(G395/E395,4)</f>
        <v>0.35220000000000001</v>
      </c>
    </row>
    <row r="396" spans="1:9" ht="31.5" x14ac:dyDescent="0.25">
      <c r="A396" s="104"/>
      <c r="B396" s="99"/>
      <c r="C396" s="22" t="s">
        <v>13</v>
      </c>
      <c r="D396" s="23">
        <f>D394</f>
        <v>10000</v>
      </c>
      <c r="E396" s="23">
        <f>E394</f>
        <v>10000</v>
      </c>
      <c r="F396" s="23">
        <f>F394</f>
        <v>3521.7</v>
      </c>
      <c r="G396" s="23">
        <f>G394</f>
        <v>3521.7</v>
      </c>
      <c r="H396" s="39" t="s">
        <v>202</v>
      </c>
      <c r="I396" s="25">
        <f>ROUND(G396/E396,4)</f>
        <v>0.35220000000000001</v>
      </c>
    </row>
    <row r="397" spans="1:9" ht="15.75" customHeight="1" x14ac:dyDescent="0.25">
      <c r="A397" s="92" t="s">
        <v>177</v>
      </c>
      <c r="B397" s="93"/>
      <c r="C397" s="93"/>
      <c r="D397" s="93"/>
      <c r="E397" s="93"/>
      <c r="F397" s="93"/>
      <c r="G397" s="93"/>
      <c r="H397" s="93"/>
      <c r="I397" s="94"/>
    </row>
    <row r="398" spans="1:9" ht="63" x14ac:dyDescent="0.25">
      <c r="A398" s="86"/>
      <c r="B398" s="28" t="s">
        <v>134</v>
      </c>
      <c r="C398" s="22" t="s">
        <v>13</v>
      </c>
      <c r="D398" s="23">
        <v>1000</v>
      </c>
      <c r="E398" s="23">
        <v>1000</v>
      </c>
      <c r="F398" s="23">
        <v>0</v>
      </c>
      <c r="G398" s="23">
        <v>0</v>
      </c>
      <c r="H398" s="39" t="s">
        <v>202</v>
      </c>
      <c r="I398" s="25">
        <f>ROUND(G398/E398,4)</f>
        <v>0</v>
      </c>
    </row>
    <row r="399" spans="1:9" x14ac:dyDescent="0.25">
      <c r="A399" s="128"/>
      <c r="B399" s="101" t="s">
        <v>17</v>
      </c>
      <c r="C399" s="11" t="s">
        <v>16</v>
      </c>
      <c r="D399" s="26">
        <f>D400</f>
        <v>1000</v>
      </c>
      <c r="E399" s="26">
        <f>E400</f>
        <v>1000</v>
      </c>
      <c r="F399" s="26">
        <f>F400</f>
        <v>0</v>
      </c>
      <c r="G399" s="26">
        <f>G400</f>
        <v>0</v>
      </c>
      <c r="H399" s="73" t="s">
        <v>202</v>
      </c>
      <c r="I399" s="30">
        <f>ROUND(G399/E399,4)</f>
        <v>0</v>
      </c>
    </row>
    <row r="400" spans="1:9" ht="31.5" x14ac:dyDescent="0.25">
      <c r="A400" s="129"/>
      <c r="B400" s="103"/>
      <c r="C400" s="22" t="s">
        <v>13</v>
      </c>
      <c r="D400" s="23">
        <f>D398</f>
        <v>1000</v>
      </c>
      <c r="E400" s="23">
        <f>E398</f>
        <v>1000</v>
      </c>
      <c r="F400" s="23">
        <f>F398</f>
        <v>0</v>
      </c>
      <c r="G400" s="23">
        <f>G398</f>
        <v>0</v>
      </c>
      <c r="H400" s="39" t="s">
        <v>202</v>
      </c>
      <c r="I400" s="25">
        <f>ROUND(G400/E400,4)</f>
        <v>0</v>
      </c>
    </row>
    <row r="401" spans="1:9" ht="15.75" customHeight="1" x14ac:dyDescent="0.25">
      <c r="A401" s="92" t="s">
        <v>133</v>
      </c>
      <c r="B401" s="93"/>
      <c r="C401" s="93"/>
      <c r="D401" s="93"/>
      <c r="E401" s="93"/>
      <c r="F401" s="93"/>
      <c r="G401" s="93"/>
      <c r="H401" s="93"/>
      <c r="I401" s="94"/>
    </row>
    <row r="402" spans="1:9" ht="252" x14ac:dyDescent="0.25">
      <c r="A402" s="84"/>
      <c r="B402" s="22" t="s">
        <v>289</v>
      </c>
      <c r="C402" s="22" t="s">
        <v>13</v>
      </c>
      <c r="D402" s="23">
        <v>5900</v>
      </c>
      <c r="E402" s="23">
        <v>5900</v>
      </c>
      <c r="F402" s="23">
        <v>0</v>
      </c>
      <c r="G402" s="23">
        <v>0</v>
      </c>
      <c r="H402" s="39" t="s">
        <v>202</v>
      </c>
      <c r="I402" s="25">
        <f>ROUND(G402/E402,4)</f>
        <v>0</v>
      </c>
    </row>
    <row r="403" spans="1:9" x14ac:dyDescent="0.25">
      <c r="A403" s="123"/>
      <c r="B403" s="101" t="s">
        <v>17</v>
      </c>
      <c r="C403" s="11" t="s">
        <v>200</v>
      </c>
      <c r="D403" s="26">
        <f>D404</f>
        <v>5900</v>
      </c>
      <c r="E403" s="26">
        <f>E404</f>
        <v>5900</v>
      </c>
      <c r="F403" s="26">
        <f>F404</f>
        <v>0</v>
      </c>
      <c r="G403" s="26">
        <f>G404</f>
        <v>0</v>
      </c>
      <c r="H403" s="73" t="s">
        <v>202</v>
      </c>
      <c r="I403" s="30">
        <f>ROUND(G403/E403,4)</f>
        <v>0</v>
      </c>
    </row>
    <row r="404" spans="1:9" ht="31.5" x14ac:dyDescent="0.25">
      <c r="A404" s="129"/>
      <c r="B404" s="130"/>
      <c r="C404" s="22" t="s">
        <v>13</v>
      </c>
      <c r="D404" s="23">
        <f>D402</f>
        <v>5900</v>
      </c>
      <c r="E404" s="23">
        <f>E402</f>
        <v>5900</v>
      </c>
      <c r="F404" s="23">
        <f>F402</f>
        <v>0</v>
      </c>
      <c r="G404" s="23">
        <f>G402</f>
        <v>0</v>
      </c>
      <c r="H404" s="39" t="s">
        <v>202</v>
      </c>
      <c r="I404" s="25">
        <f>ROUND(G404/E404,4)</f>
        <v>0</v>
      </c>
    </row>
    <row r="405" spans="1:9" ht="15.75" customHeight="1" x14ac:dyDescent="0.25">
      <c r="A405" s="92" t="s">
        <v>132</v>
      </c>
      <c r="B405" s="93"/>
      <c r="C405" s="93"/>
      <c r="D405" s="93"/>
      <c r="E405" s="93"/>
      <c r="F405" s="93"/>
      <c r="G405" s="93"/>
      <c r="H405" s="93"/>
      <c r="I405" s="94"/>
    </row>
    <row r="406" spans="1:9" ht="94.5" x14ac:dyDescent="0.25">
      <c r="A406" s="84"/>
      <c r="B406" s="22" t="s">
        <v>107</v>
      </c>
      <c r="C406" s="22" t="s">
        <v>13</v>
      </c>
      <c r="D406" s="23">
        <v>620</v>
      </c>
      <c r="E406" s="23">
        <v>620</v>
      </c>
      <c r="F406" s="23">
        <v>60</v>
      </c>
      <c r="G406" s="23">
        <v>60</v>
      </c>
      <c r="H406" s="39" t="s">
        <v>202</v>
      </c>
      <c r="I406" s="25">
        <f t="shared" ref="I406:I416" si="24">ROUND(G406/E406,4)</f>
        <v>9.6799999999999997E-2</v>
      </c>
    </row>
    <row r="407" spans="1:9" ht="31.5" x14ac:dyDescent="0.25">
      <c r="A407" s="84"/>
      <c r="B407" s="22" t="s">
        <v>166</v>
      </c>
      <c r="C407" s="22" t="s">
        <v>13</v>
      </c>
      <c r="D407" s="23">
        <v>7419.5</v>
      </c>
      <c r="E407" s="23">
        <v>7419.5</v>
      </c>
      <c r="F407" s="23">
        <v>15</v>
      </c>
      <c r="G407" s="23">
        <v>0</v>
      </c>
      <c r="H407" s="39" t="s">
        <v>202</v>
      </c>
      <c r="I407" s="25">
        <f t="shared" si="24"/>
        <v>0</v>
      </c>
    </row>
    <row r="408" spans="1:9" ht="110.25" x14ac:dyDescent="0.25">
      <c r="A408" s="84"/>
      <c r="B408" s="22" t="s">
        <v>290</v>
      </c>
      <c r="C408" s="66" t="s">
        <v>15</v>
      </c>
      <c r="D408" s="23">
        <v>100000</v>
      </c>
      <c r="E408" s="23">
        <v>100000</v>
      </c>
      <c r="F408" s="23">
        <v>29429.7</v>
      </c>
      <c r="G408" s="23">
        <v>29429.7</v>
      </c>
      <c r="H408" s="39" t="s">
        <v>202</v>
      </c>
      <c r="I408" s="25">
        <f t="shared" si="24"/>
        <v>0.29430000000000001</v>
      </c>
    </row>
    <row r="409" spans="1:9" x14ac:dyDescent="0.25">
      <c r="A409" s="123"/>
      <c r="B409" s="101" t="s">
        <v>17</v>
      </c>
      <c r="C409" s="11" t="s">
        <v>16</v>
      </c>
      <c r="D409" s="26">
        <f>D411+D410</f>
        <v>108039.5</v>
      </c>
      <c r="E409" s="26">
        <f>E411+E410</f>
        <v>108039.5</v>
      </c>
      <c r="F409" s="26">
        <f>F411+F410</f>
        <v>29504.7</v>
      </c>
      <c r="G409" s="26">
        <f>G411+G410</f>
        <v>29489.7</v>
      </c>
      <c r="H409" s="39" t="s">
        <v>202</v>
      </c>
      <c r="I409" s="25">
        <f t="shared" si="24"/>
        <v>0.27300000000000002</v>
      </c>
    </row>
    <row r="410" spans="1:9" ht="31.5" x14ac:dyDescent="0.25">
      <c r="A410" s="124"/>
      <c r="B410" s="108"/>
      <c r="C410" s="22" t="s">
        <v>108</v>
      </c>
      <c r="D410" s="23">
        <f>D408</f>
        <v>100000</v>
      </c>
      <c r="E410" s="23">
        <f>E408</f>
        <v>100000</v>
      </c>
      <c r="F410" s="23">
        <f>F408</f>
        <v>29429.7</v>
      </c>
      <c r="G410" s="23">
        <f>G408</f>
        <v>29429.7</v>
      </c>
      <c r="H410" s="39" t="s">
        <v>202</v>
      </c>
      <c r="I410" s="25">
        <f t="shared" si="24"/>
        <v>0.29430000000000001</v>
      </c>
    </row>
    <row r="411" spans="1:9" ht="31.5" x14ac:dyDescent="0.25">
      <c r="A411" s="124"/>
      <c r="B411" s="127"/>
      <c r="C411" s="22" t="s">
        <v>13</v>
      </c>
      <c r="D411" s="23">
        <f>D406+D407</f>
        <v>8039.5</v>
      </c>
      <c r="E411" s="23">
        <f>E406+E407</f>
        <v>8039.5</v>
      </c>
      <c r="F411" s="23">
        <f>F406+F407</f>
        <v>75</v>
      </c>
      <c r="G411" s="23">
        <f>G406+G407</f>
        <v>60</v>
      </c>
      <c r="H411" s="39" t="s">
        <v>202</v>
      </c>
      <c r="I411" s="25">
        <f t="shared" si="24"/>
        <v>7.4999999999999997E-3</v>
      </c>
    </row>
    <row r="412" spans="1:9" x14ac:dyDescent="0.25">
      <c r="A412" s="105"/>
      <c r="B412" s="101" t="s">
        <v>14</v>
      </c>
      <c r="C412" s="11" t="s">
        <v>16</v>
      </c>
      <c r="D412" s="26">
        <f>D413+D414+D415+D416</f>
        <v>197209.60000000001</v>
      </c>
      <c r="E412" s="26">
        <f>E413+E414+E415+E416</f>
        <v>197209.60000000001</v>
      </c>
      <c r="F412" s="26">
        <f>F413+F414+F415+F416</f>
        <v>40623.300000000003</v>
      </c>
      <c r="G412" s="26">
        <f>G413+G414+G415+G416</f>
        <v>37068</v>
      </c>
      <c r="H412" s="39" t="s">
        <v>202</v>
      </c>
      <c r="I412" s="25">
        <f t="shared" si="24"/>
        <v>0.188</v>
      </c>
    </row>
    <row r="413" spans="1:9" ht="31.5" x14ac:dyDescent="0.25">
      <c r="A413" s="106"/>
      <c r="B413" s="108"/>
      <c r="C413" s="22" t="s">
        <v>108</v>
      </c>
      <c r="D413" s="23">
        <f>D410+D373</f>
        <v>100000</v>
      </c>
      <c r="E413" s="23">
        <f>E410+E373</f>
        <v>100000</v>
      </c>
      <c r="F413" s="23">
        <f>F410+F373</f>
        <v>29429.7</v>
      </c>
      <c r="G413" s="23">
        <f>G410+G373</f>
        <v>29429.7</v>
      </c>
      <c r="H413" s="39" t="s">
        <v>202</v>
      </c>
      <c r="I413" s="25">
        <f t="shared" si="24"/>
        <v>0.29430000000000001</v>
      </c>
    </row>
    <row r="414" spans="1:9" s="6" customFormat="1" ht="31.5" x14ac:dyDescent="0.25">
      <c r="A414" s="106"/>
      <c r="B414" s="107"/>
      <c r="C414" s="22" t="s">
        <v>13</v>
      </c>
      <c r="D414" s="23">
        <f>D375+D386+D392+D396+D400+D404+D411</f>
        <v>71936.100000000006</v>
      </c>
      <c r="E414" s="23">
        <f>E375+E386+E392+E396+E400+E404+E411</f>
        <v>71936.100000000006</v>
      </c>
      <c r="F414" s="23">
        <f>F375+F386+F392+F396+F400+F404+F411</f>
        <v>10896.3</v>
      </c>
      <c r="G414" s="23">
        <f>G375+G386+G392+G396+G400+G404+G411-0.1</f>
        <v>7341</v>
      </c>
      <c r="H414" s="39" t="s">
        <v>202</v>
      </c>
      <c r="I414" s="25">
        <f t="shared" si="24"/>
        <v>0.10199999999999999</v>
      </c>
    </row>
    <row r="415" spans="1:9" s="7" customFormat="1" ht="47.25" x14ac:dyDescent="0.25">
      <c r="A415" s="124"/>
      <c r="B415" s="102"/>
      <c r="C415" s="66" t="s">
        <v>15</v>
      </c>
      <c r="D415" s="23">
        <f>D374+D384</f>
        <v>20073.5</v>
      </c>
      <c r="E415" s="23">
        <f>E374+E384</f>
        <v>20073.5</v>
      </c>
      <c r="F415" s="23">
        <f>F374+F384</f>
        <v>297.3</v>
      </c>
      <c r="G415" s="23">
        <f>G374+G384</f>
        <v>297.3</v>
      </c>
      <c r="H415" s="39" t="s">
        <v>202</v>
      </c>
      <c r="I415" s="25">
        <f t="shared" si="24"/>
        <v>1.4800000000000001E-2</v>
      </c>
    </row>
    <row r="416" spans="1:9" ht="31.5" x14ac:dyDescent="0.25">
      <c r="A416" s="129"/>
      <c r="B416" s="103"/>
      <c r="C416" s="22" t="s">
        <v>49</v>
      </c>
      <c r="D416" s="23">
        <f>D376+D385</f>
        <v>5200</v>
      </c>
      <c r="E416" s="23">
        <f>E376+E385</f>
        <v>5200</v>
      </c>
      <c r="F416" s="23">
        <f>F376+F385</f>
        <v>0</v>
      </c>
      <c r="G416" s="23">
        <f>G376+G385</f>
        <v>0</v>
      </c>
      <c r="H416" s="39" t="s">
        <v>202</v>
      </c>
      <c r="I416" s="25">
        <f t="shared" si="24"/>
        <v>0</v>
      </c>
    </row>
    <row r="417" spans="1:12" x14ac:dyDescent="0.25">
      <c r="A417" s="12">
        <v>17</v>
      </c>
      <c r="B417" s="95" t="s">
        <v>117</v>
      </c>
      <c r="C417" s="96"/>
      <c r="D417" s="96"/>
      <c r="E417" s="96"/>
      <c r="F417" s="96"/>
      <c r="G417" s="96"/>
      <c r="H417" s="96"/>
      <c r="I417" s="97"/>
    </row>
    <row r="418" spans="1:12" ht="31.5" x14ac:dyDescent="0.25">
      <c r="A418" s="67"/>
      <c r="B418" s="22" t="s">
        <v>118</v>
      </c>
      <c r="C418" s="22" t="s">
        <v>13</v>
      </c>
      <c r="D418" s="23">
        <v>455.8</v>
      </c>
      <c r="E418" s="23">
        <v>455.8</v>
      </c>
      <c r="F418" s="23">
        <v>20</v>
      </c>
      <c r="G418" s="23">
        <v>20</v>
      </c>
      <c r="H418" s="47" t="s">
        <v>204</v>
      </c>
      <c r="I418" s="48">
        <f t="shared" ref="I418:I436" si="25">ROUND(G418/E418,4)</f>
        <v>4.3900000000000002E-2</v>
      </c>
    </row>
    <row r="419" spans="1:12" ht="78.75" x14ac:dyDescent="0.25">
      <c r="A419" s="87"/>
      <c r="B419" s="28" t="s">
        <v>167</v>
      </c>
      <c r="C419" s="66" t="s">
        <v>15</v>
      </c>
      <c r="D419" s="23">
        <v>2403.8000000000002</v>
      </c>
      <c r="E419" s="23">
        <v>2403.8000000000002</v>
      </c>
      <c r="F419" s="23">
        <v>2403.8000000000002</v>
      </c>
      <c r="G419" s="23">
        <v>0</v>
      </c>
      <c r="H419" s="47" t="s">
        <v>204</v>
      </c>
      <c r="I419" s="48">
        <f t="shared" si="25"/>
        <v>0</v>
      </c>
    </row>
    <row r="420" spans="1:12" ht="31.5" x14ac:dyDescent="0.25">
      <c r="A420" s="134"/>
      <c r="B420" s="117" t="s">
        <v>203</v>
      </c>
      <c r="C420" s="22" t="s">
        <v>13</v>
      </c>
      <c r="D420" s="23">
        <v>147.19999999999999</v>
      </c>
      <c r="E420" s="23">
        <v>147.19999999999999</v>
      </c>
      <c r="F420" s="23">
        <v>0</v>
      </c>
      <c r="G420" s="23">
        <v>0</v>
      </c>
      <c r="H420" s="47" t="s">
        <v>204</v>
      </c>
      <c r="I420" s="48">
        <f t="shared" si="25"/>
        <v>0</v>
      </c>
    </row>
    <row r="421" spans="1:12" ht="47.25" x14ac:dyDescent="0.25">
      <c r="A421" s="135"/>
      <c r="B421" s="107"/>
      <c r="C421" s="66" t="s">
        <v>15</v>
      </c>
      <c r="D421" s="23">
        <v>456</v>
      </c>
      <c r="E421" s="23">
        <v>456</v>
      </c>
      <c r="F421" s="23">
        <v>0</v>
      </c>
      <c r="G421" s="23">
        <v>0</v>
      </c>
      <c r="H421" s="47" t="s">
        <v>204</v>
      </c>
      <c r="I421" s="48">
        <f t="shared" si="25"/>
        <v>0</v>
      </c>
    </row>
    <row r="422" spans="1:12" ht="31.5" x14ac:dyDescent="0.25">
      <c r="A422" s="136"/>
      <c r="B422" s="118"/>
      <c r="C422" s="66" t="s">
        <v>108</v>
      </c>
      <c r="D422" s="23">
        <v>151.5</v>
      </c>
      <c r="E422" s="23">
        <v>151.5</v>
      </c>
      <c r="F422" s="23">
        <v>0</v>
      </c>
      <c r="G422" s="23">
        <v>0</v>
      </c>
      <c r="H422" s="24" t="s">
        <v>204</v>
      </c>
      <c r="I422" s="25">
        <f t="shared" si="25"/>
        <v>0</v>
      </c>
    </row>
    <row r="423" spans="1:12" x14ac:dyDescent="0.25">
      <c r="A423" s="105"/>
      <c r="B423" s="101" t="s">
        <v>14</v>
      </c>
      <c r="C423" s="11" t="s">
        <v>16</v>
      </c>
      <c r="D423" s="26">
        <f>D424+D425+D426</f>
        <v>3614.3</v>
      </c>
      <c r="E423" s="26">
        <f>E424+E425+E426</f>
        <v>3614.3</v>
      </c>
      <c r="F423" s="26">
        <f>F424+F425+F426</f>
        <v>2423.8000000000002</v>
      </c>
      <c r="G423" s="26">
        <f>G424+G425+G426</f>
        <v>20</v>
      </c>
      <c r="H423" s="88" t="s">
        <v>202</v>
      </c>
      <c r="I423" s="89">
        <f t="shared" si="25"/>
        <v>5.4999999999999997E-3</v>
      </c>
    </row>
    <row r="424" spans="1:12" s="6" customFormat="1" ht="31.5" x14ac:dyDescent="0.25">
      <c r="A424" s="106"/>
      <c r="B424" s="108"/>
      <c r="C424" s="22" t="s">
        <v>13</v>
      </c>
      <c r="D424" s="23">
        <f t="shared" ref="D424:G425" si="26">D418+D420</f>
        <v>603</v>
      </c>
      <c r="E424" s="23">
        <f t="shared" si="26"/>
        <v>603</v>
      </c>
      <c r="F424" s="23">
        <f t="shared" si="26"/>
        <v>20</v>
      </c>
      <c r="G424" s="23">
        <f t="shared" si="26"/>
        <v>20</v>
      </c>
      <c r="H424" s="47" t="s">
        <v>202</v>
      </c>
      <c r="I424" s="48">
        <f t="shared" si="25"/>
        <v>3.32E-2</v>
      </c>
    </row>
    <row r="425" spans="1:12" s="7" customFormat="1" ht="47.25" x14ac:dyDescent="0.25">
      <c r="A425" s="83"/>
      <c r="B425" s="108"/>
      <c r="C425" s="66" t="s">
        <v>15</v>
      </c>
      <c r="D425" s="23">
        <f t="shared" si="26"/>
        <v>2859.8</v>
      </c>
      <c r="E425" s="23">
        <f t="shared" si="26"/>
        <v>2859.8</v>
      </c>
      <c r="F425" s="23">
        <f t="shared" si="26"/>
        <v>2403.8000000000002</v>
      </c>
      <c r="G425" s="23">
        <f t="shared" si="26"/>
        <v>0</v>
      </c>
      <c r="H425" s="24" t="s">
        <v>202</v>
      </c>
      <c r="I425" s="25">
        <f t="shared" si="25"/>
        <v>0</v>
      </c>
    </row>
    <row r="426" spans="1:12" s="7" customFormat="1" ht="31.5" x14ac:dyDescent="0.25">
      <c r="A426" s="83"/>
      <c r="B426" s="121"/>
      <c r="C426" s="66" t="s">
        <v>108</v>
      </c>
      <c r="D426" s="23">
        <f>D422</f>
        <v>151.5</v>
      </c>
      <c r="E426" s="23">
        <f>E422</f>
        <v>151.5</v>
      </c>
      <c r="F426" s="23">
        <f>F422</f>
        <v>0</v>
      </c>
      <c r="G426" s="23">
        <f>G422</f>
        <v>0</v>
      </c>
      <c r="H426" s="24" t="s">
        <v>202</v>
      </c>
      <c r="I426" s="25">
        <f t="shared" si="25"/>
        <v>0</v>
      </c>
    </row>
    <row r="427" spans="1:12" ht="36" customHeight="1" x14ac:dyDescent="0.25">
      <c r="A427" s="11">
        <v>18</v>
      </c>
      <c r="B427" s="95" t="s">
        <v>169</v>
      </c>
      <c r="C427" s="96"/>
      <c r="D427" s="96"/>
      <c r="E427" s="96"/>
      <c r="F427" s="96"/>
      <c r="G427" s="96"/>
      <c r="H427" s="96"/>
      <c r="I427" s="97"/>
    </row>
    <row r="428" spans="1:12" s="7" customFormat="1" ht="78.75" x14ac:dyDescent="0.25">
      <c r="A428" s="90"/>
      <c r="B428" s="22" t="s">
        <v>170</v>
      </c>
      <c r="C428" s="22" t="s">
        <v>13</v>
      </c>
      <c r="D428" s="23">
        <v>115</v>
      </c>
      <c r="E428" s="23">
        <v>115</v>
      </c>
      <c r="F428" s="23">
        <v>0</v>
      </c>
      <c r="G428" s="23">
        <v>0</v>
      </c>
      <c r="H428" s="24" t="s">
        <v>202</v>
      </c>
      <c r="I428" s="25">
        <f t="shared" si="25"/>
        <v>0</v>
      </c>
    </row>
    <row r="429" spans="1:12" s="7" customFormat="1" ht="94.5" x14ac:dyDescent="0.25">
      <c r="A429" s="90"/>
      <c r="B429" s="22" t="s">
        <v>171</v>
      </c>
      <c r="C429" s="22" t="s">
        <v>13</v>
      </c>
      <c r="D429" s="23">
        <v>25</v>
      </c>
      <c r="E429" s="23">
        <v>25</v>
      </c>
      <c r="F429" s="23">
        <v>0</v>
      </c>
      <c r="G429" s="23">
        <v>0</v>
      </c>
      <c r="H429" s="24" t="s">
        <v>202</v>
      </c>
      <c r="I429" s="25">
        <f t="shared" si="25"/>
        <v>0</v>
      </c>
    </row>
    <row r="430" spans="1:12" s="7" customFormat="1" ht="31.5" customHeight="1" x14ac:dyDescent="0.25">
      <c r="A430" s="90"/>
      <c r="B430" s="22" t="s">
        <v>172</v>
      </c>
      <c r="C430" s="22" t="s">
        <v>13</v>
      </c>
      <c r="D430" s="23">
        <v>50</v>
      </c>
      <c r="E430" s="23">
        <v>50</v>
      </c>
      <c r="F430" s="23">
        <v>2.2000000000000002</v>
      </c>
      <c r="G430" s="23">
        <v>2.2000000000000002</v>
      </c>
      <c r="H430" s="24" t="s">
        <v>202</v>
      </c>
      <c r="I430" s="25">
        <f t="shared" si="25"/>
        <v>4.3999999999999997E-2</v>
      </c>
    </row>
    <row r="431" spans="1:12" s="7" customFormat="1" ht="31.5" customHeight="1" x14ac:dyDescent="0.25">
      <c r="A431" s="91"/>
      <c r="B431" s="35" t="s">
        <v>14</v>
      </c>
      <c r="C431" s="11" t="s">
        <v>13</v>
      </c>
      <c r="D431" s="26">
        <f>D428+D429+D430</f>
        <v>190</v>
      </c>
      <c r="E431" s="26">
        <f>E428+E429+E430</f>
        <v>190</v>
      </c>
      <c r="F431" s="26">
        <f>F428+F429+F430</f>
        <v>2.2000000000000002</v>
      </c>
      <c r="G431" s="26">
        <f>G428+G429+G430</f>
        <v>2.2000000000000002</v>
      </c>
      <c r="H431" s="29" t="s">
        <v>202</v>
      </c>
      <c r="I431" s="30">
        <f t="shared" si="25"/>
        <v>1.1599999999999999E-2</v>
      </c>
    </row>
    <row r="432" spans="1:12" s="3" customFormat="1" ht="15.75" customHeight="1" x14ac:dyDescent="0.25">
      <c r="A432" s="105"/>
      <c r="B432" s="101" t="s">
        <v>47</v>
      </c>
      <c r="C432" s="60" t="s">
        <v>16</v>
      </c>
      <c r="D432" s="61">
        <f>D434+D435+D436+D433</f>
        <v>4252596.8</v>
      </c>
      <c r="E432" s="61">
        <f>E434+E435+E436+E433</f>
        <v>4207253</v>
      </c>
      <c r="F432" s="61">
        <f>F434+F435+F436+F433</f>
        <v>909626.9</v>
      </c>
      <c r="G432" s="61">
        <f>G434+G435+G436+G433</f>
        <v>847583.5</v>
      </c>
      <c r="H432" s="29" t="s">
        <v>202</v>
      </c>
      <c r="I432" s="30">
        <f t="shared" si="25"/>
        <v>0.20150000000000001</v>
      </c>
      <c r="J432" s="4"/>
      <c r="K432" s="4"/>
      <c r="L432" s="4"/>
    </row>
    <row r="433" spans="1:12" s="3" customFormat="1" ht="31.5" customHeight="1" x14ac:dyDescent="0.25">
      <c r="A433" s="106"/>
      <c r="B433" s="108"/>
      <c r="C433" s="22" t="s">
        <v>108</v>
      </c>
      <c r="D433" s="56">
        <f>D99+D108+D413+D426</f>
        <v>435712.80000000005</v>
      </c>
      <c r="E433" s="56">
        <f>E99+E108+E413+E426</f>
        <v>435712.80000000005</v>
      </c>
      <c r="F433" s="56">
        <f>F99+F108+F413+F426</f>
        <v>125814.39999999999</v>
      </c>
      <c r="G433" s="56">
        <f>G99+G108+G413+G426</f>
        <v>103583.59999999999</v>
      </c>
      <c r="H433" s="24" t="s">
        <v>202</v>
      </c>
      <c r="I433" s="25">
        <f t="shared" si="25"/>
        <v>0.23769999999999999</v>
      </c>
      <c r="J433" s="4"/>
      <c r="K433" s="4"/>
      <c r="L433" s="4"/>
    </row>
    <row r="434" spans="1:12" s="3" customFormat="1" ht="31.5" x14ac:dyDescent="0.25">
      <c r="A434" s="106"/>
      <c r="B434" s="108"/>
      <c r="C434" s="22" t="s">
        <v>13</v>
      </c>
      <c r="D434" s="23">
        <f>D97+D109+D122+D134+D163+D168+D184+D203+D224+D230+D239+D257+D332+D347+D414+D424+D431</f>
        <v>1648569.9000000001</v>
      </c>
      <c r="E434" s="23">
        <f>E97+E109+E122+E134+E163+E168+E184+E203+E224+E230+E239+E257+E332+E347+E414+E424+E431</f>
        <v>1648570.0000000002</v>
      </c>
      <c r="F434" s="23">
        <f>F97+F109+F122+F134+F163+F168+F184+F203+F224+F230+F239+F257+F332+F347+F414+F424+F431</f>
        <v>378560.7</v>
      </c>
      <c r="G434" s="23">
        <f>G97+G109+G122+G134+G163+G168+G184+G203+G224+G230+G239+G257+G332+G347+G414+G424+G431-0.1</f>
        <v>359091.7</v>
      </c>
      <c r="H434" s="24" t="s">
        <v>202</v>
      </c>
      <c r="I434" s="25">
        <f t="shared" si="25"/>
        <v>0.21779999999999999</v>
      </c>
      <c r="J434" s="4"/>
      <c r="K434" s="4"/>
    </row>
    <row r="435" spans="1:12" s="3" customFormat="1" ht="31.5" x14ac:dyDescent="0.25">
      <c r="A435" s="106"/>
      <c r="B435" s="108"/>
      <c r="C435" s="22" t="s">
        <v>49</v>
      </c>
      <c r="D435" s="23">
        <f>D334+D416</f>
        <v>9849.7000000000007</v>
      </c>
      <c r="E435" s="23">
        <f>E334+E416</f>
        <v>9849.7000000000007</v>
      </c>
      <c r="F435" s="23">
        <f>F334+F416</f>
        <v>776.7</v>
      </c>
      <c r="G435" s="23">
        <f>G334+G416</f>
        <v>643</v>
      </c>
      <c r="H435" s="24" t="s">
        <v>202</v>
      </c>
      <c r="I435" s="25">
        <f t="shared" si="25"/>
        <v>6.5299999999999997E-2</v>
      </c>
    </row>
    <row r="436" spans="1:12" s="3" customFormat="1" ht="47.25" x14ac:dyDescent="0.25">
      <c r="A436" s="122"/>
      <c r="B436" s="121"/>
      <c r="C436" s="22" t="s">
        <v>15</v>
      </c>
      <c r="D436" s="23">
        <f>D425+D415+D348+D333+D240+D225+D185+D164+D133+D123+D110+D98</f>
        <v>2158464.4</v>
      </c>
      <c r="E436" s="23">
        <f>E425+E415+E348+E333+E240+E225+E185+E164+E133+E123+E110+E98</f>
        <v>2113120.5</v>
      </c>
      <c r="F436" s="23">
        <f>F425+F415+F348+F333+F240+F225+F185+F164+F133+F123+F110+F98</f>
        <v>404475.1</v>
      </c>
      <c r="G436" s="23">
        <f>G425+G415+G348+G333+G240+G225+G185+G164+G133+G123+G110+G98</f>
        <v>384265.2</v>
      </c>
      <c r="H436" s="24" t="s">
        <v>202</v>
      </c>
      <c r="I436" s="25">
        <f t="shared" si="25"/>
        <v>0.18179999999999999</v>
      </c>
    </row>
    <row r="437" spans="1:12" s="3" customFormat="1" x14ac:dyDescent="0.25">
      <c r="A437" s="8"/>
      <c r="B437" s="18"/>
      <c r="C437" s="9"/>
      <c r="D437" s="10"/>
      <c r="E437" s="10"/>
      <c r="F437" s="10"/>
      <c r="G437" s="10"/>
      <c r="H437" s="16"/>
      <c r="I437" s="13"/>
    </row>
    <row r="438" spans="1:12" s="3" customFormat="1" x14ac:dyDescent="0.25">
      <c r="A438" s="8"/>
      <c r="B438" s="18"/>
      <c r="C438" s="9"/>
      <c r="D438" s="10"/>
      <c r="E438" s="10"/>
      <c r="F438" s="10"/>
      <c r="G438" s="10"/>
      <c r="H438" s="16"/>
      <c r="I438" s="13"/>
    </row>
    <row r="439" spans="1:12" s="3" customFormat="1" x14ac:dyDescent="0.25">
      <c r="A439" s="8"/>
      <c r="B439" s="18"/>
      <c r="C439" s="9"/>
      <c r="D439" s="10"/>
      <c r="E439" s="10"/>
      <c r="F439" s="10"/>
      <c r="G439" s="10"/>
      <c r="H439" s="16"/>
      <c r="I439" s="13"/>
    </row>
    <row r="440" spans="1:12" x14ac:dyDescent="0.25">
      <c r="D440" s="3"/>
      <c r="E440" s="3"/>
      <c r="F440" s="3"/>
      <c r="G440" s="3"/>
    </row>
  </sheetData>
  <autoFilter ref="A7:Q436" xr:uid="{3E8309C7-2A88-4997-B47F-B51B401F1FFD}">
    <filterColumn colId="7" showButton="0"/>
  </autoFilter>
  <mergeCells count="151">
    <mergeCell ref="J39:Q39"/>
    <mergeCell ref="J50:Q50"/>
    <mergeCell ref="B91:I91"/>
    <mergeCell ref="B327:I327"/>
    <mergeCell ref="B335:I335"/>
    <mergeCell ref="B111:I111"/>
    <mergeCell ref="B74:I74"/>
    <mergeCell ref="B162:B164"/>
    <mergeCell ref="H6:I7"/>
    <mergeCell ref="B8:I8"/>
    <mergeCell ref="B9:I9"/>
    <mergeCell ref="B47:B49"/>
    <mergeCell ref="B39:I39"/>
    <mergeCell ref="B50:I50"/>
    <mergeCell ref="B100:I100"/>
    <mergeCell ref="A173:I173"/>
    <mergeCell ref="B20:B22"/>
    <mergeCell ref="A20:A22"/>
    <mergeCell ref="A23:A24"/>
    <mergeCell ref="B23:B24"/>
    <mergeCell ref="A25:A26"/>
    <mergeCell ref="B25:B26"/>
    <mergeCell ref="B420:B422"/>
    <mergeCell ref="A420:A422"/>
    <mergeCell ref="A403:A404"/>
    <mergeCell ref="A132:A134"/>
    <mergeCell ref="B132:B134"/>
    <mergeCell ref="A183:A185"/>
    <mergeCell ref="A141:A143"/>
    <mergeCell ref="A302:I302"/>
    <mergeCell ref="A238:A240"/>
    <mergeCell ref="B372:B376"/>
    <mergeCell ref="B412:B416"/>
    <mergeCell ref="A412:A416"/>
    <mergeCell ref="A202:A203"/>
    <mergeCell ref="B202:B203"/>
    <mergeCell ref="B204:I204"/>
    <mergeCell ref="A167:A168"/>
    <mergeCell ref="A191:I191"/>
    <mergeCell ref="A215:I215"/>
    <mergeCell ref="A259:I259"/>
    <mergeCell ref="A253:I253"/>
    <mergeCell ref="A247:I247"/>
    <mergeCell ref="A242:I242"/>
    <mergeCell ref="B241:I241"/>
    <mergeCell ref="A170:I170"/>
    <mergeCell ref="B423:B426"/>
    <mergeCell ref="B417:I417"/>
    <mergeCell ref="B258:I258"/>
    <mergeCell ref="B403:B404"/>
    <mergeCell ref="A229:A230"/>
    <mergeCell ref="A213:A214"/>
    <mergeCell ref="B200:B201"/>
    <mergeCell ref="B183:B185"/>
    <mergeCell ref="B121:B123"/>
    <mergeCell ref="A121:A123"/>
    <mergeCell ref="A220:A222"/>
    <mergeCell ref="A223:A225"/>
    <mergeCell ref="B195:B196"/>
    <mergeCell ref="A200:A201"/>
    <mergeCell ref="B229:B230"/>
    <mergeCell ref="A195:A196"/>
    <mergeCell ref="B223:B225"/>
    <mergeCell ref="B220:B222"/>
    <mergeCell ref="B213:B214"/>
    <mergeCell ref="B298:B301"/>
    <mergeCell ref="A346:A347"/>
    <mergeCell ref="A323:A326"/>
    <mergeCell ref="A298:A301"/>
    <mergeCell ref="B197:I197"/>
    <mergeCell ref="A432:A436"/>
    <mergeCell ref="A423:A424"/>
    <mergeCell ref="A372:A375"/>
    <mergeCell ref="A409:A411"/>
    <mergeCell ref="B391:B392"/>
    <mergeCell ref="B409:B411"/>
    <mergeCell ref="B432:B436"/>
    <mergeCell ref="B346:B348"/>
    <mergeCell ref="B329:B330"/>
    <mergeCell ref="A331:A334"/>
    <mergeCell ref="A395:A396"/>
    <mergeCell ref="A391:A392"/>
    <mergeCell ref="A399:A400"/>
    <mergeCell ref="A329:A330"/>
    <mergeCell ref="B395:B396"/>
    <mergeCell ref="B399:B400"/>
    <mergeCell ref="A383:A386"/>
    <mergeCell ref="B383:B386"/>
    <mergeCell ref="B427:I427"/>
    <mergeCell ref="B349:I349"/>
    <mergeCell ref="A350:I350"/>
    <mergeCell ref="A377:I377"/>
    <mergeCell ref="A387:I387"/>
    <mergeCell ref="A393:I393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A47:A49"/>
    <mergeCell ref="A70:A73"/>
    <mergeCell ref="B94:B95"/>
    <mergeCell ref="A61:A62"/>
    <mergeCell ref="A36:A38"/>
    <mergeCell ref="A28:A31"/>
    <mergeCell ref="B28:B31"/>
    <mergeCell ref="B36:B38"/>
    <mergeCell ref="A96:A99"/>
    <mergeCell ref="B96:B99"/>
    <mergeCell ref="B88:B90"/>
    <mergeCell ref="B32:I32"/>
    <mergeCell ref="B70:B73"/>
    <mergeCell ref="B61:B62"/>
    <mergeCell ref="A107:A110"/>
    <mergeCell ref="A189:A190"/>
    <mergeCell ref="B189:B190"/>
    <mergeCell ref="B107:B110"/>
    <mergeCell ref="B180:B182"/>
    <mergeCell ref="B167:B168"/>
    <mergeCell ref="A94:A95"/>
    <mergeCell ref="A88:A90"/>
    <mergeCell ref="B124:I124"/>
    <mergeCell ref="B135:I135"/>
    <mergeCell ref="A136:I136"/>
    <mergeCell ref="B186:I186"/>
    <mergeCell ref="A187:I187"/>
    <mergeCell ref="A144:I144"/>
    <mergeCell ref="A157:I157"/>
    <mergeCell ref="B169:I169"/>
    <mergeCell ref="B165:I165"/>
    <mergeCell ref="B154:B156"/>
    <mergeCell ref="B141:B143"/>
    <mergeCell ref="A180:A182"/>
    <mergeCell ref="A154:A156"/>
    <mergeCell ref="A162:A164"/>
    <mergeCell ref="A160:A161"/>
    <mergeCell ref="B160:B161"/>
    <mergeCell ref="A397:I397"/>
    <mergeCell ref="A401:I401"/>
    <mergeCell ref="A405:I405"/>
    <mergeCell ref="B226:I226"/>
    <mergeCell ref="B231:I231"/>
    <mergeCell ref="B205:I205"/>
    <mergeCell ref="B331:B334"/>
    <mergeCell ref="B238:B240"/>
    <mergeCell ref="B323:B326"/>
  </mergeCells>
  <pageMargins left="0.78740157480314965" right="0.2" top="0.39370078740157483" bottom="0.39370078740157483" header="0.31496062992125984" footer="0.31496062992125984"/>
  <pageSetup paperSize="9" scale="53" fitToHeight="0" orientation="portrait" r:id="rId1"/>
  <ignoredErrors>
    <ignoredError sqref="G201 D201:F2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2024-12-13T08:32:01Z</dcterms:modified>
</cp:coreProperties>
</file>