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9CED0F0E-9739-4058-8CAC-0A145F2F180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отчёт" sheetId="12" r:id="rId1"/>
  </sheets>
  <definedNames>
    <definedName name="_Hlk175749713" localSheetId="0">отчёт!#REF!</definedName>
    <definedName name="_xlnm._FilterDatabase" localSheetId="0" hidden="1">отчёт!$B$1:$B$203</definedName>
    <definedName name="_xlnm.Print_Area" localSheetId="0">отчёт!$A$1:$I$162</definedName>
  </definedNames>
  <calcPr calcId="191029" calcOnSave="0"/>
</workbook>
</file>

<file path=xl/calcChain.xml><?xml version="1.0" encoding="utf-8"?>
<calcChain xmlns="http://schemas.openxmlformats.org/spreadsheetml/2006/main">
  <c r="F161" i="12" l="1"/>
  <c r="G90" i="12"/>
  <c r="F90" i="12"/>
  <c r="E89" i="12"/>
  <c r="E92" i="12"/>
  <c r="E91" i="12"/>
  <c r="E90" i="12"/>
  <c r="D89" i="12"/>
  <c r="D79" i="12"/>
  <c r="D78" i="12"/>
  <c r="D77" i="12"/>
  <c r="E153" i="12" l="1"/>
  <c r="D153" i="12"/>
  <c r="D152" i="12" s="1"/>
  <c r="G154" i="12"/>
  <c r="G153" i="12"/>
  <c r="G152" i="12"/>
  <c r="F153" i="12"/>
  <c r="D154" i="12"/>
  <c r="I149" i="12"/>
  <c r="I146" i="12"/>
  <c r="D141" i="12"/>
  <c r="F115" i="12"/>
  <c r="F114" i="12" s="1"/>
  <c r="G61" i="12"/>
  <c r="F61" i="12"/>
  <c r="E61" i="12"/>
  <c r="D61" i="12"/>
  <c r="G31" i="12"/>
  <c r="G24" i="12"/>
  <c r="F24" i="12"/>
  <c r="G86" i="12"/>
  <c r="G87" i="12"/>
  <c r="F86" i="12"/>
  <c r="F87" i="12"/>
  <c r="G104" i="12"/>
  <c r="G106" i="12"/>
  <c r="F104" i="12"/>
  <c r="F106" i="12"/>
  <c r="E104" i="12"/>
  <c r="E106" i="12"/>
  <c r="D104" i="12"/>
  <c r="D106" i="12"/>
  <c r="D111" i="12"/>
  <c r="D112" i="12"/>
  <c r="E111" i="12"/>
  <c r="E112" i="12"/>
  <c r="G111" i="12"/>
  <c r="G112" i="12"/>
  <c r="F122" i="12"/>
  <c r="F123" i="12"/>
  <c r="G116" i="12"/>
  <c r="F116" i="12"/>
  <c r="E116" i="12"/>
  <c r="D116" i="12"/>
  <c r="F111" i="12"/>
  <c r="G113" i="12"/>
  <c r="I113" i="12"/>
  <c r="F113" i="12"/>
  <c r="E113" i="12"/>
  <c r="D113" i="12"/>
  <c r="I110" i="12"/>
  <c r="I65" i="12"/>
  <c r="I66" i="12"/>
  <c r="I64" i="12"/>
  <c r="I62" i="12"/>
  <c r="I27" i="12" l="1"/>
  <c r="D32" i="12"/>
  <c r="D31" i="12"/>
  <c r="G25" i="12"/>
  <c r="F25" i="12"/>
  <c r="E25" i="12"/>
  <c r="I22" i="12"/>
  <c r="D25" i="12"/>
  <c r="D24" i="12"/>
  <c r="I143" i="12" l="1"/>
  <c r="E105" i="12" l="1"/>
  <c r="F105" i="12"/>
  <c r="G105" i="12"/>
  <c r="D105" i="12"/>
  <c r="I102" i="12"/>
  <c r="I103" i="12"/>
  <c r="I101" i="12"/>
  <c r="I98" i="12"/>
  <c r="E96" i="12"/>
  <c r="F96" i="12"/>
  <c r="G96" i="12"/>
  <c r="D96" i="12"/>
  <c r="I95" i="12"/>
  <c r="D88" i="12"/>
  <c r="E87" i="12"/>
  <c r="E88" i="12"/>
  <c r="F88" i="12"/>
  <c r="G88" i="12"/>
  <c r="D87" i="12"/>
  <c r="I84" i="12"/>
  <c r="I96" i="12" l="1"/>
  <c r="I105" i="12"/>
  <c r="E86" i="12"/>
  <c r="E154" i="12"/>
  <c r="E152" i="12" s="1"/>
  <c r="F154" i="12"/>
  <c r="I139" i="12"/>
  <c r="E141" i="12"/>
  <c r="F141" i="12"/>
  <c r="G141" i="12"/>
  <c r="I128" i="12"/>
  <c r="E130" i="12"/>
  <c r="F130" i="12"/>
  <c r="G130" i="12"/>
  <c r="E131" i="12"/>
  <c r="F131" i="12"/>
  <c r="G131" i="12"/>
  <c r="E132" i="12"/>
  <c r="F132" i="12"/>
  <c r="G132" i="12"/>
  <c r="D132" i="12"/>
  <c r="D130" i="12"/>
  <c r="I126" i="12"/>
  <c r="D131" i="12"/>
  <c r="I131" i="12" l="1"/>
  <c r="D129" i="12"/>
  <c r="G129" i="12"/>
  <c r="E129" i="12"/>
  <c r="F129" i="12"/>
  <c r="E77" i="12"/>
  <c r="F77" i="12"/>
  <c r="G77" i="12"/>
  <c r="E78" i="12"/>
  <c r="E161" i="12" s="1"/>
  <c r="F78" i="12"/>
  <c r="F92" i="12" s="1"/>
  <c r="G78" i="12"/>
  <c r="G92" i="12" s="1"/>
  <c r="G161" i="12" s="1"/>
  <c r="E79" i="12"/>
  <c r="F79" i="12"/>
  <c r="G79" i="12"/>
  <c r="I71" i="12"/>
  <c r="D92" i="12"/>
  <c r="D161" i="12" s="1"/>
  <c r="I73" i="12"/>
  <c r="I74" i="12"/>
  <c r="I75" i="12"/>
  <c r="I72" i="12"/>
  <c r="I70" i="12"/>
  <c r="I161" i="12" l="1"/>
  <c r="I92" i="12"/>
  <c r="E76" i="12"/>
  <c r="F76" i="12"/>
  <c r="G76" i="12"/>
  <c r="D76" i="12"/>
  <c r="I78" i="12"/>
  <c r="I68" i="12"/>
  <c r="E62" i="12"/>
  <c r="F62" i="12"/>
  <c r="G62" i="12"/>
  <c r="I58" i="12"/>
  <c r="E49" i="12"/>
  <c r="F49" i="12"/>
  <c r="G49" i="12"/>
  <c r="E50" i="12"/>
  <c r="F50" i="12"/>
  <c r="G50" i="12"/>
  <c r="D49" i="12"/>
  <c r="I45" i="12"/>
  <c r="D50" i="12"/>
  <c r="E37" i="12"/>
  <c r="E36" i="12" s="1"/>
  <c r="F37" i="12"/>
  <c r="F36" i="12" s="1"/>
  <c r="G37" i="12"/>
  <c r="G36" i="12" s="1"/>
  <c r="D37" i="12"/>
  <c r="D36" i="12" s="1"/>
  <c r="F91" i="12" l="1"/>
  <c r="G91" i="12"/>
  <c r="D48" i="12"/>
  <c r="E48" i="12"/>
  <c r="G48" i="12"/>
  <c r="F48" i="12"/>
  <c r="I151" i="12" l="1"/>
  <c r="F152" i="12" l="1"/>
  <c r="E123" i="12"/>
  <c r="E122" i="12" s="1"/>
  <c r="G123" i="12"/>
  <c r="G122" i="12" s="1"/>
  <c r="D123" i="12"/>
  <c r="D122" i="12" s="1"/>
  <c r="D86" i="12" l="1"/>
  <c r="I81" i="12"/>
  <c r="I59" i="12"/>
  <c r="I43" i="12" l="1"/>
  <c r="I41" i="12"/>
  <c r="I40" i="12"/>
  <c r="I42" i="12"/>
  <c r="E24" i="12"/>
  <c r="D23" i="12"/>
  <c r="I150" i="12"/>
  <c r="I53" i="12"/>
  <c r="I156" i="12"/>
  <c r="I148" i="12"/>
  <c r="I147" i="12"/>
  <c r="I145" i="12"/>
  <c r="I144" i="12"/>
  <c r="I134" i="12"/>
  <c r="I125" i="12"/>
  <c r="I121" i="12"/>
  <c r="I120" i="12"/>
  <c r="I119" i="12"/>
  <c r="I118" i="12"/>
  <c r="I109" i="12"/>
  <c r="I108" i="12"/>
  <c r="I100" i="12"/>
  <c r="I99" i="12"/>
  <c r="I85" i="12"/>
  <c r="I83" i="12"/>
  <c r="I82" i="12"/>
  <c r="I69" i="12"/>
  <c r="I57" i="12"/>
  <c r="I56" i="12"/>
  <c r="I55" i="12"/>
  <c r="I54" i="12"/>
  <c r="I47" i="12"/>
  <c r="I46" i="12"/>
  <c r="I44" i="12"/>
  <c r="I35" i="12"/>
  <c r="I21" i="12"/>
  <c r="I20" i="12"/>
  <c r="I19" i="12"/>
  <c r="I18" i="12"/>
  <c r="I17" i="12"/>
  <c r="I14" i="12"/>
  <c r="I10" i="12"/>
  <c r="I50" i="12" l="1"/>
  <c r="I49" i="12"/>
  <c r="I36" i="12" l="1"/>
  <c r="I87" i="12"/>
  <c r="F158" i="12"/>
  <c r="I153" i="12"/>
  <c r="F112" i="12"/>
  <c r="D62" i="12"/>
  <c r="D91" i="12" s="1"/>
  <c r="E30" i="12"/>
  <c r="E29" i="12" s="1"/>
  <c r="F30" i="12"/>
  <c r="F29" i="12" s="1"/>
  <c r="G30" i="12"/>
  <c r="E115" i="12" l="1"/>
  <c r="E114" i="12" s="1"/>
  <c r="G115" i="12"/>
  <c r="G114" i="12" s="1"/>
  <c r="I111" i="12"/>
  <c r="F157" i="12"/>
  <c r="I154" i="12"/>
  <c r="I79" i="12"/>
  <c r="I123" i="12"/>
  <c r="I16" i="12"/>
  <c r="G29" i="12"/>
  <c r="I29" i="12" s="1"/>
  <c r="I30" i="12"/>
  <c r="I61" i="12"/>
  <c r="I112" i="12"/>
  <c r="I77" i="12"/>
  <c r="I37" i="12"/>
  <c r="E60" i="12"/>
  <c r="G60" i="12"/>
  <c r="F60" i="12"/>
  <c r="I132" i="12"/>
  <c r="I106" i="12"/>
  <c r="D115" i="12"/>
  <c r="D114" i="12" s="1"/>
  <c r="I152" i="12" l="1"/>
  <c r="I60" i="12"/>
  <c r="I91" i="12"/>
  <c r="I122" i="12"/>
  <c r="I86" i="12"/>
  <c r="I104" i="12"/>
  <c r="I129" i="12" l="1"/>
  <c r="I114" i="12"/>
  <c r="I115" i="12"/>
  <c r="D30" i="12"/>
  <c r="D29" i="12" s="1"/>
  <c r="E33" i="12"/>
  <c r="E162" i="12" s="1"/>
  <c r="F33" i="12"/>
  <c r="F162" i="12" s="1"/>
  <c r="I24" i="12"/>
  <c r="I48" i="12" l="1"/>
  <c r="G33" i="12"/>
  <c r="G162" i="12" s="1"/>
  <c r="I25" i="12"/>
  <c r="I162" i="12" l="1"/>
  <c r="I33" i="12"/>
  <c r="E158" i="12"/>
  <c r="E157" i="12" s="1"/>
  <c r="G158" i="12"/>
  <c r="G157" i="12" l="1"/>
  <c r="I157" i="12" s="1"/>
  <c r="I158" i="12"/>
  <c r="E12" i="12"/>
  <c r="F12" i="12"/>
  <c r="F32" i="12" s="1"/>
  <c r="G12" i="12"/>
  <c r="D12" i="12"/>
  <c r="D11" i="12" s="1"/>
  <c r="I12" i="12" l="1"/>
  <c r="F31" i="12"/>
  <c r="E11" i="12"/>
  <c r="E32" i="12"/>
  <c r="G11" i="12"/>
  <c r="G32" i="12"/>
  <c r="F11" i="12"/>
  <c r="I11" i="12" l="1"/>
  <c r="I32" i="12"/>
  <c r="E31" i="12"/>
  <c r="I31" i="12" l="1"/>
  <c r="D158" i="12"/>
  <c r="D157" i="12" s="1"/>
  <c r="E66" i="12"/>
  <c r="E160" i="12" s="1"/>
  <c r="F66" i="12"/>
  <c r="F160" i="12" s="1"/>
  <c r="G66" i="12"/>
  <c r="G160" i="12" s="1"/>
  <c r="D66" i="12"/>
  <c r="D90" i="12" s="1"/>
  <c r="G89" i="12" l="1"/>
  <c r="F89" i="12"/>
  <c r="I90" i="12"/>
  <c r="F65" i="12"/>
  <c r="G65" i="12"/>
  <c r="D65" i="12"/>
  <c r="E65" i="12"/>
  <c r="I89" i="12" l="1"/>
  <c r="E140" i="12"/>
  <c r="F140" i="12"/>
  <c r="D140" i="12"/>
  <c r="E136" i="12"/>
  <c r="F136" i="12"/>
  <c r="G136" i="12"/>
  <c r="D136" i="12"/>
  <c r="E159" i="12" l="1"/>
  <c r="G159" i="12"/>
  <c r="F159" i="12"/>
  <c r="I136" i="12"/>
  <c r="G140" i="12"/>
  <c r="I140" i="12" s="1"/>
  <c r="I141" i="12"/>
  <c r="D33" i="12"/>
  <c r="D162" i="12" s="1"/>
  <c r="D60" i="12"/>
  <c r="D160" i="12" l="1"/>
  <c r="D159" i="12" s="1"/>
  <c r="I159" i="12"/>
  <c r="I160" i="12"/>
  <c r="E135" i="12" l="1"/>
  <c r="F135" i="12"/>
  <c r="G135" i="12"/>
  <c r="D135" i="12"/>
  <c r="I135" i="12" l="1"/>
  <c r="G23" i="12"/>
  <c r="F23" i="12" l="1"/>
  <c r="E23" i="12"/>
  <c r="I23" i="12" s="1"/>
</calcChain>
</file>

<file path=xl/sharedStrings.xml><?xml version="1.0" encoding="utf-8"?>
<sst xmlns="http://schemas.openxmlformats.org/spreadsheetml/2006/main" count="398" uniqueCount="118">
  <si>
    <t>Источник финансирования</t>
  </si>
  <si>
    <t>№ п/п</t>
  </si>
  <si>
    <t xml:space="preserve">о реализации  муниципальных программ, </t>
  </si>
  <si>
    <t>Отчёт</t>
  </si>
  <si>
    <t>Мероприятия*</t>
  </si>
  <si>
    <t xml:space="preserve">Утвержденный объем финансирования </t>
  </si>
  <si>
    <t>Лимиты</t>
  </si>
  <si>
    <t>Исполнено</t>
  </si>
  <si>
    <t>произведённые кассовые расходы</t>
  </si>
  <si>
    <t xml:space="preserve">фактическое финансирование  </t>
  </si>
  <si>
    <t>Развитие информационной системы управления муниципальными финансами</t>
  </si>
  <si>
    <t>Всего по программе</t>
  </si>
  <si>
    <t>бюджет Мурманской области</t>
  </si>
  <si>
    <t>Всего, в т.ч.</t>
  </si>
  <si>
    <t>Всего по подпрограмме</t>
  </si>
  <si>
    <t>Комплекс мероприятий, направленных на развитие массового спорта</t>
  </si>
  <si>
    <t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местного бюджета</t>
  </si>
  <si>
    <t>Всего по муниципальным программам</t>
  </si>
  <si>
    <r>
      <t xml:space="preserve">Оценка выполнения </t>
    </r>
    <r>
      <rPr>
        <sz val="11.5"/>
        <color theme="1"/>
        <rFont val="Times New Roman"/>
        <family val="1"/>
        <charset val="204"/>
      </rPr>
      <t>(краткое описание исполнения программы; либо причины неисполнения)</t>
    </r>
  </si>
  <si>
    <t>Всего:</t>
  </si>
  <si>
    <t>Подпрограмма 1 "Физическая культура и спорт города Кола"</t>
  </si>
  <si>
    <t>бюджет г. Кола</t>
  </si>
  <si>
    <t>Подпрограмма 2 "Культура города Кола"</t>
  </si>
  <si>
    <t xml:space="preserve">Обеспечение деятельности городской библиотеки </t>
  </si>
  <si>
    <t xml:space="preserve">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 </t>
  </si>
  <si>
    <t>Расходы бюджета города Колы на софинансирование расходов, направляемых на оплату труда и начисления на выплаты по оплате труда работникам муниципальных учреждений</t>
  </si>
  <si>
    <t>Обеспечение деятельности МБУК "Музей истории города Колы"</t>
  </si>
  <si>
    <t>бюджет  Мурманской области</t>
  </si>
  <si>
    <t>Подпрограмма 3 "Развитие потенциала молодёжи города Колы"</t>
  </si>
  <si>
    <t>Ликвидация несанкционированных свалок на территории  муниципального образования городское поселение Кола</t>
  </si>
  <si>
    <t xml:space="preserve">Санитарное содержание и ремонт городских объектов </t>
  </si>
  <si>
    <t>Содержание мест захоронения, организация ритуальных услуг</t>
  </si>
  <si>
    <t>Расходы на уличное освещение</t>
  </si>
  <si>
    <t>Субвенция бюджетам муниципальных образований Мурманской области на осуществление деятельности по отлову и содержанию животных без владельцев</t>
  </si>
  <si>
    <t>Содержание, ремонт, восстановление технико-эксплуатационных качеств элементов обустройства дорог</t>
  </si>
  <si>
    <t>Обеспечение безопасности движения  на автомобильных дорогах общего пользования местного значения</t>
  </si>
  <si>
    <t>Обслуживание и ремонт светофорных объектов</t>
  </si>
  <si>
    <t xml:space="preserve">Подпрограмма 4 "Формирование современной городской среды" </t>
  </si>
  <si>
    <t>Фё</t>
  </si>
  <si>
    <t xml:space="preserve"> </t>
  </si>
  <si>
    <t xml:space="preserve">Подпрограмма 5 "Содержание и ремонт многоквартирных домов в городе Кола" </t>
  </si>
  <si>
    <t>Оплата взносов за капитальный ремонт муниципального жилищного фонда</t>
  </si>
  <si>
    <t>Субсидия  на софинансирование расходных обязательств муниципальных образований на оплату взносов на капитальный ремонт за муниципальный жилой фонд</t>
  </si>
  <si>
    <t xml:space="preserve">Расходы бюджета г. Колы на оплату взносов на капитальный ремонт за муниципальный жилой фонд </t>
  </si>
  <si>
    <t>Подпрограмма 2 "Подготовка объектов и систем жизнеобеспечения к работе в отопительный период на территории города Кола"</t>
  </si>
  <si>
    <t>Разработка проектной и проектно-сметной документации, экспертиза проектной и проектно-сметной документации объектов коммунальной инфраструктуры</t>
  </si>
  <si>
    <t>Содержание модульных электрических тепловых пунктов и наружных сетей</t>
  </si>
  <si>
    <t>Расходы на возмещение тепловых потерь, возникающих в тепловых сетях, находящихся в муниципальной собственности, в связи с организацией теплоснабжения и горячего водоснабжения населения</t>
  </si>
  <si>
    <t>Подпрограмма 3 "Управление городским хозяйством"</t>
  </si>
  <si>
    <t xml:space="preserve">Расходы на содержание муниципального учреждения </t>
  </si>
  <si>
    <t>Оценка недвижимости, признание прав и регулирование отношений по муниципальной собственности</t>
  </si>
  <si>
    <t>Оплата жилищно-коммунальных услуг за пустующий муниципальный жилищный фонд и нежилые помещения</t>
  </si>
  <si>
    <t>Содержание и ремонт объектов муниципальной собственности</t>
  </si>
  <si>
    <t xml:space="preserve">Реализации мероприятий по обеспечению жильем молодых семей </t>
  </si>
  <si>
    <t>Проведение землеустроительных работ</t>
  </si>
  <si>
    <t>Выплаты пенсии за выслугу лет лицам, замещавшим должности муниципальной службы в муниципальном образовании городское поселение Кола</t>
  </si>
  <si>
    <t>Расходы на обеспечение деятельности муниципальных учреждений на выполнение муниципальных функций (материально-техническое обеспечение)</t>
  </si>
  <si>
    <t>Расходы на публикацию муниципальных правовых актов</t>
  </si>
  <si>
    <t>Субсидия на техническое сопровождение программного обеспечения "Система автоматизированного рабочего места муниципального образования"</t>
  </si>
  <si>
    <t>Субвенция на осуществление органами местного самоуправления отдельных государственных полномочий Мурманской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Мурманской области "Об административных правонарушениях"</t>
  </si>
  <si>
    <t>Расходы бюджета города Колы на техническое сопровождение программного обеспечения "Система автоматизированного рабочего места муниципального образования"</t>
  </si>
  <si>
    <t xml:space="preserve">действующих в муниципальном образовании г. Кола </t>
  </si>
  <si>
    <t>Всего</t>
  </si>
  <si>
    <t xml:space="preserve">Подпрограмма 2 "Содержание и ремонт улично-дрожной сети города Кола" </t>
  </si>
  <si>
    <t>Методическое обеспечение мероприятий (разработка, изготовление, размещение наглядной агитации по профилактике здорового образа жизни)</t>
  </si>
  <si>
    <t xml:space="preserve">Подпрограмма 3 "Обеспечение доступной среды для инвалидов на территории города Кола" </t>
  </si>
  <si>
    <t>Реализация мероприятий по обеспечению доступности городских объектов для инвалидов</t>
  </si>
  <si>
    <t>Текущий ремонт муниципального жилищного фонда</t>
  </si>
  <si>
    <t>Разработка и корректировка градостроительной документации</t>
  </si>
  <si>
    <t>Проведение городских праздничных и культурно-досуговых мероприятий</t>
  </si>
  <si>
    <t>Предоставление субсидий социально ориентированным некоммерческим организациям в целях организации и проведения массовых мероприятий с жителями города Колы</t>
  </si>
  <si>
    <t xml:space="preserve">Подпрограмма 1 "Комплексное благоустройство города" </t>
  </si>
  <si>
    <t xml:space="preserve"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местного бюджета </t>
  </si>
  <si>
    <t>Расходы на выплату по оплате труда несовершеннолетним гражданам в возрасте от 14 до 18 лет в летний период и свободное от основной учёбы время</t>
  </si>
  <si>
    <t>Муниципальная программа "Обеспечение эффективного функционирования городского хозяйства" на 2020-2023 год</t>
  </si>
  <si>
    <t>Муниципальная программа  "Управление муниципальным имуществом города Кола" на 2020-2025</t>
  </si>
  <si>
    <t>Муниципальная программа "Обеспечение жильём молодых семей города Кола" на 2020-2023 годы</t>
  </si>
  <si>
    <t>Муниципальная программа "Управление земельными ресурсами города Кола" на 2020-2025 годы</t>
  </si>
  <si>
    <t xml:space="preserve">Муниципальная программа "Управление муниципальными финансами города Кола" на 2020-2025 годы </t>
  </si>
  <si>
    <t>Муниципальная программа "Обеспечение первичных мер пожарной безопасности на территории городского поселения Кола Кольского района" на 2021-2023 годы</t>
  </si>
  <si>
    <t>Муниципальная программа "Развитие и повышение качества человеческого потенциала" на 2023-2025 годы</t>
  </si>
  <si>
    <t>Муниципальная программа "Экологическая безопасность города Колы" на 2023-2025 годы</t>
  </si>
  <si>
    <t xml:space="preserve">Муниципальная программа "Обеспечение комфортных условий проживания населения города Колы" на 2020-2024 годы </t>
  </si>
  <si>
    <t>Субсидии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</t>
  </si>
  <si>
    <t>Расходы бюджета города Колы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</t>
  </si>
  <si>
    <t>Муниципальная программа "Муниципальное управление города Кола" на 2023-2025 годы</t>
  </si>
  <si>
    <t>Исполнено на</t>
  </si>
  <si>
    <t>Снос ветхих, аварийных сданий и сооружений, незаконных построек</t>
  </si>
  <si>
    <t>Выявление, эвакуация, хранение брошенных и (или) разукомплектованных транспортных средств на территории городского поселения Кола</t>
  </si>
  <si>
    <t xml:space="preserve">Создание и эксплуатация единой автоматизированной системы для обеспечения сохранности объектов благоустройства города Колы </t>
  </si>
  <si>
    <t xml:space="preserve">Выполнение работ по оценке технического состояния ровности асфальтобетонного покрытия после проведения ремонтных работ </t>
  </si>
  <si>
    <t xml:space="preserve">Субсидии из областного бюджета местным бюджетам на финансовое обеспечение работ по диагностике и оценке транспортно-эксплуатационного состояния, паспортизации,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 </t>
  </si>
  <si>
    <t>Расходы бюджета города Колы на финансовое обеспечение работ по диагностике и оценке транспортно-эксплуатационного состояния, паспортизации,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</t>
  </si>
  <si>
    <t>Расходы бюджета г. Колы на реализацию инициативных проектов</t>
  </si>
  <si>
    <t>Подпрограмма 1 "Комплексное развитие систем коммунальной инфраструктуры города Кола"</t>
  </si>
  <si>
    <t>Модернизация объектов коммунальной инфраструктуры</t>
  </si>
  <si>
    <t>Мероприятия по озеленению территории города</t>
  </si>
  <si>
    <t>Благоустройство дворовых территорий</t>
  </si>
  <si>
    <t>Федеральный бюджет</t>
  </si>
  <si>
    <t>Субсидии из областного бюджета местным бюджетам на реализацию инициативных проектов в муниципальных образованиях Мурманской области (площадка для выгула собак)</t>
  </si>
  <si>
    <t>Расходы бюджета города Колы на реализацию инециативных проектов (площадка для выгула собак)</t>
  </si>
  <si>
    <t>Расходы бюджета города Колы на реализацию инециативных проектов (Замена игрового оборудования на детских площадках в парке г. Кола)</t>
  </si>
  <si>
    <t>Субсидия из областного бюджета местным бюджетам Мурманской области на создание комфортной городской среды в малых городах и исторических поселениях - победителей Всероссийского конкурса лучших проектов создания комфортной городской среды</t>
  </si>
  <si>
    <t>Субсидии из областного бюджета местным бюджетам на реализацию инициативных проектов в муниципальных образованиях Мурманской области (Замена игрового оборудования на детских площадках в парке г. Кола)</t>
  </si>
  <si>
    <t>Субсидии из областного бюджета местным 
бюджетам на софинансирование расходных обязательств муниципальных образований на предоставление социальных выплат молодым семьям, достигшим 36 лет на приобретение (строительство) жилых помещений</t>
  </si>
  <si>
    <t>Расходы бюджета города Колы на софинансирование расходных обязательств муниципальных образований на предоставление социальных выплат молодым семьям, достигшим 36 лет на приобретение (строительство) жилых помещений</t>
  </si>
  <si>
    <t>Процентные платежи по муниципальному долгу города Колы</t>
  </si>
  <si>
    <t xml:space="preserve">Ежемесячная доплата к страховой пенсии лицам, замещавшим муниципальные должности в муниципальном образовании городское поселение город Кола </t>
  </si>
  <si>
    <t>Субсидии из областного бюджета местным бюджетам на реализацию инициативных проектов в муниципальных образованиях Мурманской области.</t>
  </si>
  <si>
    <t xml:space="preserve">Аварийные и ремонтные работы объектов коммунальной инфраструктуры </t>
  </si>
  <si>
    <t>Субсидии из областного бюджета  местным бюджетам на подготовку к отопительному периоду</t>
  </si>
  <si>
    <t>Расходы бюджета города Колы на подготовку к отопительному периоду</t>
  </si>
  <si>
    <t>Расходы на выплату единовременного денежного поощерения при присвоении звания почетного гражданина города Кола</t>
  </si>
  <si>
    <t xml:space="preserve">за 4 квартал 2025 года </t>
  </si>
  <si>
    <t xml:space="preserve">        </t>
  </si>
  <si>
    <t>Обеспечение расходов по оплате труда работников муниципальных учреждений (за счет дотации на поддержку мер по обеспечению сбалансированности бюджетнов субъектов Российской Федерации</t>
  </si>
  <si>
    <t>Обеспечение расходов по оплате труда муниципальных учреждений (за счет дотации на поддержку мер по обеспечению сбалансированности бюджетов субъектов Российской Федерации)</t>
  </si>
  <si>
    <t>Комплекс мероприятий, направленных на повышение урвня противопожарной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</si>
</sst>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0.0"/>
    <numFmt numFmtId="165" formatCode="#,##0.0"/>
    <numFmt numFmtId="166" formatCode="0.0%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.5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4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3" fillId="2" borderId="2" xfId="0" applyFont="1" applyFill="1" applyBorder="1"/>
    <xf numFmtId="165" fontId="4" fillId="2" borderId="0" xfId="0" applyNumberFormat="1" applyFont="1" applyFill="1"/>
    <xf numFmtId="165" fontId="3" fillId="2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43" fontId="4" fillId="0" borderId="0" xfId="1" applyFont="1" applyFill="1" applyAlignment="1">
      <alignment horizontal="left" vertic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5" fontId="5" fillId="2" borderId="0" xfId="0" applyNumberFormat="1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43" fontId="4" fillId="2" borderId="0" xfId="1" applyFont="1" applyFill="1" applyAlignment="1">
      <alignment horizontal="left" vertical="center"/>
    </xf>
    <xf numFmtId="0" fontId="3" fillId="2" borderId="1" xfId="0" applyFont="1" applyFill="1" applyBorder="1"/>
    <xf numFmtId="49" fontId="4" fillId="2" borderId="1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right" vertical="center" wrapText="1"/>
    </xf>
    <xf numFmtId="166" fontId="4" fillId="2" borderId="4" xfId="2" applyNumberFormat="1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49" fontId="4" fillId="2" borderId="1" xfId="0" applyNumberFormat="1" applyFont="1" applyFill="1" applyBorder="1"/>
    <xf numFmtId="0" fontId="9" fillId="2" borderId="3" xfId="0" applyFont="1" applyFill="1" applyBorder="1" applyAlignment="1">
      <alignment horizontal="right" vertical="center" wrapText="1"/>
    </xf>
    <xf numFmtId="166" fontId="2" fillId="2" borderId="4" xfId="2" applyNumberFormat="1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right" vertical="center" wrapText="1"/>
    </xf>
    <xf numFmtId="166" fontId="4" fillId="2" borderId="14" xfId="2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right" vertical="center" wrapText="1"/>
    </xf>
    <xf numFmtId="166" fontId="4" fillId="2" borderId="10" xfId="2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right" vertical="center" wrapText="1"/>
    </xf>
    <xf numFmtId="166" fontId="4" fillId="2" borderId="12" xfId="2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/>
    <xf numFmtId="0" fontId="3" fillId="2" borderId="4" xfId="0" applyFont="1" applyFill="1" applyBorder="1"/>
    <xf numFmtId="164" fontId="4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right" vertical="center" wrapText="1"/>
    </xf>
    <xf numFmtId="166" fontId="4" fillId="0" borderId="4" xfId="2" applyNumberFormat="1" applyFont="1" applyFill="1" applyBorder="1" applyAlignment="1">
      <alignment horizontal="left" vertical="center"/>
    </xf>
    <xf numFmtId="164" fontId="3" fillId="2" borderId="0" xfId="0" applyNumberFormat="1" applyFont="1" applyFill="1"/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03"/>
  <sheetViews>
    <sheetView tabSelected="1" topLeftCell="A151" zoomScale="70" zoomScaleNormal="70" workbookViewId="0">
      <selection activeCell="D152" sqref="D152"/>
    </sheetView>
  </sheetViews>
  <sheetFormatPr defaultRowHeight="15.75" x14ac:dyDescent="0.25"/>
  <cols>
    <col min="1" max="1" width="5.85546875" style="7" customWidth="1"/>
    <col min="2" max="2" width="40.42578125" style="8" customWidth="1"/>
    <col min="3" max="3" width="19.5703125" style="7" customWidth="1"/>
    <col min="4" max="4" width="19.7109375" style="7" customWidth="1"/>
    <col min="5" max="5" width="16.5703125" style="7" customWidth="1"/>
    <col min="6" max="6" width="19.7109375" style="7" customWidth="1"/>
    <col min="7" max="7" width="17.5703125" style="7" customWidth="1"/>
    <col min="8" max="8" width="15.42578125" style="9" customWidth="1"/>
    <col min="9" max="9" width="13" style="10" bestFit="1" customWidth="1"/>
    <col min="10" max="11" width="10.5703125" style="1" bestFit="1" customWidth="1"/>
    <col min="12" max="12" width="12.5703125" style="1" bestFit="1" customWidth="1"/>
    <col min="13" max="13" width="10.5703125" style="1" bestFit="1" customWidth="1"/>
    <col min="14" max="16384" width="9.140625" style="1"/>
  </cols>
  <sheetData>
    <row r="1" spans="1:9" ht="18.75" customHeight="1" x14ac:dyDescent="0.3">
      <c r="A1" s="137" t="s">
        <v>3</v>
      </c>
      <c r="B1" s="137"/>
      <c r="C1" s="137"/>
      <c r="D1" s="137"/>
      <c r="E1" s="137"/>
      <c r="F1" s="137"/>
      <c r="G1" s="137"/>
      <c r="H1" s="137"/>
      <c r="I1" s="137"/>
    </row>
    <row r="2" spans="1:9" ht="18.75" customHeight="1" x14ac:dyDescent="0.3">
      <c r="A2" s="137" t="s">
        <v>2</v>
      </c>
      <c r="B2" s="137"/>
      <c r="C2" s="137"/>
      <c r="D2" s="137"/>
      <c r="E2" s="137"/>
      <c r="F2" s="137"/>
      <c r="G2" s="137"/>
      <c r="H2" s="137"/>
      <c r="I2" s="137"/>
    </row>
    <row r="3" spans="1:9" ht="18.75" customHeight="1" x14ac:dyDescent="0.3">
      <c r="A3" s="137" t="s">
        <v>61</v>
      </c>
      <c r="B3" s="137"/>
      <c r="C3" s="137"/>
      <c r="D3" s="137"/>
      <c r="E3" s="137"/>
      <c r="F3" s="137"/>
      <c r="G3" s="137"/>
      <c r="H3" s="137"/>
      <c r="I3" s="137"/>
    </row>
    <row r="4" spans="1:9" ht="18.75" customHeight="1" x14ac:dyDescent="0.3">
      <c r="A4" s="137" t="s">
        <v>113</v>
      </c>
      <c r="B4" s="137"/>
      <c r="C4" s="137"/>
      <c r="D4" s="137"/>
      <c r="E4" s="137"/>
      <c r="F4" s="137"/>
      <c r="G4" s="137"/>
      <c r="H4" s="137"/>
      <c r="I4" s="137"/>
    </row>
    <row r="5" spans="1:9" ht="15.75" customHeight="1" x14ac:dyDescent="0.25">
      <c r="A5" s="20"/>
      <c r="B5" s="21"/>
      <c r="C5" s="1"/>
      <c r="D5" s="1"/>
      <c r="E5" s="1"/>
      <c r="F5" s="1"/>
      <c r="G5" s="1"/>
      <c r="H5" s="22"/>
      <c r="I5" s="23"/>
    </row>
    <row r="6" spans="1:9" ht="33" customHeight="1" x14ac:dyDescent="0.25">
      <c r="A6" s="122" t="s">
        <v>1</v>
      </c>
      <c r="B6" s="98" t="s">
        <v>4</v>
      </c>
      <c r="C6" s="98" t="s">
        <v>0</v>
      </c>
      <c r="D6" s="95" t="s">
        <v>5</v>
      </c>
      <c r="E6" s="98" t="s">
        <v>6</v>
      </c>
      <c r="F6" s="122" t="s">
        <v>7</v>
      </c>
      <c r="G6" s="122"/>
      <c r="H6" s="123" t="s">
        <v>18</v>
      </c>
      <c r="I6" s="124"/>
    </row>
    <row r="7" spans="1:9" ht="48" customHeight="1" x14ac:dyDescent="0.25">
      <c r="A7" s="122"/>
      <c r="B7" s="98"/>
      <c r="C7" s="98"/>
      <c r="D7" s="121"/>
      <c r="E7" s="98"/>
      <c r="F7" s="60" t="s">
        <v>9</v>
      </c>
      <c r="G7" s="60" t="s">
        <v>8</v>
      </c>
      <c r="H7" s="125"/>
      <c r="I7" s="126"/>
    </row>
    <row r="8" spans="1:9" x14ac:dyDescent="0.25">
      <c r="A8" s="60">
        <v>1</v>
      </c>
      <c r="B8" s="129" t="s">
        <v>80</v>
      </c>
      <c r="C8" s="129"/>
      <c r="D8" s="129"/>
      <c r="E8" s="129"/>
      <c r="F8" s="129"/>
      <c r="G8" s="129"/>
      <c r="H8" s="130"/>
      <c r="I8" s="130"/>
    </row>
    <row r="9" spans="1:9" x14ac:dyDescent="0.25">
      <c r="A9" s="24"/>
      <c r="B9" s="98" t="s">
        <v>20</v>
      </c>
      <c r="C9" s="131"/>
      <c r="D9" s="131"/>
      <c r="E9" s="131"/>
      <c r="F9" s="131"/>
      <c r="G9" s="131"/>
      <c r="H9" s="131"/>
      <c r="I9" s="131"/>
    </row>
    <row r="10" spans="1:9" ht="31.5" x14ac:dyDescent="0.25">
      <c r="A10" s="25"/>
      <c r="B10" s="68" t="s">
        <v>15</v>
      </c>
      <c r="C10" s="68" t="s">
        <v>21</v>
      </c>
      <c r="D10" s="26">
        <v>100</v>
      </c>
      <c r="E10" s="26">
        <v>100</v>
      </c>
      <c r="F10" s="26">
        <v>100</v>
      </c>
      <c r="G10" s="26">
        <v>100</v>
      </c>
      <c r="H10" s="27" t="s">
        <v>86</v>
      </c>
      <c r="I10" s="28">
        <f t="shared" ref="I10:I32" si="0">ROUND(G10/E10,4)</f>
        <v>1</v>
      </c>
    </row>
    <row r="11" spans="1:9" x14ac:dyDescent="0.25">
      <c r="A11" s="104"/>
      <c r="B11" s="95" t="s">
        <v>14</v>
      </c>
      <c r="C11" s="60" t="s">
        <v>13</v>
      </c>
      <c r="D11" s="29">
        <f>D12</f>
        <v>100</v>
      </c>
      <c r="E11" s="29">
        <f t="shared" ref="E11:G11" si="1">E12</f>
        <v>100</v>
      </c>
      <c r="F11" s="29">
        <f t="shared" si="1"/>
        <v>100</v>
      </c>
      <c r="G11" s="29">
        <f t="shared" si="1"/>
        <v>100</v>
      </c>
      <c r="H11" s="27" t="s">
        <v>86</v>
      </c>
      <c r="I11" s="28">
        <f t="shared" si="0"/>
        <v>1</v>
      </c>
    </row>
    <row r="12" spans="1:9" x14ac:dyDescent="0.25">
      <c r="A12" s="105"/>
      <c r="B12" s="99"/>
      <c r="C12" s="68" t="s">
        <v>21</v>
      </c>
      <c r="D12" s="26">
        <f>D10</f>
        <v>100</v>
      </c>
      <c r="E12" s="26">
        <f t="shared" ref="E12:G12" si="2">E10</f>
        <v>100</v>
      </c>
      <c r="F12" s="26">
        <f t="shared" si="2"/>
        <v>100</v>
      </c>
      <c r="G12" s="26">
        <f t="shared" si="2"/>
        <v>100</v>
      </c>
      <c r="H12" s="27" t="s">
        <v>86</v>
      </c>
      <c r="I12" s="28">
        <f t="shared" si="0"/>
        <v>1</v>
      </c>
    </row>
    <row r="13" spans="1:9" x14ac:dyDescent="0.25">
      <c r="A13" s="30"/>
      <c r="B13" s="98" t="s">
        <v>22</v>
      </c>
      <c r="C13" s="131"/>
      <c r="D13" s="131"/>
      <c r="E13" s="131"/>
      <c r="F13" s="131"/>
      <c r="G13" s="131"/>
      <c r="H13" s="131"/>
      <c r="I13" s="131"/>
    </row>
    <row r="14" spans="1:9" ht="31.5" x14ac:dyDescent="0.25">
      <c r="A14" s="25"/>
      <c r="B14" s="68" t="s">
        <v>69</v>
      </c>
      <c r="C14" s="68" t="s">
        <v>21</v>
      </c>
      <c r="D14" s="71">
        <v>2314.8000000000002</v>
      </c>
      <c r="E14" s="26">
        <v>2314.8000000000002</v>
      </c>
      <c r="F14" s="26">
        <v>2314.8000000000002</v>
      </c>
      <c r="G14" s="26">
        <v>2314.8000000000002</v>
      </c>
      <c r="H14" s="27" t="s">
        <v>86</v>
      </c>
      <c r="I14" s="28">
        <f t="shared" si="0"/>
        <v>1</v>
      </c>
    </row>
    <row r="15" spans="1:9" ht="78.75" x14ac:dyDescent="0.25">
      <c r="A15" s="25"/>
      <c r="B15" s="68" t="s">
        <v>70</v>
      </c>
      <c r="C15" s="68" t="s">
        <v>21</v>
      </c>
      <c r="D15" s="71">
        <v>0</v>
      </c>
      <c r="E15" s="26">
        <v>0</v>
      </c>
      <c r="F15" s="26">
        <v>0</v>
      </c>
      <c r="G15" s="26">
        <v>0</v>
      </c>
      <c r="H15" s="27" t="s">
        <v>86</v>
      </c>
      <c r="I15" s="28">
        <v>0</v>
      </c>
    </row>
    <row r="16" spans="1:9" ht="94.5" x14ac:dyDescent="0.25">
      <c r="A16" s="25"/>
      <c r="B16" s="68" t="s">
        <v>72</v>
      </c>
      <c r="C16" s="68" t="s">
        <v>21</v>
      </c>
      <c r="D16" s="71">
        <v>220</v>
      </c>
      <c r="E16" s="26">
        <v>220</v>
      </c>
      <c r="F16" s="26">
        <v>105.83</v>
      </c>
      <c r="G16" s="26">
        <v>105.83</v>
      </c>
      <c r="H16" s="27" t="s">
        <v>86</v>
      </c>
      <c r="I16" s="28">
        <f t="shared" si="0"/>
        <v>0.48099999999999998</v>
      </c>
    </row>
    <row r="17" spans="1:11" ht="31.5" x14ac:dyDescent="0.25">
      <c r="A17" s="25"/>
      <c r="B17" s="68" t="s">
        <v>23</v>
      </c>
      <c r="C17" s="68" t="s">
        <v>21</v>
      </c>
      <c r="D17" s="71">
        <v>8831.2900000000009</v>
      </c>
      <c r="E17" s="26">
        <v>8831.2900000000009</v>
      </c>
      <c r="F17" s="26">
        <v>5680.1</v>
      </c>
      <c r="G17" s="26">
        <v>5680.1</v>
      </c>
      <c r="H17" s="27" t="s">
        <v>86</v>
      </c>
      <c r="I17" s="28">
        <f t="shared" si="0"/>
        <v>0.64319999999999999</v>
      </c>
    </row>
    <row r="18" spans="1:11" ht="94.5" x14ac:dyDescent="0.25">
      <c r="A18" s="25"/>
      <c r="B18" s="68" t="s">
        <v>24</v>
      </c>
      <c r="C18" s="68" t="s">
        <v>27</v>
      </c>
      <c r="D18" s="71">
        <v>1500</v>
      </c>
      <c r="E18" s="26">
        <v>1500</v>
      </c>
      <c r="F18" s="26">
        <v>1500</v>
      </c>
      <c r="G18" s="26">
        <v>1500</v>
      </c>
      <c r="H18" s="27" t="s">
        <v>86</v>
      </c>
      <c r="I18" s="28">
        <f t="shared" si="0"/>
        <v>1</v>
      </c>
    </row>
    <row r="19" spans="1:11" ht="94.5" x14ac:dyDescent="0.25">
      <c r="A19" s="25"/>
      <c r="B19" s="68" t="s">
        <v>25</v>
      </c>
      <c r="C19" s="68" t="s">
        <v>21</v>
      </c>
      <c r="D19" s="71">
        <v>568.96</v>
      </c>
      <c r="E19" s="26">
        <v>568.96</v>
      </c>
      <c r="F19" s="26">
        <v>569</v>
      </c>
      <c r="G19" s="26">
        <v>569</v>
      </c>
      <c r="H19" s="27" t="s">
        <v>86</v>
      </c>
      <c r="I19" s="28">
        <f t="shared" si="0"/>
        <v>1.0001</v>
      </c>
    </row>
    <row r="20" spans="1:11" ht="31.5" x14ac:dyDescent="0.25">
      <c r="A20" s="25"/>
      <c r="B20" s="68" t="s">
        <v>26</v>
      </c>
      <c r="C20" s="68" t="s">
        <v>21</v>
      </c>
      <c r="D20" s="71">
        <v>5483.65</v>
      </c>
      <c r="E20" s="26">
        <v>5483.65</v>
      </c>
      <c r="F20" s="26">
        <v>5202.6000000000004</v>
      </c>
      <c r="G20" s="26">
        <v>5202.6000000000004</v>
      </c>
      <c r="H20" s="27" t="s">
        <v>86</v>
      </c>
      <c r="I20" s="28">
        <f t="shared" si="0"/>
        <v>0.94869999999999999</v>
      </c>
    </row>
    <row r="21" spans="1:11" ht="94.5" x14ac:dyDescent="0.25">
      <c r="A21" s="25"/>
      <c r="B21" s="68" t="s">
        <v>16</v>
      </c>
      <c r="C21" s="68" t="s">
        <v>21</v>
      </c>
      <c r="D21" s="71">
        <v>128</v>
      </c>
      <c r="E21" s="26">
        <v>128</v>
      </c>
      <c r="F21" s="26">
        <v>121.8</v>
      </c>
      <c r="G21" s="26">
        <v>121.8</v>
      </c>
      <c r="H21" s="27" t="s">
        <v>86</v>
      </c>
      <c r="I21" s="28">
        <f>ROUND(G21/E21,4)</f>
        <v>0.9516</v>
      </c>
      <c r="K21" s="6"/>
    </row>
    <row r="22" spans="1:11" ht="94.5" x14ac:dyDescent="0.25">
      <c r="A22" s="25"/>
      <c r="B22" s="76" t="s">
        <v>115</v>
      </c>
      <c r="C22" s="78" t="s">
        <v>27</v>
      </c>
      <c r="D22" s="71">
        <v>1474.8</v>
      </c>
      <c r="E22" s="26">
        <v>1474.8</v>
      </c>
      <c r="F22" s="26">
        <v>1474.8</v>
      </c>
      <c r="G22" s="26">
        <v>1474.8</v>
      </c>
      <c r="H22" s="27" t="s">
        <v>86</v>
      </c>
      <c r="I22" s="28">
        <f>ROUND(G22/E22,4)</f>
        <v>1</v>
      </c>
      <c r="K22" s="6"/>
    </row>
    <row r="23" spans="1:11" x14ac:dyDescent="0.25">
      <c r="A23" s="132"/>
      <c r="B23" s="98" t="s">
        <v>14</v>
      </c>
      <c r="C23" s="60" t="s">
        <v>13</v>
      </c>
      <c r="D23" s="29">
        <f>D24+D25</f>
        <v>20521.499999999996</v>
      </c>
      <c r="E23" s="29">
        <f t="shared" ref="E23:G23" si="3">E24+E25</f>
        <v>20521.499999999996</v>
      </c>
      <c r="F23" s="29">
        <f t="shared" si="3"/>
        <v>16969.03</v>
      </c>
      <c r="G23" s="29">
        <f t="shared" si="3"/>
        <v>16969.03</v>
      </c>
      <c r="H23" s="27" t="s">
        <v>86</v>
      </c>
      <c r="I23" s="28">
        <f t="shared" si="0"/>
        <v>0.82689999999999997</v>
      </c>
    </row>
    <row r="24" spans="1:11" x14ac:dyDescent="0.25">
      <c r="A24" s="132"/>
      <c r="B24" s="128"/>
      <c r="C24" s="68" t="s">
        <v>21</v>
      </c>
      <c r="D24" s="26">
        <f>D14+D15+D16+D17+D19+D20+D21</f>
        <v>17546.699999999997</v>
      </c>
      <c r="E24" s="26">
        <f t="shared" ref="E24" si="4">E14+E15+E16+E17+E19+E20+E21</f>
        <v>17546.699999999997</v>
      </c>
      <c r="F24" s="26">
        <f>F14+F15+F16+F17+F19+F20+F21+0.1</f>
        <v>13994.23</v>
      </c>
      <c r="G24" s="26">
        <f>G14+G15+G16+G17+G19+G20+G21+0.1</f>
        <v>13994.23</v>
      </c>
      <c r="H24" s="27" t="s">
        <v>86</v>
      </c>
      <c r="I24" s="28">
        <f t="shared" si="0"/>
        <v>0.79749999999999999</v>
      </c>
    </row>
    <row r="25" spans="1:11" ht="47.25" x14ac:dyDescent="0.25">
      <c r="A25" s="132"/>
      <c r="B25" s="128"/>
      <c r="C25" s="68" t="s">
        <v>12</v>
      </c>
      <c r="D25" s="26">
        <f>D18+D22</f>
        <v>2974.8</v>
      </c>
      <c r="E25" s="26">
        <f>E18+E22</f>
        <v>2974.8</v>
      </c>
      <c r="F25" s="26">
        <f>F18+F22</f>
        <v>2974.8</v>
      </c>
      <c r="G25" s="26">
        <f>G18+G22</f>
        <v>2974.8</v>
      </c>
      <c r="H25" s="27" t="s">
        <v>86</v>
      </c>
      <c r="I25" s="28">
        <f t="shared" si="0"/>
        <v>1</v>
      </c>
      <c r="K25" s="6"/>
    </row>
    <row r="26" spans="1:11" s="2" customFormat="1" x14ac:dyDescent="0.25">
      <c r="A26" s="31"/>
      <c r="B26" s="98" t="s">
        <v>28</v>
      </c>
      <c r="C26" s="127"/>
      <c r="D26" s="127"/>
      <c r="E26" s="127"/>
      <c r="F26" s="127"/>
      <c r="G26" s="127"/>
      <c r="H26" s="127"/>
      <c r="I26" s="127"/>
    </row>
    <row r="27" spans="1:11" s="2" customFormat="1" ht="78.75" x14ac:dyDescent="0.25">
      <c r="A27" s="25"/>
      <c r="B27" s="68" t="s">
        <v>64</v>
      </c>
      <c r="C27" s="68" t="s">
        <v>21</v>
      </c>
      <c r="D27" s="26">
        <v>30</v>
      </c>
      <c r="E27" s="26">
        <v>30</v>
      </c>
      <c r="F27" s="26">
        <v>30</v>
      </c>
      <c r="G27" s="71">
        <v>0</v>
      </c>
      <c r="H27" s="27" t="s">
        <v>86</v>
      </c>
      <c r="I27" s="28">
        <f>ROUND(G27/E27,4)</f>
        <v>0</v>
      </c>
    </row>
    <row r="28" spans="1:11" s="2" customFormat="1" ht="78.75" x14ac:dyDescent="0.25">
      <c r="A28" s="25"/>
      <c r="B28" s="68" t="s">
        <v>73</v>
      </c>
      <c r="C28" s="68" t="s">
        <v>21</v>
      </c>
      <c r="D28" s="26">
        <v>0</v>
      </c>
      <c r="E28" s="26">
        <v>0</v>
      </c>
      <c r="F28" s="26">
        <v>0</v>
      </c>
      <c r="G28" s="71">
        <v>0</v>
      </c>
      <c r="H28" s="27" t="s">
        <v>86</v>
      </c>
      <c r="I28" s="28">
        <v>0</v>
      </c>
    </row>
    <row r="29" spans="1:11" x14ac:dyDescent="0.25">
      <c r="A29" s="104"/>
      <c r="B29" s="95" t="s">
        <v>14</v>
      </c>
      <c r="C29" s="60" t="s">
        <v>13</v>
      </c>
      <c r="D29" s="29">
        <f>D30</f>
        <v>30</v>
      </c>
      <c r="E29" s="29">
        <f t="shared" ref="E29:G29" si="5">E30</f>
        <v>30</v>
      </c>
      <c r="F29" s="29">
        <f t="shared" si="5"/>
        <v>30</v>
      </c>
      <c r="G29" s="138">
        <f t="shared" si="5"/>
        <v>0</v>
      </c>
      <c r="H29" s="32" t="s">
        <v>86</v>
      </c>
      <c r="I29" s="33">
        <f t="shared" si="0"/>
        <v>0</v>
      </c>
    </row>
    <row r="30" spans="1:11" x14ac:dyDescent="0.25">
      <c r="A30" s="105"/>
      <c r="B30" s="99"/>
      <c r="C30" s="68" t="s">
        <v>21</v>
      </c>
      <c r="D30" s="26">
        <f>D27+D28</f>
        <v>30</v>
      </c>
      <c r="E30" s="26">
        <f t="shared" ref="E30:G30" si="6">E27+E28</f>
        <v>30</v>
      </c>
      <c r="F30" s="26">
        <f t="shared" si="6"/>
        <v>30</v>
      </c>
      <c r="G30" s="26">
        <f t="shared" si="6"/>
        <v>0</v>
      </c>
      <c r="H30" s="27" t="s">
        <v>86</v>
      </c>
      <c r="I30" s="28">
        <f t="shared" si="0"/>
        <v>0</v>
      </c>
    </row>
    <row r="31" spans="1:11" x14ac:dyDescent="0.25">
      <c r="A31" s="104"/>
      <c r="B31" s="95" t="s">
        <v>11</v>
      </c>
      <c r="C31" s="60" t="s">
        <v>13</v>
      </c>
      <c r="D31" s="29">
        <f>D32+D33</f>
        <v>20651.499999999996</v>
      </c>
      <c r="E31" s="29">
        <f t="shared" ref="E31:F31" si="7">E32+E33</f>
        <v>20651.499999999996</v>
      </c>
      <c r="F31" s="29">
        <f t="shared" si="7"/>
        <v>17099.03</v>
      </c>
      <c r="G31" s="29">
        <f>G32+G33</f>
        <v>17069.03</v>
      </c>
      <c r="H31" s="32" t="s">
        <v>86</v>
      </c>
      <c r="I31" s="33">
        <f t="shared" si="0"/>
        <v>0.82650000000000001</v>
      </c>
    </row>
    <row r="32" spans="1:11" x14ac:dyDescent="0.25">
      <c r="A32" s="105"/>
      <c r="B32" s="99"/>
      <c r="C32" s="68" t="s">
        <v>21</v>
      </c>
      <c r="D32" s="26">
        <f>D12+D24+D30</f>
        <v>17676.699999999997</v>
      </c>
      <c r="E32" s="26">
        <f>E12+E24+E30</f>
        <v>17676.699999999997</v>
      </c>
      <c r="F32" s="26">
        <f>F12+F24+F30</f>
        <v>14124.23</v>
      </c>
      <c r="G32" s="26">
        <f>G12+G24+G30</f>
        <v>14094.23</v>
      </c>
      <c r="H32" s="27" t="s">
        <v>86</v>
      </c>
      <c r="I32" s="28">
        <f t="shared" si="0"/>
        <v>0.79730000000000001</v>
      </c>
    </row>
    <row r="33" spans="1:10" ht="47.25" x14ac:dyDescent="0.25">
      <c r="A33" s="105"/>
      <c r="B33" s="99"/>
      <c r="C33" s="68" t="s">
        <v>12</v>
      </c>
      <c r="D33" s="26">
        <f>D25</f>
        <v>2974.8</v>
      </c>
      <c r="E33" s="26">
        <f t="shared" ref="E33:G33" si="8">E25</f>
        <v>2974.8</v>
      </c>
      <c r="F33" s="26">
        <f t="shared" si="8"/>
        <v>2974.8</v>
      </c>
      <c r="G33" s="26">
        <f t="shared" si="8"/>
        <v>2974.8</v>
      </c>
      <c r="H33" s="27" t="s">
        <v>86</v>
      </c>
      <c r="I33" s="28">
        <f t="shared" ref="I33" si="9">ROUND(G33/E33,4)</f>
        <v>1</v>
      </c>
    </row>
    <row r="34" spans="1:10" s="2" customFormat="1" x14ac:dyDescent="0.25">
      <c r="A34" s="60">
        <v>2</v>
      </c>
      <c r="B34" s="129" t="s">
        <v>81</v>
      </c>
      <c r="C34" s="129"/>
      <c r="D34" s="129"/>
      <c r="E34" s="129"/>
      <c r="F34" s="129"/>
      <c r="G34" s="129"/>
      <c r="H34" s="133"/>
      <c r="I34" s="133"/>
    </row>
    <row r="35" spans="1:10" ht="63" x14ac:dyDescent="0.25">
      <c r="A35" s="25"/>
      <c r="B35" s="68" t="s">
        <v>29</v>
      </c>
      <c r="C35" s="68" t="s">
        <v>21</v>
      </c>
      <c r="D35" s="26">
        <v>1849.1</v>
      </c>
      <c r="E35" s="26">
        <v>1849.1</v>
      </c>
      <c r="F35" s="26">
        <v>1848.7</v>
      </c>
      <c r="G35" s="26">
        <v>1848.7</v>
      </c>
      <c r="H35" s="34" t="s">
        <v>86</v>
      </c>
      <c r="I35" s="35">
        <f t="shared" ref="I35:I37" si="10">ROUND(G35/E35,4)</f>
        <v>0.99980000000000002</v>
      </c>
    </row>
    <row r="36" spans="1:10" x14ac:dyDescent="0.25">
      <c r="A36" s="104"/>
      <c r="B36" s="95" t="s">
        <v>11</v>
      </c>
      <c r="C36" s="60" t="s">
        <v>13</v>
      </c>
      <c r="D36" s="29">
        <f>D37</f>
        <v>1849.1</v>
      </c>
      <c r="E36" s="29">
        <f t="shared" ref="E36:G36" si="11">E37</f>
        <v>1849.1</v>
      </c>
      <c r="F36" s="29">
        <f t="shared" si="11"/>
        <v>1848.7</v>
      </c>
      <c r="G36" s="29">
        <f t="shared" si="11"/>
        <v>1848.7</v>
      </c>
      <c r="H36" s="36" t="s">
        <v>86</v>
      </c>
      <c r="I36" s="33">
        <f t="shared" si="10"/>
        <v>0.99980000000000002</v>
      </c>
    </row>
    <row r="37" spans="1:10" x14ac:dyDescent="0.25">
      <c r="A37" s="105"/>
      <c r="B37" s="99"/>
      <c r="C37" s="68" t="s">
        <v>21</v>
      </c>
      <c r="D37" s="26">
        <f>D35</f>
        <v>1849.1</v>
      </c>
      <c r="E37" s="26">
        <f t="shared" ref="E37:G37" si="12">E35</f>
        <v>1849.1</v>
      </c>
      <c r="F37" s="26">
        <f t="shared" si="12"/>
        <v>1848.7</v>
      </c>
      <c r="G37" s="26">
        <f t="shared" si="12"/>
        <v>1848.7</v>
      </c>
      <c r="H37" s="37" t="s">
        <v>86</v>
      </c>
      <c r="I37" s="38">
        <f t="shared" si="10"/>
        <v>0.99980000000000002</v>
      </c>
    </row>
    <row r="38" spans="1:10" x14ac:dyDescent="0.25">
      <c r="A38" s="60">
        <v>3</v>
      </c>
      <c r="B38" s="129" t="s">
        <v>82</v>
      </c>
      <c r="C38" s="129"/>
      <c r="D38" s="129"/>
      <c r="E38" s="129"/>
      <c r="F38" s="129"/>
      <c r="G38" s="129"/>
      <c r="H38" s="130"/>
      <c r="I38" s="130"/>
    </row>
    <row r="39" spans="1:10" x14ac:dyDescent="0.25">
      <c r="A39" s="98" t="s">
        <v>71</v>
      </c>
      <c r="B39" s="131"/>
      <c r="C39" s="131"/>
      <c r="D39" s="131"/>
      <c r="E39" s="131"/>
      <c r="F39" s="131"/>
      <c r="G39" s="131"/>
      <c r="H39" s="131"/>
      <c r="I39" s="131"/>
    </row>
    <row r="40" spans="1:10" ht="31.5" x14ac:dyDescent="0.25">
      <c r="A40" s="60"/>
      <c r="B40" s="68" t="s">
        <v>87</v>
      </c>
      <c r="C40" s="68" t="s">
        <v>21</v>
      </c>
      <c r="D40" s="39">
        <v>571</v>
      </c>
      <c r="E40" s="39">
        <v>571</v>
      </c>
      <c r="F40" s="39">
        <v>563.79999999999995</v>
      </c>
      <c r="G40" s="39">
        <v>563.79999999999995</v>
      </c>
      <c r="H40" s="37" t="s">
        <v>86</v>
      </c>
      <c r="I40" s="38">
        <f t="shared" ref="I40:I48" si="13">ROUND(G40/E40,4)</f>
        <v>0.98740000000000006</v>
      </c>
    </row>
    <row r="41" spans="1:10" ht="78.75" x14ac:dyDescent="0.25">
      <c r="A41" s="60"/>
      <c r="B41" s="68" t="s">
        <v>88</v>
      </c>
      <c r="C41" s="68" t="s">
        <v>21</v>
      </c>
      <c r="D41" s="39">
        <v>261</v>
      </c>
      <c r="E41" s="39">
        <v>261</v>
      </c>
      <c r="F41" s="39">
        <v>261</v>
      </c>
      <c r="G41" s="39">
        <v>261</v>
      </c>
      <c r="H41" s="37" t="s">
        <v>86</v>
      </c>
      <c r="I41" s="38">
        <f t="shared" si="13"/>
        <v>1</v>
      </c>
    </row>
    <row r="42" spans="1:10" ht="31.5" x14ac:dyDescent="0.25">
      <c r="A42" s="67"/>
      <c r="B42" s="68" t="s">
        <v>30</v>
      </c>
      <c r="C42" s="68" t="s">
        <v>21</v>
      </c>
      <c r="D42" s="26">
        <v>33367.199999999997</v>
      </c>
      <c r="E42" s="26">
        <v>33367.199999999997</v>
      </c>
      <c r="F42" s="26">
        <v>33193.199999999997</v>
      </c>
      <c r="G42" s="26">
        <v>33193.199999999997</v>
      </c>
      <c r="H42" s="37" t="s">
        <v>86</v>
      </c>
      <c r="I42" s="38">
        <f t="shared" si="13"/>
        <v>0.99480000000000002</v>
      </c>
    </row>
    <row r="43" spans="1:10" ht="63" x14ac:dyDescent="0.25">
      <c r="A43" s="67"/>
      <c r="B43" s="68" t="s">
        <v>89</v>
      </c>
      <c r="C43" s="68" t="s">
        <v>21</v>
      </c>
      <c r="D43" s="26">
        <v>441.6</v>
      </c>
      <c r="E43" s="26">
        <v>441.6</v>
      </c>
      <c r="F43" s="26">
        <v>406</v>
      </c>
      <c r="G43" s="26">
        <v>406</v>
      </c>
      <c r="H43" s="37" t="s">
        <v>86</v>
      </c>
      <c r="I43" s="38">
        <f t="shared" si="13"/>
        <v>0.9194</v>
      </c>
    </row>
    <row r="44" spans="1:10" ht="31.5" x14ac:dyDescent="0.25">
      <c r="A44" s="67"/>
      <c r="B44" s="68" t="s">
        <v>31</v>
      </c>
      <c r="C44" s="68" t="s">
        <v>21</v>
      </c>
      <c r="D44" s="26">
        <v>1954</v>
      </c>
      <c r="E44" s="26">
        <v>1954</v>
      </c>
      <c r="F44" s="26">
        <v>1831.9</v>
      </c>
      <c r="G44" s="26">
        <v>1831.9</v>
      </c>
      <c r="H44" s="37" t="s">
        <v>86</v>
      </c>
      <c r="I44" s="38">
        <f t="shared" si="13"/>
        <v>0.9375</v>
      </c>
    </row>
    <row r="45" spans="1:10" ht="31.5" x14ac:dyDescent="0.25">
      <c r="A45" s="67"/>
      <c r="B45" s="68" t="s">
        <v>96</v>
      </c>
      <c r="C45" s="68" t="s">
        <v>21</v>
      </c>
      <c r="D45" s="26">
        <v>4699.3</v>
      </c>
      <c r="E45" s="26">
        <v>4699.3</v>
      </c>
      <c r="F45" s="26">
        <v>4699.2</v>
      </c>
      <c r="G45" s="26">
        <v>4699.2</v>
      </c>
      <c r="H45" s="37" t="s">
        <v>86</v>
      </c>
      <c r="I45" s="38">
        <f t="shared" si="13"/>
        <v>1</v>
      </c>
    </row>
    <row r="46" spans="1:10" x14ac:dyDescent="0.25">
      <c r="A46" s="67"/>
      <c r="B46" s="68" t="s">
        <v>32</v>
      </c>
      <c r="C46" s="68" t="s">
        <v>21</v>
      </c>
      <c r="D46" s="26">
        <v>8849.1</v>
      </c>
      <c r="E46" s="26">
        <v>8849.1</v>
      </c>
      <c r="F46" s="26">
        <v>8485.7999999999993</v>
      </c>
      <c r="G46" s="26">
        <v>8484.7999999999993</v>
      </c>
      <c r="H46" s="37" t="s">
        <v>86</v>
      </c>
      <c r="I46" s="38">
        <f t="shared" si="13"/>
        <v>0.95879999999999999</v>
      </c>
    </row>
    <row r="47" spans="1:10" ht="78.75" x14ac:dyDescent="0.25">
      <c r="A47" s="70"/>
      <c r="B47" s="57" t="s">
        <v>33</v>
      </c>
      <c r="C47" s="68" t="s">
        <v>12</v>
      </c>
      <c r="D47" s="26">
        <v>1096.0899999999999</v>
      </c>
      <c r="E47" s="26">
        <v>1096.0899999999999</v>
      </c>
      <c r="F47" s="26">
        <v>920</v>
      </c>
      <c r="G47" s="26">
        <v>920</v>
      </c>
      <c r="H47" s="27" t="s">
        <v>86</v>
      </c>
      <c r="I47" s="38">
        <f t="shared" si="13"/>
        <v>0.83930000000000005</v>
      </c>
    </row>
    <row r="48" spans="1:10" x14ac:dyDescent="0.25">
      <c r="A48" s="104"/>
      <c r="B48" s="95" t="s">
        <v>14</v>
      </c>
      <c r="C48" s="60" t="s">
        <v>13</v>
      </c>
      <c r="D48" s="29">
        <f>D49+D50</f>
        <v>51239.289999999994</v>
      </c>
      <c r="E48" s="29">
        <f t="shared" ref="E48:G48" si="14">E49+E50</f>
        <v>51239.289999999994</v>
      </c>
      <c r="F48" s="29">
        <f t="shared" si="14"/>
        <v>50360.899999999994</v>
      </c>
      <c r="G48" s="29">
        <f t="shared" si="14"/>
        <v>50359.899999999994</v>
      </c>
      <c r="H48" s="40" t="s">
        <v>86</v>
      </c>
      <c r="I48" s="33">
        <f t="shared" si="13"/>
        <v>0.98280000000000001</v>
      </c>
      <c r="J48" s="6"/>
    </row>
    <row r="49" spans="1:9" x14ac:dyDescent="0.25">
      <c r="A49" s="105"/>
      <c r="B49" s="99"/>
      <c r="C49" s="68" t="s">
        <v>21</v>
      </c>
      <c r="D49" s="26">
        <f>D42+D44+D46+D41+D40+D43+D45</f>
        <v>50143.199999999997</v>
      </c>
      <c r="E49" s="26">
        <f t="shared" ref="E49:G49" si="15">E42+E44+E46+E41+E40+E43+E45</f>
        <v>50143.199999999997</v>
      </c>
      <c r="F49" s="26">
        <f t="shared" si="15"/>
        <v>49440.899999999994</v>
      </c>
      <c r="G49" s="26">
        <f t="shared" si="15"/>
        <v>49439.899999999994</v>
      </c>
      <c r="H49" s="41" t="s">
        <v>86</v>
      </c>
      <c r="I49" s="42">
        <f t="shared" ref="I49:I50" si="16">ROUND(G49/E49,4)</f>
        <v>0.98599999999999999</v>
      </c>
    </row>
    <row r="50" spans="1:9" ht="47.25" x14ac:dyDescent="0.25">
      <c r="A50" s="105"/>
      <c r="B50" s="99"/>
      <c r="C50" s="68" t="s">
        <v>12</v>
      </c>
      <c r="D50" s="26">
        <f>D47</f>
        <v>1096.0899999999999</v>
      </c>
      <c r="E50" s="26">
        <f t="shared" ref="E50:G50" si="17">E47</f>
        <v>1096.0899999999999</v>
      </c>
      <c r="F50" s="26">
        <f t="shared" si="17"/>
        <v>920</v>
      </c>
      <c r="G50" s="26">
        <f t="shared" si="17"/>
        <v>920</v>
      </c>
      <c r="H50" s="41" t="s">
        <v>86</v>
      </c>
      <c r="I50" s="42">
        <f t="shared" si="16"/>
        <v>0.83930000000000005</v>
      </c>
    </row>
    <row r="51" spans="1:9" x14ac:dyDescent="0.25">
      <c r="A51" s="98" t="s">
        <v>63</v>
      </c>
      <c r="B51" s="131"/>
      <c r="C51" s="131"/>
      <c r="D51" s="131"/>
      <c r="E51" s="131"/>
      <c r="F51" s="131"/>
      <c r="G51" s="131"/>
      <c r="H51" s="131"/>
      <c r="I51" s="131"/>
    </row>
    <row r="52" spans="1:9" ht="63" x14ac:dyDescent="0.25">
      <c r="A52" s="60"/>
      <c r="B52" s="68" t="s">
        <v>90</v>
      </c>
      <c r="C52" s="68" t="s">
        <v>21</v>
      </c>
      <c r="D52" s="26">
        <v>0</v>
      </c>
      <c r="E52" s="26">
        <v>0</v>
      </c>
      <c r="F52" s="26">
        <v>0</v>
      </c>
      <c r="G52" s="26">
        <v>0</v>
      </c>
      <c r="H52" s="27" t="s">
        <v>86</v>
      </c>
      <c r="I52" s="28">
        <v>0</v>
      </c>
    </row>
    <row r="53" spans="1:9" ht="47.25" x14ac:dyDescent="0.25">
      <c r="A53" s="66"/>
      <c r="B53" s="78" t="s">
        <v>34</v>
      </c>
      <c r="C53" s="78" t="s">
        <v>21</v>
      </c>
      <c r="D53" s="71">
        <v>20959.900000000001</v>
      </c>
      <c r="E53" s="71">
        <v>20959.900000000001</v>
      </c>
      <c r="F53" s="71">
        <v>20955.900000000001</v>
      </c>
      <c r="G53" s="71">
        <v>20955.900000000001</v>
      </c>
      <c r="H53" s="79" t="s">
        <v>86</v>
      </c>
      <c r="I53" s="80">
        <f t="shared" ref="I53" si="18">ROUND(G53/E53,4)</f>
        <v>0.99980000000000002</v>
      </c>
    </row>
    <row r="54" spans="1:9" ht="47.25" x14ac:dyDescent="0.25">
      <c r="A54" s="66"/>
      <c r="B54" s="68" t="s">
        <v>35</v>
      </c>
      <c r="C54" s="68" t="s">
        <v>21</v>
      </c>
      <c r="D54" s="26">
        <v>2044.3</v>
      </c>
      <c r="E54" s="26">
        <v>2044.3</v>
      </c>
      <c r="F54" s="26">
        <v>2006.3</v>
      </c>
      <c r="G54" s="26">
        <v>2006.3</v>
      </c>
      <c r="H54" s="27" t="s">
        <v>86</v>
      </c>
      <c r="I54" s="28">
        <f t="shared" ref="I54:I69" si="19">ROUND(G54/E54,4)</f>
        <v>0.98140000000000005</v>
      </c>
    </row>
    <row r="55" spans="1:9" ht="31.5" x14ac:dyDescent="0.25">
      <c r="A55" s="66"/>
      <c r="B55" s="68" t="s">
        <v>36</v>
      </c>
      <c r="C55" s="68" t="s">
        <v>21</v>
      </c>
      <c r="D55" s="26">
        <v>720</v>
      </c>
      <c r="E55" s="26">
        <v>720</v>
      </c>
      <c r="F55" s="26">
        <v>649.20000000000005</v>
      </c>
      <c r="G55" s="26">
        <v>649.20000000000005</v>
      </c>
      <c r="H55" s="27" t="s">
        <v>86</v>
      </c>
      <c r="I55" s="28">
        <f t="shared" si="19"/>
        <v>0.90169999999999995</v>
      </c>
    </row>
    <row r="56" spans="1:9" ht="110.25" x14ac:dyDescent="0.25">
      <c r="A56" s="66"/>
      <c r="B56" s="68" t="s">
        <v>84</v>
      </c>
      <c r="C56" s="68" t="s">
        <v>21</v>
      </c>
      <c r="D56" s="26">
        <v>6188.9</v>
      </c>
      <c r="E56" s="26">
        <v>6188.9</v>
      </c>
      <c r="F56" s="26">
        <v>6185.7</v>
      </c>
      <c r="G56" s="26">
        <v>6185.7</v>
      </c>
      <c r="H56" s="27" t="s">
        <v>86</v>
      </c>
      <c r="I56" s="28">
        <f t="shared" si="19"/>
        <v>0.99950000000000006</v>
      </c>
    </row>
    <row r="57" spans="1:9" ht="94.5" x14ac:dyDescent="0.25">
      <c r="A57" s="61"/>
      <c r="B57" s="57" t="s">
        <v>83</v>
      </c>
      <c r="C57" s="68" t="s">
        <v>12</v>
      </c>
      <c r="D57" s="26">
        <v>16316.13</v>
      </c>
      <c r="E57" s="26">
        <v>16316.13</v>
      </c>
      <c r="F57" s="26">
        <v>16307.6</v>
      </c>
      <c r="G57" s="26">
        <v>16307.6</v>
      </c>
      <c r="H57" s="27" t="s">
        <v>86</v>
      </c>
      <c r="I57" s="28">
        <f t="shared" si="19"/>
        <v>0.99950000000000006</v>
      </c>
    </row>
    <row r="58" spans="1:9" ht="173.25" x14ac:dyDescent="0.25">
      <c r="A58" s="61"/>
      <c r="B58" s="57" t="s">
        <v>91</v>
      </c>
      <c r="C58" s="68" t="s">
        <v>21</v>
      </c>
      <c r="D58" s="26">
        <v>807.84</v>
      </c>
      <c r="E58" s="26">
        <v>807.84</v>
      </c>
      <c r="F58" s="26">
        <v>590.73</v>
      </c>
      <c r="G58" s="26">
        <v>590.70000000000005</v>
      </c>
      <c r="H58" s="27" t="s">
        <v>86</v>
      </c>
      <c r="I58" s="28">
        <f t="shared" si="19"/>
        <v>0.73119999999999996</v>
      </c>
    </row>
    <row r="59" spans="1:9" ht="157.5" x14ac:dyDescent="0.25">
      <c r="A59" s="61"/>
      <c r="B59" s="57" t="s">
        <v>92</v>
      </c>
      <c r="C59" s="68" t="s">
        <v>21</v>
      </c>
      <c r="D59" s="26">
        <v>89.8</v>
      </c>
      <c r="E59" s="26">
        <v>89.8</v>
      </c>
      <c r="F59" s="26">
        <v>65.599999999999994</v>
      </c>
      <c r="G59" s="26">
        <v>65.599999999999994</v>
      </c>
      <c r="H59" s="27" t="s">
        <v>86</v>
      </c>
      <c r="I59" s="28">
        <f>ROUND(G59/E59,4)</f>
        <v>0.73050000000000004</v>
      </c>
    </row>
    <row r="60" spans="1:9" x14ac:dyDescent="0.25">
      <c r="A60" s="104"/>
      <c r="B60" s="95" t="s">
        <v>14</v>
      </c>
      <c r="C60" s="60" t="s">
        <v>13</v>
      </c>
      <c r="D60" s="29">
        <f>D61+D62</f>
        <v>47126.77</v>
      </c>
      <c r="E60" s="29">
        <f t="shared" ref="E60:G60" si="20">E61+E62</f>
        <v>47126.77</v>
      </c>
      <c r="F60" s="29">
        <f t="shared" si="20"/>
        <v>46761.13</v>
      </c>
      <c r="G60" s="29">
        <f t="shared" si="20"/>
        <v>46761.1</v>
      </c>
      <c r="H60" s="27" t="s">
        <v>86</v>
      </c>
      <c r="I60" s="28">
        <f t="shared" si="19"/>
        <v>0.99219999999999997</v>
      </c>
    </row>
    <row r="61" spans="1:9" x14ac:dyDescent="0.25">
      <c r="A61" s="105"/>
      <c r="B61" s="99"/>
      <c r="C61" s="68" t="s">
        <v>21</v>
      </c>
      <c r="D61" s="26">
        <f>D53+D54+D55+D56+D58+D59+D52-0.1</f>
        <v>30810.639999999999</v>
      </c>
      <c r="E61" s="26">
        <f>E53+E54+E55+E56+E58+E59+E52-0.1</f>
        <v>30810.639999999999</v>
      </c>
      <c r="F61" s="26">
        <f>F53+F54+F55+F56+F58+F59+F52+0.1</f>
        <v>30453.53</v>
      </c>
      <c r="G61" s="26">
        <f>G53+G54+G55+G56+G58+G59+G52+0.1</f>
        <v>30453.5</v>
      </c>
      <c r="H61" s="27" t="s">
        <v>86</v>
      </c>
      <c r="I61" s="28">
        <f t="shared" si="19"/>
        <v>0.98839999999999995</v>
      </c>
    </row>
    <row r="62" spans="1:9" ht="47.25" x14ac:dyDescent="0.25">
      <c r="A62" s="105"/>
      <c r="B62" s="99"/>
      <c r="C62" s="68" t="s">
        <v>12</v>
      </c>
      <c r="D62" s="26">
        <f>D57</f>
        <v>16316.13</v>
      </c>
      <c r="E62" s="26">
        <f t="shared" ref="E62:G62" si="21">E57</f>
        <v>16316.13</v>
      </c>
      <c r="F62" s="26">
        <f t="shared" si="21"/>
        <v>16307.6</v>
      </c>
      <c r="G62" s="26">
        <f t="shared" si="21"/>
        <v>16307.6</v>
      </c>
      <c r="H62" s="27" t="s">
        <v>86</v>
      </c>
      <c r="I62" s="28">
        <f>ROUND(G62/E62,4)</f>
        <v>0.99950000000000006</v>
      </c>
    </row>
    <row r="63" spans="1:9" x14ac:dyDescent="0.25">
      <c r="A63" s="98" t="s">
        <v>65</v>
      </c>
      <c r="B63" s="131"/>
      <c r="C63" s="131"/>
      <c r="D63" s="131"/>
      <c r="E63" s="131"/>
      <c r="F63" s="131"/>
      <c r="G63" s="131"/>
      <c r="H63" s="131"/>
      <c r="I63" s="131"/>
    </row>
    <row r="64" spans="1:9" ht="47.25" x14ac:dyDescent="0.25">
      <c r="A64" s="66"/>
      <c r="B64" s="68" t="s">
        <v>66</v>
      </c>
      <c r="C64" s="68" t="s">
        <v>21</v>
      </c>
      <c r="D64" s="26">
        <v>63</v>
      </c>
      <c r="E64" s="26">
        <v>63</v>
      </c>
      <c r="F64" s="26">
        <v>45</v>
      </c>
      <c r="G64" s="26">
        <v>45</v>
      </c>
      <c r="H64" s="27" t="s">
        <v>86</v>
      </c>
      <c r="I64" s="28">
        <f>ROUND(G64/E64,4)</f>
        <v>0.71430000000000005</v>
      </c>
    </row>
    <row r="65" spans="1:10" x14ac:dyDescent="0.25">
      <c r="A65" s="104"/>
      <c r="B65" s="95" t="s">
        <v>14</v>
      </c>
      <c r="C65" s="60" t="s">
        <v>13</v>
      </c>
      <c r="D65" s="29">
        <f>D66</f>
        <v>63</v>
      </c>
      <c r="E65" s="29">
        <f t="shared" ref="E65" si="22">E66</f>
        <v>63</v>
      </c>
      <c r="F65" s="29">
        <f t="shared" ref="F65" si="23">F66</f>
        <v>45</v>
      </c>
      <c r="G65" s="29">
        <f t="shared" ref="G65" si="24">G66</f>
        <v>45</v>
      </c>
      <c r="H65" s="27" t="s">
        <v>86</v>
      </c>
      <c r="I65" s="28">
        <f t="shared" ref="I65:I66" si="25">ROUND(G65/E65,4)</f>
        <v>0.71430000000000005</v>
      </c>
    </row>
    <row r="66" spans="1:10" x14ac:dyDescent="0.25">
      <c r="A66" s="105"/>
      <c r="B66" s="103"/>
      <c r="C66" s="68" t="s">
        <v>21</v>
      </c>
      <c r="D66" s="26">
        <f>D64</f>
        <v>63</v>
      </c>
      <c r="E66" s="26">
        <f t="shared" ref="E66:G66" si="26">E64</f>
        <v>63</v>
      </c>
      <c r="F66" s="26">
        <f t="shared" si="26"/>
        <v>45</v>
      </c>
      <c r="G66" s="26">
        <f t="shared" si="26"/>
        <v>45</v>
      </c>
      <c r="H66" s="27" t="s">
        <v>86</v>
      </c>
      <c r="I66" s="28">
        <f t="shared" si="25"/>
        <v>0.71430000000000005</v>
      </c>
    </row>
    <row r="67" spans="1:10" x14ac:dyDescent="0.25">
      <c r="A67" s="98" t="s">
        <v>37</v>
      </c>
      <c r="B67" s="131"/>
      <c r="C67" s="131"/>
      <c r="D67" s="131"/>
      <c r="E67" s="131"/>
      <c r="F67" s="131"/>
      <c r="G67" s="131"/>
      <c r="H67" s="131"/>
      <c r="I67" s="131"/>
    </row>
    <row r="68" spans="1:10" x14ac:dyDescent="0.25">
      <c r="A68" s="60"/>
      <c r="B68" s="43" t="s">
        <v>97</v>
      </c>
      <c r="C68" s="68" t="s">
        <v>21</v>
      </c>
      <c r="D68" s="44">
        <v>1651.9</v>
      </c>
      <c r="E68" s="44">
        <v>1651.9</v>
      </c>
      <c r="F68" s="44">
        <v>1639.3</v>
      </c>
      <c r="G68" s="44">
        <v>1639.3</v>
      </c>
      <c r="H68" s="27" t="s">
        <v>86</v>
      </c>
      <c r="I68" s="28">
        <f t="shared" ref="I68" si="27">ROUND(G68/E68,4)</f>
        <v>0.99239999999999995</v>
      </c>
    </row>
    <row r="69" spans="1:10" ht="94.5" x14ac:dyDescent="0.25">
      <c r="A69" s="45"/>
      <c r="B69" s="57" t="s">
        <v>99</v>
      </c>
      <c r="C69" s="68" t="s">
        <v>12</v>
      </c>
      <c r="D69" s="44">
        <v>571.4</v>
      </c>
      <c r="E69" s="44">
        <v>571.4</v>
      </c>
      <c r="F69" s="44">
        <v>571.4</v>
      </c>
      <c r="G69" s="44">
        <v>571.4</v>
      </c>
      <c r="H69" s="27" t="s">
        <v>86</v>
      </c>
      <c r="I69" s="28">
        <f t="shared" si="19"/>
        <v>1</v>
      </c>
    </row>
    <row r="70" spans="1:10" ht="47.25" x14ac:dyDescent="0.25">
      <c r="A70" s="59"/>
      <c r="B70" s="57" t="s">
        <v>100</v>
      </c>
      <c r="C70" s="68" t="s">
        <v>21</v>
      </c>
      <c r="D70" s="44">
        <v>1000</v>
      </c>
      <c r="E70" s="44">
        <v>1000</v>
      </c>
      <c r="F70" s="44">
        <v>1000</v>
      </c>
      <c r="G70" s="44">
        <v>1000</v>
      </c>
      <c r="H70" s="27" t="s">
        <v>86</v>
      </c>
      <c r="I70" s="28">
        <f t="shared" ref="I70" si="28">ROUND(G70/E70,4)</f>
        <v>1</v>
      </c>
    </row>
    <row r="71" spans="1:10" ht="110.25" x14ac:dyDescent="0.25">
      <c r="A71" s="59"/>
      <c r="B71" s="57" t="s">
        <v>103</v>
      </c>
      <c r="C71" s="68" t="s">
        <v>12</v>
      </c>
      <c r="D71" s="44">
        <v>571.4</v>
      </c>
      <c r="E71" s="44">
        <v>571.4</v>
      </c>
      <c r="F71" s="44">
        <v>571.4</v>
      </c>
      <c r="G71" s="44">
        <v>571.4</v>
      </c>
      <c r="H71" s="27" t="s">
        <v>86</v>
      </c>
      <c r="I71" s="28">
        <f t="shared" ref="I71" si="29">ROUND(G71/E71,4)</f>
        <v>1</v>
      </c>
    </row>
    <row r="72" spans="1:10" ht="63" x14ac:dyDescent="0.25">
      <c r="A72" s="59"/>
      <c r="B72" s="57" t="s">
        <v>101</v>
      </c>
      <c r="C72" s="68" t="s">
        <v>21</v>
      </c>
      <c r="D72" s="44">
        <v>1000</v>
      </c>
      <c r="E72" s="44">
        <v>1000</v>
      </c>
      <c r="F72" s="44">
        <v>1000</v>
      </c>
      <c r="G72" s="44">
        <v>1000</v>
      </c>
      <c r="H72" s="27" t="s">
        <v>86</v>
      </c>
      <c r="I72" s="28">
        <f t="shared" ref="I72" si="30">ROUND(G72/E72,4)</f>
        <v>1</v>
      </c>
    </row>
    <row r="73" spans="1:10" ht="31.5" x14ac:dyDescent="0.25">
      <c r="A73" s="95"/>
      <c r="B73" s="139" t="s">
        <v>102</v>
      </c>
      <c r="C73" s="78" t="s">
        <v>98</v>
      </c>
      <c r="D73" s="140">
        <v>71477</v>
      </c>
      <c r="E73" s="140">
        <v>71477</v>
      </c>
      <c r="F73" s="140">
        <v>71424.5</v>
      </c>
      <c r="G73" s="140">
        <v>71424.5</v>
      </c>
      <c r="H73" s="27" t="s">
        <v>86</v>
      </c>
      <c r="I73" s="28">
        <f t="shared" ref="I73:I75" si="31">ROUND(G73/E73,4)</f>
        <v>0.99929999999999997</v>
      </c>
    </row>
    <row r="74" spans="1:10" ht="47.25" x14ac:dyDescent="0.25">
      <c r="A74" s="103"/>
      <c r="B74" s="141"/>
      <c r="C74" s="78" t="s">
        <v>12</v>
      </c>
      <c r="D74" s="140">
        <v>24237</v>
      </c>
      <c r="E74" s="140">
        <v>24237</v>
      </c>
      <c r="F74" s="140">
        <v>24219.200000000001</v>
      </c>
      <c r="G74" s="140">
        <v>24219.200000000001</v>
      </c>
      <c r="H74" s="27" t="s">
        <v>86</v>
      </c>
      <c r="I74" s="28">
        <f t="shared" si="31"/>
        <v>0.99929999999999997</v>
      </c>
    </row>
    <row r="75" spans="1:10" x14ac:dyDescent="0.25">
      <c r="A75" s="121"/>
      <c r="B75" s="142"/>
      <c r="C75" s="78" t="s">
        <v>21</v>
      </c>
      <c r="D75" s="140">
        <v>9464.4</v>
      </c>
      <c r="E75" s="140">
        <v>9464.4</v>
      </c>
      <c r="F75" s="140">
        <v>9457.5</v>
      </c>
      <c r="G75" s="140">
        <v>9457.5</v>
      </c>
      <c r="H75" s="27" t="s">
        <v>86</v>
      </c>
      <c r="I75" s="28">
        <f t="shared" si="31"/>
        <v>0.99929999999999997</v>
      </c>
    </row>
    <row r="76" spans="1:10" x14ac:dyDescent="0.25">
      <c r="A76" s="104"/>
      <c r="B76" s="95" t="s">
        <v>14</v>
      </c>
      <c r="C76" s="143" t="s">
        <v>13</v>
      </c>
      <c r="D76" s="138">
        <f>D77+D79+D78</f>
        <v>109973.1</v>
      </c>
      <c r="E76" s="138">
        <f t="shared" ref="E76:G76" si="32">E77+E79+E78</f>
        <v>109973.1</v>
      </c>
      <c r="F76" s="138">
        <f t="shared" si="32"/>
        <v>109883.3</v>
      </c>
      <c r="G76" s="138">
        <f t="shared" si="32"/>
        <v>109883.3</v>
      </c>
      <c r="H76" s="27" t="s">
        <v>86</v>
      </c>
      <c r="I76" s="28">
        <v>0</v>
      </c>
      <c r="J76" s="6"/>
    </row>
    <row r="77" spans="1:10" ht="47.25" x14ac:dyDescent="0.25">
      <c r="A77" s="105"/>
      <c r="B77" s="103"/>
      <c r="C77" s="78" t="s">
        <v>12</v>
      </c>
      <c r="D77" s="71">
        <f>D69+D74+D71</f>
        <v>25379.800000000003</v>
      </c>
      <c r="E77" s="71">
        <f t="shared" ref="E77:G77" si="33">E69+E74+E71</f>
        <v>25379.800000000003</v>
      </c>
      <c r="F77" s="71">
        <f t="shared" si="33"/>
        <v>25362.000000000004</v>
      </c>
      <c r="G77" s="71">
        <f t="shared" si="33"/>
        <v>25362.000000000004</v>
      </c>
      <c r="H77" s="27" t="s">
        <v>86</v>
      </c>
      <c r="I77" s="28">
        <f t="shared" ref="I77:I84" si="34">ROUND(G77/E77,4)</f>
        <v>0.99929999999999997</v>
      </c>
    </row>
    <row r="78" spans="1:10" ht="31.5" x14ac:dyDescent="0.25">
      <c r="A78" s="105"/>
      <c r="B78" s="103"/>
      <c r="C78" s="78" t="s">
        <v>98</v>
      </c>
      <c r="D78" s="71">
        <f>D73</f>
        <v>71477</v>
      </c>
      <c r="E78" s="71">
        <f t="shared" ref="E78:G78" si="35">E73</f>
        <v>71477</v>
      </c>
      <c r="F78" s="71">
        <f t="shared" si="35"/>
        <v>71424.5</v>
      </c>
      <c r="G78" s="71">
        <f t="shared" si="35"/>
        <v>71424.5</v>
      </c>
      <c r="H78" s="27" t="s">
        <v>86</v>
      </c>
      <c r="I78" s="28">
        <f t="shared" ref="I78" si="36">ROUND(G78/E78,4)</f>
        <v>0.99929999999999997</v>
      </c>
    </row>
    <row r="79" spans="1:10" x14ac:dyDescent="0.25">
      <c r="A79" s="105"/>
      <c r="B79" s="103"/>
      <c r="C79" s="78" t="s">
        <v>21</v>
      </c>
      <c r="D79" s="71">
        <f>D72+D70+D75+D68</f>
        <v>13116.3</v>
      </c>
      <c r="E79" s="71">
        <f t="shared" ref="E79:G79" si="37">E72+E70+E75+E68</f>
        <v>13116.3</v>
      </c>
      <c r="F79" s="71">
        <f t="shared" si="37"/>
        <v>13096.8</v>
      </c>
      <c r="G79" s="71">
        <f t="shared" si="37"/>
        <v>13096.8</v>
      </c>
      <c r="H79" s="27" t="s">
        <v>86</v>
      </c>
      <c r="I79" s="28">
        <f t="shared" si="34"/>
        <v>0.99850000000000005</v>
      </c>
    </row>
    <row r="80" spans="1:10" ht="33.75" customHeight="1" x14ac:dyDescent="0.25">
      <c r="A80" s="119" t="s">
        <v>40</v>
      </c>
      <c r="B80" s="120"/>
      <c r="C80" s="120"/>
      <c r="D80" s="120"/>
      <c r="E80" s="120"/>
      <c r="F80" s="120"/>
      <c r="G80" s="120"/>
      <c r="H80" s="120"/>
      <c r="I80" s="93"/>
    </row>
    <row r="81" spans="1:58" ht="44.25" customHeight="1" x14ac:dyDescent="0.25">
      <c r="A81" s="60"/>
      <c r="B81" s="68" t="s">
        <v>41</v>
      </c>
      <c r="C81" s="68" t="s">
        <v>21</v>
      </c>
      <c r="D81" s="44">
        <v>865</v>
      </c>
      <c r="E81" s="44">
        <v>865</v>
      </c>
      <c r="F81" s="44">
        <v>861.9</v>
      </c>
      <c r="G81" s="44">
        <v>861.9</v>
      </c>
      <c r="H81" s="27" t="s">
        <v>86</v>
      </c>
      <c r="I81" s="28">
        <f>ROUND(G81/E81,4)</f>
        <v>0.99639999999999995</v>
      </c>
    </row>
    <row r="82" spans="1:58" ht="92.25" customHeight="1" x14ac:dyDescent="0.25">
      <c r="A82" s="60"/>
      <c r="B82" s="68" t="s">
        <v>42</v>
      </c>
      <c r="C82" s="68" t="s">
        <v>12</v>
      </c>
      <c r="D82" s="44">
        <v>492.2</v>
      </c>
      <c r="E82" s="44">
        <v>492.15</v>
      </c>
      <c r="F82" s="44">
        <v>492.2</v>
      </c>
      <c r="G82" s="44">
        <v>492.2</v>
      </c>
      <c r="H82" s="27" t="s">
        <v>86</v>
      </c>
      <c r="I82" s="28">
        <f t="shared" si="34"/>
        <v>1.0001</v>
      </c>
      <c r="J82" s="7"/>
      <c r="BF82" s="1" t="s">
        <v>38</v>
      </c>
    </row>
    <row r="83" spans="1:58" ht="61.5" customHeight="1" x14ac:dyDescent="0.25">
      <c r="A83" s="60"/>
      <c r="B83" s="68" t="s">
        <v>43</v>
      </c>
      <c r="C83" s="68" t="s">
        <v>21</v>
      </c>
      <c r="D83" s="44">
        <v>1033.5999999999999</v>
      </c>
      <c r="E83" s="44">
        <v>1033.5999999999999</v>
      </c>
      <c r="F83" s="44">
        <v>1033.5999999999999</v>
      </c>
      <c r="G83" s="44">
        <v>1033.5999999999999</v>
      </c>
      <c r="H83" s="27" t="s">
        <v>86</v>
      </c>
      <c r="I83" s="28">
        <f t="shared" si="34"/>
        <v>1</v>
      </c>
    </row>
    <row r="84" spans="1:58" ht="61.5" customHeight="1" x14ac:dyDescent="0.25">
      <c r="A84" s="60"/>
      <c r="B84" s="68" t="s">
        <v>93</v>
      </c>
      <c r="C84" s="68" t="s">
        <v>21</v>
      </c>
      <c r="D84" s="44">
        <v>2285.6999999999998</v>
      </c>
      <c r="E84" s="44">
        <v>2285.6999999999998</v>
      </c>
      <c r="F84" s="44">
        <v>2285.6999999999998</v>
      </c>
      <c r="G84" s="44">
        <v>2285.6999999999998</v>
      </c>
      <c r="H84" s="27" t="s">
        <v>86</v>
      </c>
      <c r="I84" s="28">
        <f t="shared" si="34"/>
        <v>1</v>
      </c>
    </row>
    <row r="85" spans="1:58" ht="87.75" customHeight="1" x14ac:dyDescent="0.25">
      <c r="A85" s="59"/>
      <c r="B85" s="57" t="s">
        <v>108</v>
      </c>
      <c r="C85" s="68" t="s">
        <v>12</v>
      </c>
      <c r="D85" s="44">
        <v>2285.6999999999998</v>
      </c>
      <c r="E85" s="44">
        <v>2285.6999999999998</v>
      </c>
      <c r="F85" s="44">
        <v>2285.6999999999998</v>
      </c>
      <c r="G85" s="44">
        <v>2285.6999999999998</v>
      </c>
      <c r="H85" s="27" t="s">
        <v>86</v>
      </c>
      <c r="I85" s="28">
        <f t="shared" ref="I85:I87" si="38">ROUND(G85/E85,4)</f>
        <v>1</v>
      </c>
    </row>
    <row r="86" spans="1:58" ht="37.5" customHeight="1" x14ac:dyDescent="0.25">
      <c r="A86" s="95"/>
      <c r="B86" s="95" t="s">
        <v>14</v>
      </c>
      <c r="C86" s="60" t="s">
        <v>13</v>
      </c>
      <c r="D86" s="29">
        <f>D87+D88</f>
        <v>6962.1999999999989</v>
      </c>
      <c r="E86" s="29">
        <f t="shared" ref="E86" si="39">E87+E88</f>
        <v>6962.15</v>
      </c>
      <c r="F86" s="29">
        <f>F87+F88</f>
        <v>6958.9999999999991</v>
      </c>
      <c r="G86" s="29">
        <f>G87+G88</f>
        <v>6958.9999999999991</v>
      </c>
      <c r="H86" s="27" t="s">
        <v>86</v>
      </c>
      <c r="I86" s="28">
        <f t="shared" si="38"/>
        <v>0.99950000000000006</v>
      </c>
      <c r="L86" s="6"/>
    </row>
    <row r="87" spans="1:58" ht="34.5" customHeight="1" x14ac:dyDescent="0.25">
      <c r="A87" s="96"/>
      <c r="B87" s="103"/>
      <c r="C87" s="68" t="s">
        <v>21</v>
      </c>
      <c r="D87" s="26">
        <f>D81+D83+D84</f>
        <v>4184.2999999999993</v>
      </c>
      <c r="E87" s="26">
        <f t="shared" ref="E87" si="40">E81+E83+E84</f>
        <v>4184.2999999999993</v>
      </c>
      <c r="F87" s="26">
        <f>F81+F83+F84-0.1</f>
        <v>4181.0999999999995</v>
      </c>
      <c r="G87" s="26">
        <f>G81+G83+G84-0.1</f>
        <v>4181.0999999999995</v>
      </c>
      <c r="H87" s="27" t="s">
        <v>86</v>
      </c>
      <c r="I87" s="28">
        <f t="shared" si="38"/>
        <v>0.99919999999999998</v>
      </c>
    </row>
    <row r="88" spans="1:58" ht="48.75" customHeight="1" x14ac:dyDescent="0.25">
      <c r="A88" s="97"/>
      <c r="B88" s="96"/>
      <c r="C88" s="68" t="s">
        <v>12</v>
      </c>
      <c r="D88" s="26">
        <f>D82+D85</f>
        <v>2777.8999999999996</v>
      </c>
      <c r="E88" s="26">
        <f t="shared" ref="E88:G88" si="41">E82+E85</f>
        <v>2777.85</v>
      </c>
      <c r="F88" s="26">
        <f t="shared" si="41"/>
        <v>2777.8999999999996</v>
      </c>
      <c r="G88" s="26">
        <f t="shared" si="41"/>
        <v>2777.8999999999996</v>
      </c>
      <c r="H88" s="27" t="s">
        <v>86</v>
      </c>
      <c r="I88" s="28">
        <v>0</v>
      </c>
    </row>
    <row r="89" spans="1:58" ht="36" customHeight="1" x14ac:dyDescent="0.25">
      <c r="A89" s="134"/>
      <c r="B89" s="95" t="s">
        <v>11</v>
      </c>
      <c r="C89" s="60" t="s">
        <v>13</v>
      </c>
      <c r="D89" s="138">
        <f>D90+D91+D92</f>
        <v>215364.36000000002</v>
      </c>
      <c r="E89" s="138">
        <f>E90+E91+E92+0.1</f>
        <v>215364.41</v>
      </c>
      <c r="F89" s="138">
        <f t="shared" ref="E89:G89" si="42">F90+F91+F92+0.1</f>
        <v>214009.43</v>
      </c>
      <c r="G89" s="138">
        <f t="shared" si="42"/>
        <v>214008.4</v>
      </c>
      <c r="H89" s="27" t="s">
        <v>86</v>
      </c>
      <c r="I89" s="28">
        <f t="shared" ref="I89:I100" si="43">ROUND(G89/E89,4)</f>
        <v>0.99370000000000003</v>
      </c>
    </row>
    <row r="90" spans="1:58" ht="33.75" customHeight="1" x14ac:dyDescent="0.25">
      <c r="A90" s="96"/>
      <c r="B90" s="99"/>
      <c r="C90" s="68" t="s">
        <v>21</v>
      </c>
      <c r="D90" s="71">
        <f>D87+D79+D66+D61+D49</f>
        <v>98317.440000000002</v>
      </c>
      <c r="E90" s="71">
        <f>E87+E79+E66+E61+E49</f>
        <v>98317.440000000002</v>
      </c>
      <c r="F90" s="71">
        <f>F87+F79+F66+F61+F49</f>
        <v>97217.329999999987</v>
      </c>
      <c r="G90" s="71">
        <f>G87+G79+G66+G61+G49</f>
        <v>97216.299999999988</v>
      </c>
      <c r="H90" s="27" t="s">
        <v>86</v>
      </c>
      <c r="I90" s="28">
        <f t="shared" si="43"/>
        <v>0.98880000000000001</v>
      </c>
    </row>
    <row r="91" spans="1:58" ht="65.25" customHeight="1" x14ac:dyDescent="0.25">
      <c r="A91" s="96"/>
      <c r="B91" s="99"/>
      <c r="C91" s="68" t="s">
        <v>12</v>
      </c>
      <c r="D91" s="71">
        <f>D50+D62+D77+D88</f>
        <v>45569.920000000006</v>
      </c>
      <c r="E91" s="71">
        <f>E50+E62+E77+E88</f>
        <v>45569.87</v>
      </c>
      <c r="F91" s="71">
        <f t="shared" ref="E91:G91" si="44">F50+F62+F77+F88</f>
        <v>45367.500000000007</v>
      </c>
      <c r="G91" s="71">
        <f t="shared" si="44"/>
        <v>45367.500000000007</v>
      </c>
      <c r="H91" s="27" t="s">
        <v>86</v>
      </c>
      <c r="I91" s="28">
        <f t="shared" si="43"/>
        <v>0.99560000000000004</v>
      </c>
    </row>
    <row r="92" spans="1:58" ht="65.25" customHeight="1" x14ac:dyDescent="0.25">
      <c r="A92" s="96"/>
      <c r="B92" s="99"/>
      <c r="C92" s="57" t="s">
        <v>98</v>
      </c>
      <c r="D92" s="144">
        <f>D78</f>
        <v>71477</v>
      </c>
      <c r="E92" s="144">
        <f>E78</f>
        <v>71477</v>
      </c>
      <c r="F92" s="144">
        <f t="shared" ref="E92:G92" si="45">F78</f>
        <v>71424.5</v>
      </c>
      <c r="G92" s="144">
        <f t="shared" si="45"/>
        <v>71424.5</v>
      </c>
      <c r="H92" s="37" t="s">
        <v>86</v>
      </c>
      <c r="I92" s="38">
        <f t="shared" si="43"/>
        <v>0.99929999999999997</v>
      </c>
    </row>
    <row r="93" spans="1:58" ht="15.75" customHeight="1" x14ac:dyDescent="0.25">
      <c r="A93" s="46">
        <v>4</v>
      </c>
      <c r="B93" s="90" t="s">
        <v>74</v>
      </c>
      <c r="C93" s="91"/>
      <c r="D93" s="91"/>
      <c r="E93" s="91"/>
      <c r="F93" s="91"/>
      <c r="G93" s="91"/>
      <c r="H93" s="91"/>
      <c r="I93" s="92"/>
    </row>
    <row r="94" spans="1:58" ht="42" customHeight="1" x14ac:dyDescent="0.25">
      <c r="A94" s="63"/>
      <c r="B94" s="106" t="s">
        <v>94</v>
      </c>
      <c r="C94" s="107"/>
      <c r="D94" s="107"/>
      <c r="E94" s="107"/>
      <c r="F94" s="107"/>
      <c r="G94" s="107"/>
      <c r="H94" s="107"/>
      <c r="I94" s="108"/>
    </row>
    <row r="95" spans="1:58" ht="31.5" x14ac:dyDescent="0.25">
      <c r="A95" s="47"/>
      <c r="B95" s="68" t="s">
        <v>95</v>
      </c>
      <c r="C95" s="68" t="s">
        <v>21</v>
      </c>
      <c r="D95" s="26">
        <v>5578.4</v>
      </c>
      <c r="E95" s="26">
        <v>5578.4</v>
      </c>
      <c r="F95" s="26">
        <v>4828.8</v>
      </c>
      <c r="G95" s="26">
        <v>4828.8</v>
      </c>
      <c r="H95" s="27" t="s">
        <v>86</v>
      </c>
      <c r="I95" s="28">
        <f t="shared" si="43"/>
        <v>0.86560000000000004</v>
      </c>
    </row>
    <row r="96" spans="1:58" x14ac:dyDescent="0.25">
      <c r="A96" s="47"/>
      <c r="B96" s="48" t="s">
        <v>14</v>
      </c>
      <c r="C96" s="68" t="s">
        <v>21</v>
      </c>
      <c r="D96" s="26">
        <f>D95</f>
        <v>5578.4</v>
      </c>
      <c r="E96" s="26">
        <f t="shared" ref="E96:G96" si="46">E95</f>
        <v>5578.4</v>
      </c>
      <c r="F96" s="26">
        <f t="shared" si="46"/>
        <v>4828.8</v>
      </c>
      <c r="G96" s="26">
        <f t="shared" si="46"/>
        <v>4828.8</v>
      </c>
      <c r="H96" s="27" t="s">
        <v>86</v>
      </c>
      <c r="I96" s="28">
        <f t="shared" si="43"/>
        <v>0.86560000000000004</v>
      </c>
    </row>
    <row r="97" spans="1:9" ht="42" customHeight="1" x14ac:dyDescent="0.25">
      <c r="A97" s="63"/>
      <c r="B97" s="106" t="s">
        <v>44</v>
      </c>
      <c r="C97" s="107"/>
      <c r="D97" s="107"/>
      <c r="E97" s="107"/>
      <c r="F97" s="107"/>
      <c r="G97" s="107"/>
      <c r="H97" s="107"/>
      <c r="I97" s="108"/>
    </row>
    <row r="98" spans="1:9" ht="91.5" customHeight="1" x14ac:dyDescent="0.25">
      <c r="A98" s="1"/>
      <c r="B98" s="68" t="s">
        <v>45</v>
      </c>
      <c r="C98" s="68" t="s">
        <v>21</v>
      </c>
      <c r="D98" s="26">
        <v>20</v>
      </c>
      <c r="E98" s="26">
        <v>20</v>
      </c>
      <c r="F98" s="26">
        <v>20</v>
      </c>
      <c r="G98" s="26">
        <v>20</v>
      </c>
      <c r="H98" s="27" t="s">
        <v>86</v>
      </c>
      <c r="I98" s="28">
        <f t="shared" si="43"/>
        <v>1</v>
      </c>
    </row>
    <row r="99" spans="1:9" ht="61.5" customHeight="1" x14ac:dyDescent="0.25">
      <c r="A99" s="49"/>
      <c r="B99" s="68" t="s">
        <v>46</v>
      </c>
      <c r="C99" s="68" t="s">
        <v>21</v>
      </c>
      <c r="D99" s="26">
        <v>60</v>
      </c>
      <c r="E99" s="26">
        <v>60</v>
      </c>
      <c r="F99" s="26">
        <v>59.98</v>
      </c>
      <c r="G99" s="26">
        <v>59.98</v>
      </c>
      <c r="H99" s="27" t="s">
        <v>86</v>
      </c>
      <c r="I99" s="28">
        <f t="shared" si="43"/>
        <v>0.99970000000000003</v>
      </c>
    </row>
    <row r="100" spans="1:9" ht="102" customHeight="1" x14ac:dyDescent="0.25">
      <c r="A100" s="49"/>
      <c r="B100" s="68" t="s">
        <v>47</v>
      </c>
      <c r="C100" s="68" t="s">
        <v>21</v>
      </c>
      <c r="D100" s="26">
        <v>287.7</v>
      </c>
      <c r="E100" s="26">
        <v>287.7</v>
      </c>
      <c r="F100" s="26">
        <v>231.5</v>
      </c>
      <c r="G100" s="26">
        <v>231.5</v>
      </c>
      <c r="H100" s="27" t="s">
        <v>86</v>
      </c>
      <c r="I100" s="28">
        <f t="shared" si="43"/>
        <v>0.80469999999999997</v>
      </c>
    </row>
    <row r="101" spans="1:9" ht="102" customHeight="1" x14ac:dyDescent="0.25">
      <c r="A101" s="69"/>
      <c r="B101" s="57" t="s">
        <v>109</v>
      </c>
      <c r="C101" s="68" t="s">
        <v>21</v>
      </c>
      <c r="D101" s="26">
        <v>224.5</v>
      </c>
      <c r="E101" s="26">
        <v>224.5</v>
      </c>
      <c r="F101" s="26">
        <v>129.30000000000001</v>
      </c>
      <c r="G101" s="26">
        <v>129.30000000000001</v>
      </c>
      <c r="H101" s="27" t="s">
        <v>86</v>
      </c>
      <c r="I101" s="28">
        <f t="shared" ref="I101" si="47">ROUND(G101/E101,4)</f>
        <v>0.57589999999999997</v>
      </c>
    </row>
    <row r="102" spans="1:9" ht="102" customHeight="1" x14ac:dyDescent="0.25">
      <c r="A102" s="69"/>
      <c r="B102" s="57" t="s">
        <v>110</v>
      </c>
      <c r="C102" s="68" t="s">
        <v>12</v>
      </c>
      <c r="D102" s="26">
        <v>381.2</v>
      </c>
      <c r="E102" s="26">
        <v>381.2</v>
      </c>
      <c r="F102" s="26">
        <v>381.2</v>
      </c>
      <c r="G102" s="26">
        <v>381.2</v>
      </c>
      <c r="H102" s="27" t="s">
        <v>86</v>
      </c>
      <c r="I102" s="28">
        <f t="shared" ref="I102:I103" si="48">ROUND(G102/E102,4)</f>
        <v>1</v>
      </c>
    </row>
    <row r="103" spans="1:9" ht="102" customHeight="1" x14ac:dyDescent="0.25">
      <c r="A103" s="69"/>
      <c r="B103" s="57" t="s">
        <v>111</v>
      </c>
      <c r="C103" s="68" t="s">
        <v>21</v>
      </c>
      <c r="D103" s="26">
        <v>144.58000000000001</v>
      </c>
      <c r="E103" s="26">
        <v>144.58000000000001</v>
      </c>
      <c r="F103" s="26">
        <v>144.58000000000001</v>
      </c>
      <c r="G103" s="26">
        <v>144.58000000000001</v>
      </c>
      <c r="H103" s="27" t="s">
        <v>86</v>
      </c>
      <c r="I103" s="28">
        <f t="shared" si="48"/>
        <v>1</v>
      </c>
    </row>
    <row r="104" spans="1:9" ht="32.25" customHeight="1" x14ac:dyDescent="0.25">
      <c r="A104" s="116"/>
      <c r="B104" s="95" t="s">
        <v>14</v>
      </c>
      <c r="C104" s="60" t="s">
        <v>62</v>
      </c>
      <c r="D104" s="29">
        <f>D106+D105</f>
        <v>1117.8800000000001</v>
      </c>
      <c r="E104" s="29">
        <f>E106+E105</f>
        <v>1117.8800000000001</v>
      </c>
      <c r="F104" s="29">
        <f>F106+F105</f>
        <v>966.46</v>
      </c>
      <c r="G104" s="29">
        <f>G106+G105</f>
        <v>966.46</v>
      </c>
      <c r="H104" s="32" t="s">
        <v>86</v>
      </c>
      <c r="I104" s="33">
        <f t="shared" ref="I104" si="49">ROUND(G104/E104,4)</f>
        <v>0.86450000000000005</v>
      </c>
    </row>
    <row r="105" spans="1:9" ht="49.5" customHeight="1" x14ac:dyDescent="0.25">
      <c r="A105" s="117"/>
      <c r="B105" s="103"/>
      <c r="C105" s="68" t="s">
        <v>12</v>
      </c>
      <c r="D105" s="26">
        <f>D102</f>
        <v>381.2</v>
      </c>
      <c r="E105" s="26">
        <f t="shared" ref="E105:G105" si="50">E102</f>
        <v>381.2</v>
      </c>
      <c r="F105" s="26">
        <f t="shared" si="50"/>
        <v>381.2</v>
      </c>
      <c r="G105" s="26">
        <f t="shared" si="50"/>
        <v>381.2</v>
      </c>
      <c r="H105" s="32" t="s">
        <v>86</v>
      </c>
      <c r="I105" s="33">
        <f t="shared" ref="I105" si="51">ROUND(G105/E105,4)</f>
        <v>1</v>
      </c>
    </row>
    <row r="106" spans="1:9" s="3" customFormat="1" ht="36.75" customHeight="1" x14ac:dyDescent="0.25">
      <c r="A106" s="118"/>
      <c r="B106" s="96"/>
      <c r="C106" s="68" t="s">
        <v>21</v>
      </c>
      <c r="D106" s="26">
        <f>D98+D99+D100+D101+D103-0.1</f>
        <v>736.68000000000006</v>
      </c>
      <c r="E106" s="26">
        <f>E98+E99+E100+E101+E103-0.1</f>
        <v>736.68000000000006</v>
      </c>
      <c r="F106" s="26">
        <f>F98+F99+F100+F101+F103-0.1</f>
        <v>585.26</v>
      </c>
      <c r="G106" s="26">
        <f>G98+G99+G100+G101+G103-0.1</f>
        <v>585.26</v>
      </c>
      <c r="H106" s="27" t="s">
        <v>86</v>
      </c>
      <c r="I106" s="28">
        <f t="shared" ref="I106:I113" si="52">ROUND(G106/E106,4)</f>
        <v>0.79449999999999998</v>
      </c>
    </row>
    <row r="107" spans="1:9" ht="18.75" customHeight="1" x14ac:dyDescent="0.25">
      <c r="A107" s="50"/>
      <c r="B107" s="106" t="s">
        <v>48</v>
      </c>
      <c r="C107" s="107"/>
      <c r="D107" s="107"/>
      <c r="E107" s="107"/>
      <c r="F107" s="107"/>
      <c r="G107" s="107"/>
      <c r="H107" s="107"/>
      <c r="I107" s="108"/>
    </row>
    <row r="108" spans="1:9" s="3" customFormat="1" ht="99" customHeight="1" x14ac:dyDescent="0.25">
      <c r="A108" s="64"/>
      <c r="B108" s="68" t="s">
        <v>16</v>
      </c>
      <c r="C108" s="68" t="s">
        <v>21</v>
      </c>
      <c r="D108" s="26">
        <v>855.6</v>
      </c>
      <c r="E108" s="26">
        <v>855.6</v>
      </c>
      <c r="F108" s="26">
        <v>855.6</v>
      </c>
      <c r="G108" s="26">
        <v>855.6</v>
      </c>
      <c r="H108" s="27" t="s">
        <v>86</v>
      </c>
      <c r="I108" s="28">
        <f t="shared" si="52"/>
        <v>1</v>
      </c>
    </row>
    <row r="109" spans="1:9" s="3" customFormat="1" ht="54.75" customHeight="1" x14ac:dyDescent="0.25">
      <c r="A109" s="51"/>
      <c r="B109" s="68" t="s">
        <v>49</v>
      </c>
      <c r="C109" s="68" t="s">
        <v>21</v>
      </c>
      <c r="D109" s="26">
        <v>43952</v>
      </c>
      <c r="E109" s="26">
        <v>43952</v>
      </c>
      <c r="F109" s="26">
        <v>43823.3</v>
      </c>
      <c r="G109" s="26">
        <v>43806.2</v>
      </c>
      <c r="H109" s="27" t="s">
        <v>86</v>
      </c>
      <c r="I109" s="28">
        <f t="shared" si="52"/>
        <v>0.99670000000000003</v>
      </c>
    </row>
    <row r="110" spans="1:9" s="3" customFormat="1" ht="104.25" customHeight="1" x14ac:dyDescent="0.25">
      <c r="A110" s="77"/>
      <c r="B110" s="75" t="s">
        <v>116</v>
      </c>
      <c r="C110" s="78" t="s">
        <v>12</v>
      </c>
      <c r="D110" s="26">
        <v>164.6</v>
      </c>
      <c r="E110" s="26">
        <v>164.6</v>
      </c>
      <c r="F110" s="26">
        <v>164.6</v>
      </c>
      <c r="G110" s="26">
        <v>164.6</v>
      </c>
      <c r="H110" s="27" t="s">
        <v>86</v>
      </c>
      <c r="I110" s="28">
        <f t="shared" si="52"/>
        <v>1</v>
      </c>
    </row>
    <row r="111" spans="1:9" s="3" customFormat="1" ht="35.25" customHeight="1" x14ac:dyDescent="0.25">
      <c r="A111" s="136"/>
      <c r="B111" s="95" t="s">
        <v>14</v>
      </c>
      <c r="C111" s="60" t="s">
        <v>19</v>
      </c>
      <c r="D111" s="29">
        <f>D112+D113</f>
        <v>44972.299999999996</v>
      </c>
      <c r="E111" s="29">
        <f>E112+E113</f>
        <v>44972.299999999996</v>
      </c>
      <c r="F111" s="29">
        <f>F112+F113</f>
        <v>44843.5</v>
      </c>
      <c r="G111" s="29">
        <f>G112+G113</f>
        <v>44826.499999999993</v>
      </c>
      <c r="H111" s="32" t="s">
        <v>86</v>
      </c>
      <c r="I111" s="33">
        <f>ROUND(G111/E111,4)</f>
        <v>0.99680000000000002</v>
      </c>
    </row>
    <row r="112" spans="1:9" s="3" customFormat="1" ht="36" customHeight="1" x14ac:dyDescent="0.25">
      <c r="A112" s="88"/>
      <c r="B112" s="96"/>
      <c r="C112" s="68" t="s">
        <v>21</v>
      </c>
      <c r="D112" s="26">
        <f>D108+D109+0.1</f>
        <v>44807.7</v>
      </c>
      <c r="E112" s="26">
        <f>E108+E109+0.1</f>
        <v>44807.7</v>
      </c>
      <c r="F112" s="26">
        <f>F108+F109</f>
        <v>44678.9</v>
      </c>
      <c r="G112" s="26">
        <f>G108+G109+0.1</f>
        <v>44661.899999999994</v>
      </c>
      <c r="H112" s="27" t="s">
        <v>86</v>
      </c>
      <c r="I112" s="28">
        <f t="shared" si="52"/>
        <v>0.99670000000000003</v>
      </c>
    </row>
    <row r="113" spans="1:11" s="3" customFormat="1" ht="48.75" customHeight="1" x14ac:dyDescent="0.25">
      <c r="A113" s="73"/>
      <c r="B113" s="74"/>
      <c r="C113" s="78" t="s">
        <v>12</v>
      </c>
      <c r="D113" s="26">
        <f>D110</f>
        <v>164.6</v>
      </c>
      <c r="E113" s="26">
        <f>E110</f>
        <v>164.6</v>
      </c>
      <c r="F113" s="26">
        <f>F110</f>
        <v>164.6</v>
      </c>
      <c r="G113" s="26">
        <f>G110</f>
        <v>164.6</v>
      </c>
      <c r="H113" s="27" t="s">
        <v>86</v>
      </c>
      <c r="I113" s="28">
        <f t="shared" si="52"/>
        <v>1</v>
      </c>
    </row>
    <row r="114" spans="1:11" s="3" customFormat="1" ht="35.25" customHeight="1" x14ac:dyDescent="0.25">
      <c r="A114" s="136"/>
      <c r="B114" s="95" t="s">
        <v>11</v>
      </c>
      <c r="C114" s="60" t="s">
        <v>19</v>
      </c>
      <c r="D114" s="29">
        <f>D115+D116</f>
        <v>51668.58</v>
      </c>
      <c r="E114" s="29">
        <f>E115+E116</f>
        <v>51668.58</v>
      </c>
      <c r="F114" s="29">
        <f>F115+F116</f>
        <v>50638.760000000009</v>
      </c>
      <c r="G114" s="29">
        <f t="shared" ref="G114" si="53">G115+G116</f>
        <v>50621.760000000002</v>
      </c>
      <c r="H114" s="32" t="s">
        <v>86</v>
      </c>
      <c r="I114" s="33">
        <f t="shared" ref="I114" si="54">ROUND(G114/E114,4)</f>
        <v>0.97970000000000002</v>
      </c>
      <c r="J114" s="19"/>
    </row>
    <row r="115" spans="1:11" s="3" customFormat="1" ht="36" customHeight="1" x14ac:dyDescent="0.25">
      <c r="A115" s="88"/>
      <c r="B115" s="96"/>
      <c r="C115" s="68" t="s">
        <v>21</v>
      </c>
      <c r="D115" s="26">
        <f>D106+D112+D95</f>
        <v>51122.78</v>
      </c>
      <c r="E115" s="26">
        <f t="shared" ref="E115:G115" si="55">E106+E112+E95</f>
        <v>51122.78</v>
      </c>
      <c r="F115" s="26">
        <f>F106+F112+F95</f>
        <v>50092.960000000006</v>
      </c>
      <c r="G115" s="26">
        <f t="shared" si="55"/>
        <v>50075.96</v>
      </c>
      <c r="H115" s="27" t="s">
        <v>86</v>
      </c>
      <c r="I115" s="28">
        <f t="shared" ref="I115:I119" si="56">ROUND(G115/E115,4)</f>
        <v>0.97950000000000004</v>
      </c>
    </row>
    <row r="116" spans="1:11" s="3" customFormat="1" ht="58.5" customHeight="1" x14ac:dyDescent="0.25">
      <c r="A116" s="89"/>
      <c r="B116" s="97"/>
      <c r="C116" s="68" t="s">
        <v>12</v>
      </c>
      <c r="D116" s="26">
        <f>D105+D110</f>
        <v>545.79999999999995</v>
      </c>
      <c r="E116" s="26">
        <f>E105+E113</f>
        <v>545.79999999999995</v>
      </c>
      <c r="F116" s="26">
        <f>F105+F110</f>
        <v>545.79999999999995</v>
      </c>
      <c r="G116" s="26">
        <f>G105+G110</f>
        <v>545.79999999999995</v>
      </c>
      <c r="H116" s="27" t="s">
        <v>86</v>
      </c>
      <c r="I116" s="28">
        <v>0</v>
      </c>
    </row>
    <row r="117" spans="1:11" ht="18.75" customHeight="1" x14ac:dyDescent="0.25">
      <c r="A117" s="67">
        <v>5</v>
      </c>
      <c r="B117" s="109" t="s">
        <v>75</v>
      </c>
      <c r="C117" s="110"/>
      <c r="D117" s="110"/>
      <c r="E117" s="110"/>
      <c r="F117" s="110"/>
      <c r="G117" s="110"/>
      <c r="H117" s="110"/>
      <c r="I117" s="111"/>
    </row>
    <row r="118" spans="1:11" ht="46.5" customHeight="1" x14ac:dyDescent="0.25">
      <c r="A118" s="49"/>
      <c r="B118" s="66" t="s">
        <v>67</v>
      </c>
      <c r="C118" s="68" t="s">
        <v>21</v>
      </c>
      <c r="D118" s="26">
        <v>7773.2</v>
      </c>
      <c r="E118" s="26">
        <v>7773.2</v>
      </c>
      <c r="F118" s="26">
        <v>7541.3</v>
      </c>
      <c r="G118" s="26">
        <v>7541.3</v>
      </c>
      <c r="H118" s="27" t="s">
        <v>86</v>
      </c>
      <c r="I118" s="28">
        <f t="shared" si="56"/>
        <v>0.97019999999999995</v>
      </c>
    </row>
    <row r="119" spans="1:11" ht="57.75" customHeight="1" x14ac:dyDescent="0.25">
      <c r="A119" s="49"/>
      <c r="B119" s="66" t="s">
        <v>50</v>
      </c>
      <c r="C119" s="68" t="s">
        <v>21</v>
      </c>
      <c r="D119" s="26">
        <v>486.81</v>
      </c>
      <c r="E119" s="26">
        <v>486.81</v>
      </c>
      <c r="F119" s="52">
        <v>233</v>
      </c>
      <c r="G119" s="52">
        <v>233</v>
      </c>
      <c r="H119" s="27" t="s">
        <v>86</v>
      </c>
      <c r="I119" s="28">
        <f t="shared" si="56"/>
        <v>0.47860000000000003</v>
      </c>
    </row>
    <row r="120" spans="1:11" ht="69.75" customHeight="1" x14ac:dyDescent="0.25">
      <c r="A120" s="49"/>
      <c r="B120" s="66" t="s">
        <v>51</v>
      </c>
      <c r="C120" s="68" t="s">
        <v>21</v>
      </c>
      <c r="D120" s="26">
        <v>3809.9</v>
      </c>
      <c r="E120" s="26">
        <v>3809.9</v>
      </c>
      <c r="F120" s="26">
        <v>3043.3</v>
      </c>
      <c r="G120" s="26">
        <v>2937</v>
      </c>
      <c r="H120" s="27" t="s">
        <v>86</v>
      </c>
      <c r="I120" s="28">
        <f>ROUND(G120/E120,4)</f>
        <v>0.77090000000000003</v>
      </c>
    </row>
    <row r="121" spans="1:11" s="3" customFormat="1" ht="46.5" customHeight="1" x14ac:dyDescent="0.25">
      <c r="A121" s="49"/>
      <c r="B121" s="66" t="s">
        <v>52</v>
      </c>
      <c r="C121" s="68" t="s">
        <v>21</v>
      </c>
      <c r="D121" s="26">
        <v>9210.1</v>
      </c>
      <c r="E121" s="26">
        <v>9210.1</v>
      </c>
      <c r="F121" s="26">
        <v>9141.9</v>
      </c>
      <c r="G121" s="26">
        <v>9140.9</v>
      </c>
      <c r="H121" s="27" t="s">
        <v>86</v>
      </c>
      <c r="I121" s="28">
        <f>ROUND(G121/E121,4)</f>
        <v>0.99250000000000005</v>
      </c>
    </row>
    <row r="122" spans="1:11" ht="36" customHeight="1" x14ac:dyDescent="0.25">
      <c r="A122" s="135"/>
      <c r="B122" s="95" t="s">
        <v>11</v>
      </c>
      <c r="C122" s="60" t="s">
        <v>13</v>
      </c>
      <c r="D122" s="29">
        <f>D123</f>
        <v>21280.010000000002</v>
      </c>
      <c r="E122" s="29">
        <f t="shared" ref="E122:G122" si="57">E123</f>
        <v>21280.010000000002</v>
      </c>
      <c r="F122" s="29">
        <f>F123</f>
        <v>19959.599999999999</v>
      </c>
      <c r="G122" s="29">
        <f t="shared" si="57"/>
        <v>19852.199999999997</v>
      </c>
      <c r="H122" s="32" t="s">
        <v>86</v>
      </c>
      <c r="I122" s="33">
        <f>ROUND(G122/E122,4)</f>
        <v>0.93289999999999995</v>
      </c>
    </row>
    <row r="123" spans="1:11" ht="36.75" customHeight="1" x14ac:dyDescent="0.25">
      <c r="A123" s="83"/>
      <c r="B123" s="99"/>
      <c r="C123" s="68" t="s">
        <v>21</v>
      </c>
      <c r="D123" s="26">
        <f>D118+D119+D120+D121</f>
        <v>21280.010000000002</v>
      </c>
      <c r="E123" s="26">
        <f t="shared" ref="E123:G123" si="58">E118+E119+E120+E121</f>
        <v>21280.010000000002</v>
      </c>
      <c r="F123" s="26">
        <f>F118+F119+F120+F121+0.1</f>
        <v>19959.599999999999</v>
      </c>
      <c r="G123" s="26">
        <f t="shared" si="58"/>
        <v>19852.199999999997</v>
      </c>
      <c r="H123" s="27" t="s">
        <v>86</v>
      </c>
      <c r="I123" s="28">
        <f>ROUND(G123/E123,4)</f>
        <v>0.93289999999999995</v>
      </c>
    </row>
    <row r="124" spans="1:11" ht="20.25" customHeight="1" x14ac:dyDescent="0.25">
      <c r="A124" s="67">
        <v>6</v>
      </c>
      <c r="B124" s="100" t="s">
        <v>76</v>
      </c>
      <c r="C124" s="101"/>
      <c r="D124" s="101"/>
      <c r="E124" s="101"/>
      <c r="F124" s="101"/>
      <c r="G124" s="101"/>
      <c r="H124" s="101"/>
      <c r="I124" s="102"/>
    </row>
    <row r="125" spans="1:11" ht="52.5" customHeight="1" x14ac:dyDescent="0.25">
      <c r="A125" s="113"/>
      <c r="B125" s="115" t="s">
        <v>53</v>
      </c>
      <c r="C125" s="68" t="s">
        <v>98</v>
      </c>
      <c r="D125" s="26">
        <v>3235.3</v>
      </c>
      <c r="E125" s="26">
        <v>3235.3</v>
      </c>
      <c r="F125" s="26">
        <v>2847.1</v>
      </c>
      <c r="G125" s="26">
        <v>2847.1</v>
      </c>
      <c r="H125" s="27" t="s">
        <v>86</v>
      </c>
      <c r="I125" s="28">
        <f t="shared" ref="I125:I136" si="59">ROUND(G125/E125,4)</f>
        <v>0.88</v>
      </c>
    </row>
    <row r="126" spans="1:11" ht="52.5" customHeight="1" x14ac:dyDescent="0.25">
      <c r="A126" s="114"/>
      <c r="B126" s="112"/>
      <c r="C126" s="68" t="s">
        <v>21</v>
      </c>
      <c r="D126" s="26">
        <v>1227.2</v>
      </c>
      <c r="E126" s="26">
        <v>1227.2</v>
      </c>
      <c r="F126" s="26">
        <v>1079.9000000000001</v>
      </c>
      <c r="G126" s="26">
        <v>1079.9000000000001</v>
      </c>
      <c r="H126" s="27" t="s">
        <v>86</v>
      </c>
      <c r="I126" s="28">
        <f t="shared" ref="I126" si="60">ROUND(G126/E126,4)</f>
        <v>0.88</v>
      </c>
      <c r="K126" s="6"/>
    </row>
    <row r="127" spans="1:11" ht="152.25" customHeight="1" x14ac:dyDescent="0.25">
      <c r="A127" s="53"/>
      <c r="B127" s="68" t="s">
        <v>104</v>
      </c>
      <c r="C127" s="68" t="s">
        <v>12</v>
      </c>
      <c r="D127" s="26">
        <v>0</v>
      </c>
      <c r="E127" s="26">
        <v>0</v>
      </c>
      <c r="F127" s="26">
        <v>0</v>
      </c>
      <c r="G127" s="26">
        <v>0</v>
      </c>
      <c r="H127" s="27" t="s">
        <v>86</v>
      </c>
      <c r="I127" s="28">
        <v>0</v>
      </c>
    </row>
    <row r="128" spans="1:11" ht="152.25" customHeight="1" x14ac:dyDescent="0.25">
      <c r="A128" s="53"/>
      <c r="B128" s="58" t="s">
        <v>105</v>
      </c>
      <c r="C128" s="68" t="s">
        <v>21</v>
      </c>
      <c r="D128" s="26">
        <v>441.78</v>
      </c>
      <c r="E128" s="26">
        <v>441.78</v>
      </c>
      <c r="F128" s="26">
        <v>0</v>
      </c>
      <c r="G128" s="26">
        <v>0</v>
      </c>
      <c r="H128" s="27" t="s">
        <v>86</v>
      </c>
      <c r="I128" s="28">
        <f t="shared" ref="I128" si="61">ROUND(G128/E128,4)</f>
        <v>0</v>
      </c>
    </row>
    <row r="129" spans="1:9" ht="32.25" customHeight="1" x14ac:dyDescent="0.25">
      <c r="A129" s="70"/>
      <c r="B129" s="95" t="s">
        <v>11</v>
      </c>
      <c r="C129" s="60" t="s">
        <v>13</v>
      </c>
      <c r="D129" s="29">
        <f>D130+D132+D131</f>
        <v>4904.28</v>
      </c>
      <c r="E129" s="29">
        <f t="shared" ref="E129:G129" si="62">E130+E132+E131</f>
        <v>4904.28</v>
      </c>
      <c r="F129" s="29">
        <f t="shared" si="62"/>
        <v>3927</v>
      </c>
      <c r="G129" s="29">
        <f t="shared" si="62"/>
        <v>3927</v>
      </c>
      <c r="H129" s="32" t="s">
        <v>86</v>
      </c>
      <c r="I129" s="33">
        <f t="shared" si="59"/>
        <v>0.80069999999999997</v>
      </c>
    </row>
    <row r="130" spans="1:9" ht="57.75" customHeight="1" x14ac:dyDescent="0.25">
      <c r="A130" s="62"/>
      <c r="B130" s="103"/>
      <c r="C130" s="68" t="s">
        <v>12</v>
      </c>
      <c r="D130" s="26">
        <f>D127</f>
        <v>0</v>
      </c>
      <c r="E130" s="26">
        <f t="shared" ref="E130:G130" si="63">E127</f>
        <v>0</v>
      </c>
      <c r="F130" s="26">
        <f t="shared" si="63"/>
        <v>0</v>
      </c>
      <c r="G130" s="26">
        <f t="shared" si="63"/>
        <v>0</v>
      </c>
      <c r="H130" s="27" t="s">
        <v>86</v>
      </c>
      <c r="I130" s="28">
        <v>0</v>
      </c>
    </row>
    <row r="131" spans="1:9" ht="57.75" customHeight="1" x14ac:dyDescent="0.25">
      <c r="A131" s="62"/>
      <c r="B131" s="103"/>
      <c r="C131" s="68" t="s">
        <v>98</v>
      </c>
      <c r="D131" s="26">
        <f>D126</f>
        <v>1227.2</v>
      </c>
      <c r="E131" s="26">
        <f t="shared" ref="E131:G131" si="64">E126</f>
        <v>1227.2</v>
      </c>
      <c r="F131" s="26">
        <f t="shared" si="64"/>
        <v>1079.9000000000001</v>
      </c>
      <c r="G131" s="26">
        <f t="shared" si="64"/>
        <v>1079.9000000000001</v>
      </c>
      <c r="H131" s="27" t="s">
        <v>86</v>
      </c>
      <c r="I131" s="28">
        <f t="shared" ref="I131" si="65">ROUND(G131/E131,4)</f>
        <v>0.88</v>
      </c>
    </row>
    <row r="132" spans="1:9" ht="57.75" customHeight="1" x14ac:dyDescent="0.25">
      <c r="A132" s="62"/>
      <c r="B132" s="121"/>
      <c r="C132" s="68" t="s">
        <v>21</v>
      </c>
      <c r="D132" s="26">
        <f>D125+D128</f>
        <v>3677.08</v>
      </c>
      <c r="E132" s="26">
        <f t="shared" ref="E132:G132" si="66">E125+E128</f>
        <v>3677.08</v>
      </c>
      <c r="F132" s="26">
        <f t="shared" si="66"/>
        <v>2847.1</v>
      </c>
      <c r="G132" s="26">
        <f t="shared" si="66"/>
        <v>2847.1</v>
      </c>
      <c r="H132" s="27" t="s">
        <v>86</v>
      </c>
      <c r="I132" s="28">
        <f t="shared" si="59"/>
        <v>0.77429999999999999</v>
      </c>
    </row>
    <row r="133" spans="1:9" ht="21.75" customHeight="1" x14ac:dyDescent="0.25">
      <c r="A133" s="60">
        <v>7</v>
      </c>
      <c r="B133" s="90" t="s">
        <v>77</v>
      </c>
      <c r="C133" s="91"/>
      <c r="D133" s="91"/>
      <c r="E133" s="91"/>
      <c r="F133" s="91"/>
      <c r="G133" s="91"/>
      <c r="H133" s="91"/>
      <c r="I133" s="92"/>
    </row>
    <row r="134" spans="1:9" ht="37.5" customHeight="1" x14ac:dyDescent="0.25">
      <c r="A134" s="85"/>
      <c r="B134" s="68" t="s">
        <v>54</v>
      </c>
      <c r="C134" s="68" t="s">
        <v>21</v>
      </c>
      <c r="D134" s="26">
        <v>145</v>
      </c>
      <c r="E134" s="26">
        <v>145</v>
      </c>
      <c r="F134" s="26">
        <v>105</v>
      </c>
      <c r="G134" s="26">
        <v>105</v>
      </c>
      <c r="H134" s="27" t="s">
        <v>86</v>
      </c>
      <c r="I134" s="28">
        <f t="shared" si="59"/>
        <v>0.72409999999999997</v>
      </c>
    </row>
    <row r="135" spans="1:9" ht="32.25" customHeight="1" x14ac:dyDescent="0.25">
      <c r="A135" s="83"/>
      <c r="B135" s="95" t="s">
        <v>11</v>
      </c>
      <c r="C135" s="60" t="s">
        <v>13</v>
      </c>
      <c r="D135" s="29">
        <f>D136</f>
        <v>145</v>
      </c>
      <c r="E135" s="29">
        <f t="shared" ref="E135:G135" si="67">E136</f>
        <v>145</v>
      </c>
      <c r="F135" s="29">
        <f t="shared" si="67"/>
        <v>105</v>
      </c>
      <c r="G135" s="29">
        <f t="shared" si="67"/>
        <v>105</v>
      </c>
      <c r="H135" s="32" t="s">
        <v>86</v>
      </c>
      <c r="I135" s="33">
        <f t="shared" si="59"/>
        <v>0.72409999999999997</v>
      </c>
    </row>
    <row r="136" spans="1:9" s="4" customFormat="1" ht="45.75" customHeight="1" x14ac:dyDescent="0.25">
      <c r="A136" s="84"/>
      <c r="B136" s="112"/>
      <c r="C136" s="68" t="s">
        <v>21</v>
      </c>
      <c r="D136" s="26">
        <f>D134</f>
        <v>145</v>
      </c>
      <c r="E136" s="26">
        <f t="shared" ref="E136:G136" si="68">E134</f>
        <v>145</v>
      </c>
      <c r="F136" s="26">
        <f t="shared" si="68"/>
        <v>105</v>
      </c>
      <c r="G136" s="26">
        <f t="shared" si="68"/>
        <v>105</v>
      </c>
      <c r="H136" s="27" t="s">
        <v>86</v>
      </c>
      <c r="I136" s="28">
        <f t="shared" si="59"/>
        <v>0.72409999999999997</v>
      </c>
    </row>
    <row r="137" spans="1:9" ht="33" customHeight="1" x14ac:dyDescent="0.25">
      <c r="A137" s="60">
        <v>8</v>
      </c>
      <c r="B137" s="90" t="s">
        <v>78</v>
      </c>
      <c r="C137" s="91"/>
      <c r="D137" s="91"/>
      <c r="E137" s="91"/>
      <c r="F137" s="91"/>
      <c r="G137" s="91"/>
      <c r="H137" s="91"/>
      <c r="I137" s="92"/>
    </row>
    <row r="138" spans="1:9" ht="49.5" customHeight="1" x14ac:dyDescent="0.25">
      <c r="A138" s="54"/>
      <c r="B138" s="68" t="s">
        <v>10</v>
      </c>
      <c r="C138" s="68" t="s">
        <v>21</v>
      </c>
      <c r="D138" s="26">
        <v>0.1</v>
      </c>
      <c r="E138" s="26">
        <v>0.1</v>
      </c>
      <c r="F138" s="26">
        <v>0</v>
      </c>
      <c r="G138" s="26">
        <v>0</v>
      </c>
      <c r="H138" s="27" t="s">
        <v>86</v>
      </c>
      <c r="I138" s="28">
        <v>0</v>
      </c>
    </row>
    <row r="139" spans="1:9" ht="49.5" customHeight="1" x14ac:dyDescent="0.25">
      <c r="A139" s="1"/>
      <c r="B139" s="57" t="s">
        <v>106</v>
      </c>
      <c r="C139" s="68" t="s">
        <v>21</v>
      </c>
      <c r="D139" s="26">
        <v>6</v>
      </c>
      <c r="E139" s="26">
        <v>6</v>
      </c>
      <c r="F139" s="26">
        <v>3.5</v>
      </c>
      <c r="G139" s="26">
        <v>3.5</v>
      </c>
      <c r="H139" s="27" t="s">
        <v>86</v>
      </c>
      <c r="I139" s="28">
        <f t="shared" ref="I139" si="69">ROUND(G139/E139,4)</f>
        <v>0.58330000000000004</v>
      </c>
    </row>
    <row r="140" spans="1:9" ht="52.5" customHeight="1" x14ac:dyDescent="0.25">
      <c r="A140" s="86"/>
      <c r="B140" s="95" t="s">
        <v>11</v>
      </c>
      <c r="C140" s="60" t="s">
        <v>13</v>
      </c>
      <c r="D140" s="29">
        <f>D141</f>
        <v>6.1</v>
      </c>
      <c r="E140" s="29">
        <f t="shared" ref="E140:G140" si="70">E141</f>
        <v>6.1</v>
      </c>
      <c r="F140" s="29">
        <f t="shared" si="70"/>
        <v>3.5</v>
      </c>
      <c r="G140" s="29">
        <f t="shared" si="70"/>
        <v>3.5</v>
      </c>
      <c r="H140" s="27" t="s">
        <v>86</v>
      </c>
      <c r="I140" s="28">
        <f t="shared" ref="I140:I148" si="71">ROUND(G140/E140,4)</f>
        <v>0.57379999999999998</v>
      </c>
    </row>
    <row r="141" spans="1:9" ht="50.25" customHeight="1" x14ac:dyDescent="0.25">
      <c r="A141" s="87"/>
      <c r="B141" s="103"/>
      <c r="C141" s="68" t="s">
        <v>21</v>
      </c>
      <c r="D141" s="26">
        <f>D138+D139</f>
        <v>6.1</v>
      </c>
      <c r="E141" s="26">
        <f t="shared" ref="E141:G141" si="72">E138+E139</f>
        <v>6.1</v>
      </c>
      <c r="F141" s="26">
        <f t="shared" si="72"/>
        <v>3.5</v>
      </c>
      <c r="G141" s="26">
        <f t="shared" si="72"/>
        <v>3.5</v>
      </c>
      <c r="H141" s="27" t="s">
        <v>86</v>
      </c>
      <c r="I141" s="28">
        <f t="shared" si="71"/>
        <v>0.57379999999999998</v>
      </c>
    </row>
    <row r="142" spans="1:9" ht="20.25" customHeight="1" x14ac:dyDescent="0.25">
      <c r="A142" s="65">
        <v>9</v>
      </c>
      <c r="B142" s="90" t="s">
        <v>85</v>
      </c>
      <c r="C142" s="91"/>
      <c r="D142" s="91"/>
      <c r="E142" s="91"/>
      <c r="F142" s="91"/>
      <c r="G142" s="91"/>
      <c r="H142" s="91"/>
      <c r="I142" s="92"/>
    </row>
    <row r="143" spans="1:9" ht="63" x14ac:dyDescent="0.25">
      <c r="A143" s="67"/>
      <c r="B143" s="68" t="s">
        <v>112</v>
      </c>
      <c r="C143" s="68" t="s">
        <v>21</v>
      </c>
      <c r="D143" s="71">
        <v>11.5</v>
      </c>
      <c r="E143" s="26">
        <v>11.5</v>
      </c>
      <c r="F143" s="26">
        <v>11.5</v>
      </c>
      <c r="G143" s="26">
        <v>11.5</v>
      </c>
      <c r="H143" s="27" t="s">
        <v>86</v>
      </c>
      <c r="I143" s="28">
        <f t="shared" ref="I143" si="73">ROUND(G143/E143,4)</f>
        <v>1</v>
      </c>
    </row>
    <row r="144" spans="1:9" ht="80.25" customHeight="1" x14ac:dyDescent="0.25">
      <c r="A144" s="67"/>
      <c r="B144" s="68" t="s">
        <v>55</v>
      </c>
      <c r="C144" s="68" t="s">
        <v>21</v>
      </c>
      <c r="D144" s="71">
        <v>1810</v>
      </c>
      <c r="E144" s="26">
        <v>1810</v>
      </c>
      <c r="F144" s="26">
        <v>1809.1</v>
      </c>
      <c r="G144" s="26">
        <v>1809.1</v>
      </c>
      <c r="H144" s="27" t="s">
        <v>86</v>
      </c>
      <c r="I144" s="28">
        <f t="shared" si="71"/>
        <v>0.99950000000000006</v>
      </c>
    </row>
    <row r="145" spans="1:13" ht="81" customHeight="1" x14ac:dyDescent="0.25">
      <c r="A145" s="67"/>
      <c r="B145" s="68" t="s">
        <v>56</v>
      </c>
      <c r="C145" s="68" t="s">
        <v>21</v>
      </c>
      <c r="D145" s="72">
        <v>10.6</v>
      </c>
      <c r="E145" s="55">
        <v>10.6</v>
      </c>
      <c r="F145" s="55">
        <v>10.5</v>
      </c>
      <c r="G145" s="55">
        <v>10.5</v>
      </c>
      <c r="H145" s="27" t="s">
        <v>86</v>
      </c>
      <c r="I145" s="28">
        <f t="shared" si="71"/>
        <v>0.99060000000000004</v>
      </c>
    </row>
    <row r="146" spans="1:13" ht="81" customHeight="1" x14ac:dyDescent="0.25">
      <c r="A146" s="67"/>
      <c r="B146" s="68" t="s">
        <v>107</v>
      </c>
      <c r="C146" s="68" t="s">
        <v>21</v>
      </c>
      <c r="D146" s="72">
        <v>231.5</v>
      </c>
      <c r="E146" s="55">
        <v>231.5</v>
      </c>
      <c r="F146" s="55">
        <v>231.5</v>
      </c>
      <c r="G146" s="55">
        <v>231.5</v>
      </c>
      <c r="H146" s="27" t="s">
        <v>86</v>
      </c>
      <c r="I146" s="28">
        <f t="shared" si="71"/>
        <v>1</v>
      </c>
      <c r="K146" s="81"/>
    </row>
    <row r="147" spans="1:13" ht="35.25" customHeight="1" x14ac:dyDescent="0.25">
      <c r="A147" s="67"/>
      <c r="B147" s="68" t="s">
        <v>57</v>
      </c>
      <c r="C147" s="68" t="s">
        <v>21</v>
      </c>
      <c r="D147" s="72">
        <v>6.8</v>
      </c>
      <c r="E147" s="55">
        <v>6.8</v>
      </c>
      <c r="F147" s="55">
        <v>6.7</v>
      </c>
      <c r="G147" s="55">
        <v>6.7</v>
      </c>
      <c r="H147" s="27" t="s">
        <v>86</v>
      </c>
      <c r="I147" s="28">
        <f t="shared" si="71"/>
        <v>0.98529999999999995</v>
      </c>
    </row>
    <row r="148" spans="1:13" ht="97.5" customHeight="1" x14ac:dyDescent="0.25">
      <c r="A148" s="67"/>
      <c r="B148" s="68" t="s">
        <v>58</v>
      </c>
      <c r="C148" s="68" t="s">
        <v>12</v>
      </c>
      <c r="D148" s="72">
        <v>30.74</v>
      </c>
      <c r="E148" s="55">
        <v>30.74</v>
      </c>
      <c r="F148" s="55">
        <v>30.7</v>
      </c>
      <c r="G148" s="55">
        <v>14</v>
      </c>
      <c r="H148" s="27" t="s">
        <v>86</v>
      </c>
      <c r="I148" s="28">
        <f t="shared" si="71"/>
        <v>0.45540000000000003</v>
      </c>
    </row>
    <row r="149" spans="1:13" ht="174" customHeight="1" x14ac:dyDescent="0.25">
      <c r="A149" s="67"/>
      <c r="B149" s="68" t="s">
        <v>59</v>
      </c>
      <c r="C149" s="68" t="s">
        <v>12</v>
      </c>
      <c r="D149" s="72">
        <v>4</v>
      </c>
      <c r="E149" s="55">
        <v>4</v>
      </c>
      <c r="F149" s="55">
        <v>4</v>
      </c>
      <c r="G149" s="72">
        <v>0</v>
      </c>
      <c r="H149" s="27" t="s">
        <v>86</v>
      </c>
      <c r="I149" s="28">
        <f>ROUND(G149/E149,4)</f>
        <v>0</v>
      </c>
    </row>
    <row r="150" spans="1:13" ht="88.5" customHeight="1" x14ac:dyDescent="0.25">
      <c r="A150" s="67"/>
      <c r="B150" s="68" t="s">
        <v>60</v>
      </c>
      <c r="C150" s="68" t="s">
        <v>21</v>
      </c>
      <c r="D150" s="72">
        <v>11.66</v>
      </c>
      <c r="E150" s="55">
        <v>11.66</v>
      </c>
      <c r="F150" s="55">
        <v>11.7</v>
      </c>
      <c r="G150" s="55">
        <v>5.3</v>
      </c>
      <c r="H150" s="27" t="s">
        <v>86</v>
      </c>
      <c r="I150" s="28">
        <f t="shared" ref="I150:I154" si="74">ROUND(G150/E150,4)</f>
        <v>0.45450000000000002</v>
      </c>
    </row>
    <row r="151" spans="1:13" ht="88.5" customHeight="1" x14ac:dyDescent="0.25">
      <c r="A151" s="67"/>
      <c r="B151" s="68" t="s">
        <v>68</v>
      </c>
      <c r="C151" s="68" t="s">
        <v>21</v>
      </c>
      <c r="D151" s="72">
        <v>0.1</v>
      </c>
      <c r="E151" s="55">
        <v>0.1</v>
      </c>
      <c r="F151" s="55">
        <v>0</v>
      </c>
      <c r="G151" s="55">
        <v>0</v>
      </c>
      <c r="H151" s="27" t="s">
        <v>86</v>
      </c>
      <c r="I151" s="28">
        <f t="shared" si="74"/>
        <v>0</v>
      </c>
    </row>
    <row r="152" spans="1:13" ht="38.25" customHeight="1" x14ac:dyDescent="0.25">
      <c r="A152" s="85"/>
      <c r="B152" s="95" t="s">
        <v>11</v>
      </c>
      <c r="C152" s="60" t="s">
        <v>13</v>
      </c>
      <c r="D152" s="29">
        <f>D153+D154</f>
        <v>2116.7999999999997</v>
      </c>
      <c r="E152" s="29">
        <f t="shared" ref="E152:F152" si="75">E153+E154</f>
        <v>2116.7999999999997</v>
      </c>
      <c r="F152" s="29">
        <f t="shared" si="75"/>
        <v>2115.6999999999998</v>
      </c>
      <c r="G152" s="29">
        <f>G153+G154</f>
        <v>2088.6</v>
      </c>
      <c r="H152" s="27" t="s">
        <v>86</v>
      </c>
      <c r="I152" s="28">
        <f t="shared" si="74"/>
        <v>0.98670000000000002</v>
      </c>
      <c r="K152" s="6"/>
    </row>
    <row r="153" spans="1:13" ht="37.5" customHeight="1" x14ac:dyDescent="0.25">
      <c r="A153" s="88"/>
      <c r="B153" s="96"/>
      <c r="C153" s="68" t="s">
        <v>21</v>
      </c>
      <c r="D153" s="26">
        <f>D151+D150+D147+D145+D144+D146+D143-0.1</f>
        <v>2082.06</v>
      </c>
      <c r="E153" s="26">
        <f>E151+E150+E147+E145+E144+E146+E143-0.1</f>
        <v>2082.06</v>
      </c>
      <c r="F153" s="26">
        <f>F151+F150+F147+F145+F144+F146+F143</f>
        <v>2081</v>
      </c>
      <c r="G153" s="26">
        <f>G151+G150+G147+G145+G144+G146+G143</f>
        <v>2074.6</v>
      </c>
      <c r="H153" s="27" t="s">
        <v>86</v>
      </c>
      <c r="I153" s="28">
        <f t="shared" si="74"/>
        <v>0.99639999999999995</v>
      </c>
    </row>
    <row r="154" spans="1:13" ht="57.75" customHeight="1" x14ac:dyDescent="0.25">
      <c r="A154" s="89"/>
      <c r="B154" s="97"/>
      <c r="C154" s="68" t="s">
        <v>12</v>
      </c>
      <c r="D154" s="26">
        <f>D148+D149</f>
        <v>34.739999999999995</v>
      </c>
      <c r="E154" s="26">
        <f t="shared" ref="E154:F154" si="76">E148+E149</f>
        <v>34.739999999999995</v>
      </c>
      <c r="F154" s="26">
        <f t="shared" si="76"/>
        <v>34.700000000000003</v>
      </c>
      <c r="G154" s="26">
        <f>G148+G149</f>
        <v>14</v>
      </c>
      <c r="H154" s="27" t="s">
        <v>86</v>
      </c>
      <c r="I154" s="28">
        <f t="shared" si="74"/>
        <v>0.40300000000000002</v>
      </c>
    </row>
    <row r="155" spans="1:13" ht="46.5" customHeight="1" x14ac:dyDescent="0.25">
      <c r="A155" s="60">
        <v>10</v>
      </c>
      <c r="B155" s="90" t="s">
        <v>79</v>
      </c>
      <c r="C155" s="91"/>
      <c r="D155" s="91"/>
      <c r="E155" s="91"/>
      <c r="F155" s="91"/>
      <c r="G155" s="91"/>
      <c r="H155" s="91"/>
      <c r="I155" s="92"/>
    </row>
    <row r="156" spans="1:13" ht="52.5" customHeight="1" x14ac:dyDescent="0.25">
      <c r="A156" s="1"/>
      <c r="B156" s="68" t="s">
        <v>117</v>
      </c>
      <c r="C156" s="68" t="s">
        <v>21</v>
      </c>
      <c r="D156" s="26">
        <v>72.3</v>
      </c>
      <c r="E156" s="26">
        <v>72.3</v>
      </c>
      <c r="F156" s="26">
        <v>72.2</v>
      </c>
      <c r="G156" s="26">
        <v>72.2</v>
      </c>
      <c r="H156" s="27" t="s">
        <v>86</v>
      </c>
      <c r="I156" s="28">
        <f t="shared" ref="I156:I157" si="77">ROUND(G156/E156,4)</f>
        <v>0.99860000000000004</v>
      </c>
    </row>
    <row r="157" spans="1:13" ht="32.25" customHeight="1" x14ac:dyDescent="0.25">
      <c r="A157" s="94"/>
      <c r="B157" s="98" t="s">
        <v>11</v>
      </c>
      <c r="C157" s="60" t="s">
        <v>13</v>
      </c>
      <c r="D157" s="29">
        <f>D158</f>
        <v>72.3</v>
      </c>
      <c r="E157" s="29">
        <f t="shared" ref="E157:G157" si="78">E158</f>
        <v>72.3</v>
      </c>
      <c r="F157" s="29">
        <f t="shared" si="78"/>
        <v>72.2</v>
      </c>
      <c r="G157" s="29">
        <f t="shared" si="78"/>
        <v>72.2</v>
      </c>
      <c r="H157" s="27" t="s">
        <v>86</v>
      </c>
      <c r="I157" s="28">
        <f t="shared" si="77"/>
        <v>0.99860000000000004</v>
      </c>
      <c r="L157" s="1" t="s">
        <v>114</v>
      </c>
    </row>
    <row r="158" spans="1:13" s="4" customFormat="1" ht="45.75" customHeight="1" x14ac:dyDescent="0.25">
      <c r="A158" s="83"/>
      <c r="B158" s="99"/>
      <c r="C158" s="68" t="s">
        <v>21</v>
      </c>
      <c r="D158" s="26">
        <f>D156</f>
        <v>72.3</v>
      </c>
      <c r="E158" s="26">
        <f>E156</f>
        <v>72.3</v>
      </c>
      <c r="F158" s="26">
        <f>F156</f>
        <v>72.2</v>
      </c>
      <c r="G158" s="26">
        <f>G156</f>
        <v>72.2</v>
      </c>
      <c r="H158" s="27" t="s">
        <v>86</v>
      </c>
      <c r="I158" s="28">
        <f t="shared" ref="I158" si="79">ROUND(G158/E158,4)</f>
        <v>0.99860000000000004</v>
      </c>
    </row>
    <row r="159" spans="1:13" s="2" customFormat="1" ht="43.5" customHeight="1" x14ac:dyDescent="0.25">
      <c r="A159" s="82"/>
      <c r="B159" s="93" t="s">
        <v>17</v>
      </c>
      <c r="C159" s="48" t="s">
        <v>13</v>
      </c>
      <c r="D159" s="56">
        <f>D160+D162+D161</f>
        <v>318058.02999999997</v>
      </c>
      <c r="E159" s="56">
        <f t="shared" ref="E159:G159" si="80">E160+E162+E161</f>
        <v>318057.98</v>
      </c>
      <c r="F159" s="56">
        <f t="shared" si="80"/>
        <v>309778.82</v>
      </c>
      <c r="G159" s="56">
        <f t="shared" si="80"/>
        <v>309596.28999999998</v>
      </c>
      <c r="H159" s="27" t="s">
        <v>86</v>
      </c>
      <c r="I159" s="28">
        <f t="shared" ref="I159:I162" si="81">ROUND(G159/E159,4)</f>
        <v>0.97340000000000004</v>
      </c>
      <c r="J159" s="5"/>
      <c r="K159" s="5"/>
      <c r="L159" s="5"/>
      <c r="M159" s="5"/>
    </row>
    <row r="160" spans="1:13" s="2" customFormat="1" ht="46.5" customHeight="1" x14ac:dyDescent="0.25">
      <c r="A160" s="83"/>
      <c r="B160" s="93"/>
      <c r="C160" s="68" t="s">
        <v>21</v>
      </c>
      <c r="D160" s="26">
        <f>D32+D37+D90+D115+D123+D132+D136+D141+D158+D153</f>
        <v>196228.56999999998</v>
      </c>
      <c r="E160" s="26">
        <f>E32+E37+E90+E115+E123+E132+E136+E141+E158+E153</f>
        <v>196228.56999999998</v>
      </c>
      <c r="F160" s="26">
        <f>F32+F37+F90+F115+F123+F132+F136+F141+F158+F153</f>
        <v>188351.62</v>
      </c>
      <c r="G160" s="26">
        <f>G32+G37+G90+G115+G123+G132+G136+G141+G158+G153</f>
        <v>188189.78999999998</v>
      </c>
      <c r="H160" s="27" t="s">
        <v>86</v>
      </c>
      <c r="I160" s="28">
        <f t="shared" si="81"/>
        <v>0.95899999999999996</v>
      </c>
    </row>
    <row r="161" spans="1:9" s="2" customFormat="1" ht="46.5" customHeight="1" x14ac:dyDescent="0.25">
      <c r="A161" s="83"/>
      <c r="B161" s="93"/>
      <c r="C161" s="68" t="s">
        <v>98</v>
      </c>
      <c r="D161" s="26">
        <f>D131+D92</f>
        <v>72704.2</v>
      </c>
      <c r="E161" s="26">
        <f>E131+E92</f>
        <v>72704.2</v>
      </c>
      <c r="F161" s="26">
        <f>F131+F92</f>
        <v>72504.399999999994</v>
      </c>
      <c r="G161" s="26">
        <f>G131+G92</f>
        <v>72504.399999999994</v>
      </c>
      <c r="H161" s="27" t="s">
        <v>86</v>
      </c>
      <c r="I161" s="28">
        <f t="shared" ref="I161" si="82">ROUND(G161/E161,4)</f>
        <v>0.99729999999999996</v>
      </c>
    </row>
    <row r="162" spans="1:9" s="2" customFormat="1" ht="47.25" x14ac:dyDescent="0.25">
      <c r="A162" s="84"/>
      <c r="B162" s="93"/>
      <c r="C162" s="68" t="s">
        <v>12</v>
      </c>
      <c r="D162" s="26">
        <f>D33+D91+D154+D130+D116</f>
        <v>49125.260000000009</v>
      </c>
      <c r="E162" s="26">
        <f>E33+E91+E154+E130+E116</f>
        <v>49125.210000000006</v>
      </c>
      <c r="F162" s="26">
        <f>F33+F91+F154+F130+F116</f>
        <v>48922.80000000001</v>
      </c>
      <c r="G162" s="26">
        <f>G33+G91+G154+G130+G116</f>
        <v>48902.100000000013</v>
      </c>
      <c r="H162" s="27" t="s">
        <v>86</v>
      </c>
      <c r="I162" s="28">
        <f t="shared" si="81"/>
        <v>0.99550000000000005</v>
      </c>
    </row>
    <row r="163" spans="1:9" s="2" customFormat="1" ht="39.75" customHeight="1" x14ac:dyDescent="0.25">
      <c r="A163" s="11"/>
      <c r="B163" s="12"/>
      <c r="C163" s="13"/>
      <c r="D163" s="14"/>
      <c r="E163" s="14"/>
      <c r="F163" s="14"/>
      <c r="G163" s="14"/>
      <c r="H163" s="15"/>
      <c r="I163" s="10"/>
    </row>
    <row r="164" spans="1:9" s="2" customFormat="1" x14ac:dyDescent="0.25">
      <c r="A164" s="11"/>
      <c r="B164" s="16"/>
      <c r="C164" s="13"/>
      <c r="D164" s="14"/>
      <c r="E164" s="14"/>
      <c r="F164" s="14"/>
      <c r="G164" s="14"/>
      <c r="H164" s="15"/>
      <c r="I164" s="10"/>
    </row>
    <row r="165" spans="1:9" s="2" customFormat="1" x14ac:dyDescent="0.25">
      <c r="A165" s="17"/>
      <c r="B165" s="16"/>
      <c r="C165" s="13"/>
      <c r="D165" s="14"/>
      <c r="E165" s="14"/>
      <c r="F165" s="14"/>
      <c r="G165" s="14"/>
      <c r="H165" s="9"/>
      <c r="I165" s="10"/>
    </row>
    <row r="166" spans="1:9" s="2" customFormat="1" x14ac:dyDescent="0.25">
      <c r="A166" s="17"/>
      <c r="B166" s="16"/>
      <c r="C166" s="13"/>
      <c r="D166" s="14"/>
      <c r="E166" s="14"/>
      <c r="F166" s="14"/>
      <c r="G166" s="14"/>
      <c r="H166" s="9"/>
      <c r="I166" s="10"/>
    </row>
    <row r="167" spans="1:9" x14ac:dyDescent="0.25">
      <c r="A167" s="17"/>
      <c r="D167" s="18"/>
      <c r="E167" s="18"/>
      <c r="F167" s="18"/>
      <c r="G167" s="18"/>
    </row>
    <row r="199" spans="1:60" x14ac:dyDescent="0.25">
      <c r="BG199" s="1">
        <v>410</v>
      </c>
      <c r="BH199" s="1">
        <v>140</v>
      </c>
    </row>
    <row r="203" spans="1:60" x14ac:dyDescent="0.25">
      <c r="A203" s="7" t="s">
        <v>39</v>
      </c>
    </row>
  </sheetData>
  <autoFilter ref="B1:B203" xr:uid="{DB01B5FA-AC64-4C9C-9953-8B9F05FE539C}"/>
  <mergeCells count="77">
    <mergeCell ref="B73:B75"/>
    <mergeCell ref="A73:A75"/>
    <mergeCell ref="A1:I1"/>
    <mergeCell ref="A2:I2"/>
    <mergeCell ref="A3:I3"/>
    <mergeCell ref="A4:I4"/>
    <mergeCell ref="A63:I63"/>
    <mergeCell ref="A65:A66"/>
    <mergeCell ref="B65:B66"/>
    <mergeCell ref="A48:A50"/>
    <mergeCell ref="B48:B50"/>
    <mergeCell ref="B60:B62"/>
    <mergeCell ref="A60:A62"/>
    <mergeCell ref="A51:I51"/>
    <mergeCell ref="A67:I67"/>
    <mergeCell ref="A11:A12"/>
    <mergeCell ref="A122:A123"/>
    <mergeCell ref="B104:B106"/>
    <mergeCell ref="A111:A112"/>
    <mergeCell ref="B111:B112"/>
    <mergeCell ref="B114:B116"/>
    <mergeCell ref="A114:A116"/>
    <mergeCell ref="B122:B123"/>
    <mergeCell ref="A89:A92"/>
    <mergeCell ref="B97:I97"/>
    <mergeCell ref="B93:I93"/>
    <mergeCell ref="B86:B88"/>
    <mergeCell ref="B89:B92"/>
    <mergeCell ref="A39:I39"/>
    <mergeCell ref="A23:A25"/>
    <mergeCell ref="A31:A33"/>
    <mergeCell ref="B34:I34"/>
    <mergeCell ref="B38:I38"/>
    <mergeCell ref="B31:B33"/>
    <mergeCell ref="A29:A30"/>
    <mergeCell ref="B29:B30"/>
    <mergeCell ref="A36:A37"/>
    <mergeCell ref="B36:B37"/>
    <mergeCell ref="A6:A7"/>
    <mergeCell ref="B6:B7"/>
    <mergeCell ref="C6:C7"/>
    <mergeCell ref="D6:D7"/>
    <mergeCell ref="E6:E7"/>
    <mergeCell ref="F6:G6"/>
    <mergeCell ref="H6:I7"/>
    <mergeCell ref="B26:I26"/>
    <mergeCell ref="B23:B25"/>
    <mergeCell ref="B8:I8"/>
    <mergeCell ref="B9:I9"/>
    <mergeCell ref="B13:I13"/>
    <mergeCell ref="B11:B12"/>
    <mergeCell ref="B124:I124"/>
    <mergeCell ref="B140:B141"/>
    <mergeCell ref="B76:B79"/>
    <mergeCell ref="A76:A79"/>
    <mergeCell ref="B137:I137"/>
    <mergeCell ref="B107:I107"/>
    <mergeCell ref="B117:I117"/>
    <mergeCell ref="B135:B136"/>
    <mergeCell ref="B133:I133"/>
    <mergeCell ref="A125:A126"/>
    <mergeCell ref="B125:B126"/>
    <mergeCell ref="B94:I94"/>
    <mergeCell ref="A104:A106"/>
    <mergeCell ref="A80:I80"/>
    <mergeCell ref="B129:B132"/>
    <mergeCell ref="A86:A88"/>
    <mergeCell ref="A159:A162"/>
    <mergeCell ref="A134:A136"/>
    <mergeCell ref="A140:A141"/>
    <mergeCell ref="A152:A154"/>
    <mergeCell ref="B155:I155"/>
    <mergeCell ref="B142:I142"/>
    <mergeCell ref="B159:B162"/>
    <mergeCell ref="A157:A158"/>
    <mergeCell ref="B152:B154"/>
    <mergeCell ref="B157:B158"/>
  </mergeCells>
  <pageMargins left="0.17" right="0.15748031496062992" top="0.15748031496062992" bottom="0.15748031496062992" header="0.15748031496062992" footer="0.15748031496062992"/>
  <pageSetup paperSize="9" scale="60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отчёт</vt:lpstr>
      <vt:lpstr>отчёт!Область_печати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2026-02-24T07:51:00Z</dcterms:modified>
</cp:coreProperties>
</file>