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rio\УФ\Наталья Евгеньевна\Бюджет 2023 год\ПОФС для ГРБС\на сайт\"/>
    </mc:Choice>
  </mc:AlternateContent>
  <xr:revisionPtr revIDLastSave="0" documentId="13_ncr:1_{B55E67F8-711D-4370-9075-0965B2748E1D}" xr6:coauthVersionLast="40" xr6:coauthVersionMax="40" xr10:uidLastSave="{00000000-0000-0000-0000-000000000000}"/>
  <bookViews>
    <workbookView xWindow="9030" yWindow="435" windowWidth="13860" windowHeight="9630" xr2:uid="{00000000-000D-0000-FFFF-FFFF00000000}"/>
  </bookViews>
  <sheets>
    <sheet name="20.09.2022 " sheetId="7" r:id="rId1"/>
  </sheets>
  <definedNames>
    <definedName name="_xlnm._FilterDatabase" localSheetId="0" hidden="1">'20.09.2022 '!$A$7:$F$117</definedName>
    <definedName name="_xlnm.Print_Titles" localSheetId="0">'20.09.2022 '!$6:$7</definedName>
  </definedNames>
  <calcPr calcId="191029"/>
</workbook>
</file>

<file path=xl/calcChain.xml><?xml version="1.0" encoding="utf-8"?>
<calcChain xmlns="http://schemas.openxmlformats.org/spreadsheetml/2006/main">
  <c r="H119" i="7" l="1"/>
  <c r="G40" i="7" l="1"/>
  <c r="G61" i="7"/>
  <c r="G64" i="7"/>
  <c r="G58" i="7" s="1"/>
  <c r="G24" i="7"/>
  <c r="G62" i="7"/>
  <c r="H64" i="7"/>
  <c r="H62" i="7"/>
  <c r="G60" i="7"/>
  <c r="G85" i="7"/>
  <c r="H85" i="7"/>
  <c r="F24" i="7"/>
  <c r="H116" i="7" l="1"/>
  <c r="F18" i="7" l="1"/>
  <c r="H33" i="7" l="1"/>
  <c r="F116" i="7" l="1"/>
  <c r="G116" i="7"/>
  <c r="H114" i="7" l="1"/>
  <c r="H106" i="7"/>
  <c r="G67" i="7"/>
  <c r="F59" i="7" l="1"/>
  <c r="F79" i="7"/>
  <c r="F19" i="7"/>
  <c r="F109" i="7"/>
  <c r="H110" i="7"/>
  <c r="G110" i="7"/>
  <c r="F110" i="7"/>
  <c r="G109" i="7"/>
  <c r="G105" i="7"/>
  <c r="H105" i="7" s="1"/>
  <c r="H103" i="7" s="1"/>
  <c r="H104" i="7"/>
  <c r="G104" i="7"/>
  <c r="F104" i="7"/>
  <c r="F103" i="7"/>
  <c r="H99" i="7"/>
  <c r="H97" i="7" s="1"/>
  <c r="H95" i="7" s="1"/>
  <c r="F97" i="7"/>
  <c r="F95" i="7" s="1"/>
  <c r="H98" i="7"/>
  <c r="G98" i="7"/>
  <c r="F98" i="7"/>
  <c r="G97" i="7"/>
  <c r="G95" i="7" s="1"/>
  <c r="H93" i="7"/>
  <c r="H91" i="7" s="1"/>
  <c r="G93" i="7"/>
  <c r="F93" i="7"/>
  <c r="F91" i="7" s="1"/>
  <c r="G91" i="7"/>
  <c r="G90" i="7"/>
  <c r="H90" i="7" s="1"/>
  <c r="G89" i="7"/>
  <c r="H89" i="7" s="1"/>
  <c r="G88" i="7"/>
  <c r="H88" i="7" s="1"/>
  <c r="G87" i="7"/>
  <c r="H87" i="7" s="1"/>
  <c r="G82" i="7"/>
  <c r="H81" i="7"/>
  <c r="F81" i="7"/>
  <c r="H80" i="7"/>
  <c r="F80" i="7"/>
  <c r="H79" i="7"/>
  <c r="G79" i="7"/>
  <c r="F78" i="7"/>
  <c r="G75" i="7"/>
  <c r="H75" i="7" s="1"/>
  <c r="G74" i="7"/>
  <c r="H74" i="7" s="1"/>
  <c r="H59" i="7" s="1"/>
  <c r="G70" i="7"/>
  <c r="H70" i="7" s="1"/>
  <c r="G54" i="7"/>
  <c r="H54" i="7" s="1"/>
  <c r="G51" i="7"/>
  <c r="H51" i="7" s="1"/>
  <c r="H49" i="7"/>
  <c r="G36" i="7"/>
  <c r="F36" i="7"/>
  <c r="G31" i="7"/>
  <c r="G18" i="7" s="1"/>
  <c r="H30" i="7"/>
  <c r="G29" i="7"/>
  <c r="H29" i="7" s="1"/>
  <c r="G26" i="7"/>
  <c r="H21" i="7"/>
  <c r="G20" i="7"/>
  <c r="H20" i="7" s="1"/>
  <c r="G14" i="7"/>
  <c r="H14" i="7" s="1"/>
  <c r="F13" i="7"/>
  <c r="G13" i="7" s="1"/>
  <c r="G12" i="7"/>
  <c r="H12" i="7" s="1"/>
  <c r="G11" i="7"/>
  <c r="H11" i="7" s="1"/>
  <c r="H26" i="7" l="1"/>
  <c r="H19" i="7" s="1"/>
  <c r="G19" i="7"/>
  <c r="F17" i="7"/>
  <c r="F15" i="7" s="1"/>
  <c r="F58" i="7"/>
  <c r="F56" i="7" s="1"/>
  <c r="H109" i="7"/>
  <c r="H107" i="7" s="1"/>
  <c r="G17" i="7"/>
  <c r="G15" i="7" s="1"/>
  <c r="F107" i="7"/>
  <c r="H101" i="7"/>
  <c r="G78" i="7"/>
  <c r="G76" i="7" s="1"/>
  <c r="H58" i="7"/>
  <c r="H56" i="7" s="1"/>
  <c r="F101" i="7"/>
  <c r="F76" i="7"/>
  <c r="G107" i="7"/>
  <c r="F120" i="7"/>
  <c r="H13" i="7"/>
  <c r="H10" i="7" s="1"/>
  <c r="G10" i="7"/>
  <c r="H31" i="7"/>
  <c r="H36" i="7"/>
  <c r="H17" i="7" s="1"/>
  <c r="H82" i="7"/>
  <c r="H78" i="7" s="1"/>
  <c r="H76" i="7" s="1"/>
  <c r="G103" i="7"/>
  <c r="G101" i="7" s="1"/>
  <c r="F10" i="7"/>
  <c r="G59" i="7"/>
  <c r="H18" i="7" l="1"/>
  <c r="H120" i="7" s="1"/>
  <c r="G56" i="7"/>
  <c r="H15" i="7"/>
  <c r="G120" i="7"/>
  <c r="F8" i="7"/>
  <c r="F117" i="7" s="1"/>
  <c r="F119" i="7"/>
  <c r="G119" i="7"/>
  <c r="G8" i="7"/>
  <c r="H8" i="7"/>
  <c r="G117" i="7" l="1"/>
  <c r="H117" i="7"/>
</calcChain>
</file>

<file path=xl/sharedStrings.xml><?xml version="1.0" encoding="utf-8"?>
<sst xmlns="http://schemas.openxmlformats.org/spreadsheetml/2006/main" count="434" uniqueCount="115">
  <si>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</si>
  <si>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</si>
  <si>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</si>
  <si>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</si>
  <si>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</si>
  <si>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</si>
  <si>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</si>
  <si>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Связь и информатика</t>
  </si>
  <si>
    <t>01.02</t>
  </si>
  <si>
    <t>Функционирование высшего должностного лица субъекта Российской Федерации и муниципального образования</t>
  </si>
  <si>
    <t>01.04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</si>
  <si>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</si>
  <si>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10.03</t>
  </si>
  <si>
    <t>Социальное обеспечение населения</t>
  </si>
  <si>
    <t>10.01</t>
  </si>
  <si>
    <t>Пенсионное обеспечение</t>
  </si>
  <si>
    <t>07.01</t>
  </si>
  <si>
    <t>Дошкольное образование</t>
  </si>
  <si>
    <t>07.02</t>
  </si>
  <si>
    <t>Общее образование</t>
  </si>
  <si>
    <t>07.07</t>
  </si>
  <si>
    <t>07.09</t>
  </si>
  <si>
    <t>Другие вопросы в области образования</t>
  </si>
  <si>
    <t>04.08</t>
  </si>
  <si>
    <t>Транспорт</t>
  </si>
  <si>
    <t>04.12</t>
  </si>
  <si>
    <t>Другие вопросы в области национальной экономики</t>
  </si>
  <si>
    <t>03.09</t>
  </si>
  <si>
    <t>08.01</t>
  </si>
  <si>
    <t>Культура</t>
  </si>
  <si>
    <t>11.05</t>
  </si>
  <si>
    <t>Другие вопросы в области физической культуры и спорта</t>
  </si>
  <si>
    <t>01.11</t>
  </si>
  <si>
    <t>Резервные фонды</t>
  </si>
  <si>
    <t>14.01</t>
  </si>
  <si>
    <t>Дотации на выравнивание бюджетной обеспеченности субъектов Российской Федерации и муниципальных образований</t>
  </si>
  <si>
    <t>06.05</t>
  </si>
  <si>
    <t>Другие вопросы в области охраны окружающей среды</t>
  </si>
  <si>
    <t>08.04</t>
  </si>
  <si>
    <t>Другие вопросы в области культуры и кинематографии</t>
  </si>
  <si>
    <t>12.02</t>
  </si>
  <si>
    <t>Периодическая печать и издательства</t>
  </si>
  <si>
    <t>11.02</t>
  </si>
  <si>
    <t>Массовый спорт</t>
  </si>
  <si>
    <t>Общий итог</t>
  </si>
  <si>
    <t>Раздел, подраз-дел</t>
  </si>
  <si>
    <t>Источ-ник финан-сирова-ния</t>
  </si>
  <si>
    <t>Код ведом-ства</t>
  </si>
  <si>
    <t>Наменование подраздела</t>
  </si>
  <si>
    <t>001</t>
  </si>
  <si>
    <t>Совет депутатов Кольского района</t>
  </si>
  <si>
    <t>средства местного бюджета</t>
  </si>
  <si>
    <t>МБ</t>
  </si>
  <si>
    <t>002</t>
  </si>
  <si>
    <t>Администрация Кольского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</si>
  <si>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</si>
  <si>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003</t>
  </si>
  <si>
    <t>004</t>
  </si>
  <si>
    <t>Муниципальное учреждение отдел культуры администрации Кольского района</t>
  </si>
  <si>
    <t>009</t>
  </si>
  <si>
    <t>010</t>
  </si>
  <si>
    <t>05.02</t>
  </si>
  <si>
    <t>Коммунальное хозяйство</t>
  </si>
  <si>
    <t>005</t>
  </si>
  <si>
    <t>Муниципальное казенное учреждение контрольно-счетная палата Кольского района</t>
  </si>
  <si>
    <t>01.06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</si>
  <si>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</si>
  <si>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14.03</t>
  </si>
  <si>
    <t>Прочие межбюджетные трансферты прочего характера</t>
  </si>
  <si>
    <t>Предельные объемы финансовых средств в разрезе главных распорядителей</t>
  </si>
  <si>
    <t>04.09</t>
  </si>
  <si>
    <t>Дорожное хозяйство (дорожные фонды)</t>
  </si>
  <si>
    <t>05.01</t>
  </si>
  <si>
    <t>Жилищное хозяйство</t>
  </si>
  <si>
    <t>Дополнительное образование детей</t>
  </si>
  <si>
    <t>07.03</t>
  </si>
  <si>
    <t>Молодежная политика</t>
  </si>
  <si>
    <t>средства областного бюджета</t>
  </si>
  <si>
    <t>ОБ</t>
  </si>
  <si>
    <t>Охрана семьи и детства</t>
  </si>
  <si>
    <t>10.04.</t>
  </si>
  <si>
    <t>03.04</t>
  </si>
  <si>
    <t>Органы юстиции</t>
  </si>
  <si>
    <t>10.04</t>
  </si>
  <si>
    <t>05.05</t>
  </si>
  <si>
    <t xml:space="preserve">Молодежная политика </t>
  </si>
  <si>
    <t>Другие вопросы в области жилищно-коммунального хозяйства</t>
  </si>
  <si>
    <t>из них:</t>
  </si>
  <si>
    <t>13.01</t>
  </si>
  <si>
    <t>Обслуживание государственного внутреннего и  муниципального долга</t>
  </si>
  <si>
    <t>Благоустройство</t>
  </si>
  <si>
    <t>ИМТ поселений</t>
  </si>
  <si>
    <t>средства бюджетов поселений Кольского района</t>
  </si>
  <si>
    <t>муниципальное учреждение отдел культуры администрации Кольского района</t>
  </si>
  <si>
    <t>Управление муниципальным имуществом администрации Кольского района</t>
  </si>
  <si>
    <t>Муниципальное учреждение управление образования администрации Кольского района</t>
  </si>
  <si>
    <t>01.05</t>
  </si>
  <si>
    <t>Судебная система</t>
  </si>
  <si>
    <t>средства федерального бюджета</t>
  </si>
  <si>
    <t>ФБ</t>
  </si>
  <si>
    <t>05.03</t>
  </si>
  <si>
    <t>06.03</t>
  </si>
  <si>
    <t>Охрана объектов растительного и животного мира и среды их обитания</t>
  </si>
  <si>
    <t xml:space="preserve">тыс. руб. </t>
  </si>
  <si>
    <t xml:space="preserve">Предельные объемы финансовых средств на 2023год </t>
  </si>
  <si>
    <t>007</t>
  </si>
  <si>
    <t>Управление земельными ресурсами администрации Кольского района</t>
  </si>
  <si>
    <t>01.07</t>
  </si>
  <si>
    <t>Обеспечение проведения выборов и референдумов</t>
  </si>
  <si>
    <t xml:space="preserve">Предельные объемы финансовых средств на 2024год </t>
  </si>
  <si>
    <t>03.10</t>
  </si>
  <si>
    <t>Защита населения и территории от чрезвычайных ситуаций природного и техногенного характера, пожарная безопасность</t>
  </si>
  <si>
    <t>Управление образования администрации Кольского района</t>
  </si>
  <si>
    <t>Управление финансов администрации Кольского района</t>
  </si>
  <si>
    <t xml:space="preserve">Предельные объемы финансовых средств на 2025год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</si>
</sst>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0.0"/>
    <numFmt numFmtId="168" formatCode="0.000"/>
    <numFmt numFmtId="169" formatCode="_(* #,##0.00_);_(* \(#,##0.00\);_(* &quot;-&quot;??_);_(@_)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4">
    <xf numFmtId="0" fontId="0" fillId="0" borderId="0"/>
    <xf numFmtId="4" fontId="6" fillId="3" borderId="21">
      <alignment horizontal="right" vertical="top" shrinkToFit="1"/>
    </xf>
    <xf numFmtId="0" fontId="11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25" applyNumberFormat="0" applyAlignment="0" applyProtection="0"/>
    <xf numFmtId="0" fontId="19" fillId="8" borderId="26" applyNumberFormat="0" applyAlignment="0" applyProtection="0"/>
    <xf numFmtId="0" fontId="20" fillId="8" borderId="25" applyNumberFormat="0" applyAlignment="0" applyProtection="0"/>
    <xf numFmtId="0" fontId="21" fillId="0" borderId="27" applyNumberFormat="0" applyFill="0" applyAlignment="0" applyProtection="0"/>
    <xf numFmtId="0" fontId="22" fillId="9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0" applyNumberFormat="0" applyFill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2" fillId="0" borderId="0"/>
    <xf numFmtId="0" fontId="33" fillId="26" borderId="0"/>
    <xf numFmtId="0" fontId="33" fillId="26" borderId="0"/>
    <xf numFmtId="0" fontId="34" fillId="26" borderId="0"/>
    <xf numFmtId="0" fontId="33" fillId="0" borderId="0">
      <alignment wrapText="1"/>
    </xf>
    <xf numFmtId="0" fontId="33" fillId="0" borderId="0">
      <alignment wrapText="1"/>
    </xf>
    <xf numFmtId="0" fontId="34" fillId="0" borderId="0">
      <alignment wrapText="1"/>
    </xf>
    <xf numFmtId="0" fontId="33" fillId="0" borderId="0"/>
    <xf numFmtId="0" fontId="33" fillId="0" borderId="0"/>
    <xf numFmtId="0" fontId="34" fillId="0" borderId="0"/>
    <xf numFmtId="0" fontId="35" fillId="0" borderId="0">
      <alignment horizontal="center" wrapText="1"/>
    </xf>
    <xf numFmtId="0" fontId="35" fillId="0" borderId="0">
      <alignment horizontal="center"/>
    </xf>
    <xf numFmtId="0" fontId="36" fillId="0" borderId="0">
      <alignment horizontal="center"/>
    </xf>
    <xf numFmtId="0" fontId="35" fillId="0" borderId="0">
      <alignment horizontal="center" wrapText="1"/>
    </xf>
    <xf numFmtId="0" fontId="35" fillId="0" borderId="0">
      <alignment horizontal="center"/>
    </xf>
    <xf numFmtId="0" fontId="36" fillId="0" borderId="0">
      <alignment horizontal="center" wrapText="1"/>
    </xf>
    <xf numFmtId="0" fontId="35" fillId="0" borderId="0">
      <alignment horizontal="center"/>
    </xf>
    <xf numFmtId="0" fontId="33" fillId="0" borderId="0">
      <alignment horizontal="right"/>
    </xf>
    <xf numFmtId="0" fontId="34" fillId="0" borderId="0">
      <alignment horizontal="right"/>
    </xf>
    <xf numFmtId="0" fontId="35" fillId="0" borderId="0">
      <alignment horizontal="center"/>
    </xf>
    <xf numFmtId="0" fontId="33" fillId="0" borderId="0">
      <alignment horizontal="right"/>
    </xf>
    <xf numFmtId="0" fontId="36" fillId="0" borderId="0">
      <alignment horizontal="center"/>
    </xf>
    <xf numFmtId="0" fontId="33" fillId="0" borderId="0">
      <alignment horizontal="right"/>
    </xf>
    <xf numFmtId="0" fontId="33" fillId="26" borderId="31"/>
    <xf numFmtId="0" fontId="34" fillId="26" borderId="31"/>
    <xf numFmtId="0" fontId="33" fillId="0" borderId="0">
      <alignment horizontal="right"/>
    </xf>
    <xf numFmtId="0" fontId="33" fillId="26" borderId="31"/>
    <xf numFmtId="0" fontId="34" fillId="0" borderId="0">
      <alignment horizontal="right"/>
    </xf>
    <xf numFmtId="0" fontId="33" fillId="26" borderId="31"/>
    <xf numFmtId="0" fontId="33" fillId="0" borderId="21">
      <alignment horizontal="center" vertical="center" wrapText="1"/>
    </xf>
    <xf numFmtId="0" fontId="34" fillId="0" borderId="21">
      <alignment horizontal="center" vertical="center" wrapText="1"/>
    </xf>
    <xf numFmtId="0" fontId="33" fillId="26" borderId="31"/>
    <xf numFmtId="0" fontId="33" fillId="0" borderId="21">
      <alignment horizontal="center" vertical="center" wrapText="1"/>
    </xf>
    <xf numFmtId="0" fontId="34" fillId="26" borderId="31"/>
    <xf numFmtId="0" fontId="33" fillId="0" borderId="21">
      <alignment horizontal="center" vertical="center" wrapText="1"/>
    </xf>
    <xf numFmtId="0" fontId="33" fillId="26" borderId="32"/>
    <xf numFmtId="0" fontId="34" fillId="26" borderId="32"/>
    <xf numFmtId="0" fontId="33" fillId="0" borderId="21">
      <alignment horizontal="center" vertical="center" wrapText="1"/>
    </xf>
    <xf numFmtId="0" fontId="33" fillId="26" borderId="32"/>
    <xf numFmtId="0" fontId="34" fillId="0" borderId="21">
      <alignment horizontal="center" vertical="center" wrapText="1"/>
    </xf>
    <xf numFmtId="0" fontId="33" fillId="26" borderId="33"/>
    <xf numFmtId="0" fontId="33" fillId="26" borderId="0">
      <alignment shrinkToFit="1"/>
    </xf>
    <xf numFmtId="0" fontId="34" fillId="26" borderId="0">
      <alignment shrinkToFit="1"/>
    </xf>
    <xf numFmtId="0" fontId="33" fillId="26" borderId="33"/>
    <xf numFmtId="0" fontId="33" fillId="26" borderId="0">
      <alignment shrinkToFit="1"/>
    </xf>
    <xf numFmtId="0" fontId="34" fillId="26" borderId="33"/>
    <xf numFmtId="49" fontId="33" fillId="0" borderId="21">
      <alignment horizontal="left" vertical="top" wrapText="1" indent="2"/>
    </xf>
    <xf numFmtId="0" fontId="37" fillId="0" borderId="32">
      <alignment horizontal="right"/>
    </xf>
    <xf numFmtId="0" fontId="6" fillId="0" borderId="32">
      <alignment horizontal="right"/>
    </xf>
    <xf numFmtId="49" fontId="33" fillId="0" borderId="21">
      <alignment horizontal="left" vertical="top" wrapText="1" indent="2"/>
    </xf>
    <xf numFmtId="0" fontId="37" fillId="0" borderId="32">
      <alignment horizontal="right"/>
    </xf>
    <xf numFmtId="49" fontId="34" fillId="0" borderId="21">
      <alignment horizontal="left" vertical="top" wrapText="1" indent="2"/>
    </xf>
    <xf numFmtId="49" fontId="33" fillId="0" borderId="21">
      <alignment horizontal="center" vertical="top" shrinkToFit="1"/>
    </xf>
    <xf numFmtId="4" fontId="37" fillId="27" borderId="32">
      <alignment horizontal="right" vertical="top" shrinkToFit="1"/>
    </xf>
    <xf numFmtId="4" fontId="6" fillId="27" borderId="32">
      <alignment horizontal="right" vertical="top" shrinkToFit="1"/>
    </xf>
    <xf numFmtId="49" fontId="33" fillId="0" borderId="21">
      <alignment horizontal="center" vertical="top" shrinkToFit="1"/>
    </xf>
    <xf numFmtId="4" fontId="37" fillId="27" borderId="32">
      <alignment horizontal="right" vertical="top" shrinkToFit="1"/>
    </xf>
    <xf numFmtId="49" fontId="34" fillId="0" borderId="21">
      <alignment horizontal="center" vertical="top" shrinkToFit="1"/>
    </xf>
    <xf numFmtId="4" fontId="33" fillId="0" borderId="21">
      <alignment horizontal="right" vertical="top" shrinkToFit="1"/>
    </xf>
    <xf numFmtId="4" fontId="37" fillId="3" borderId="32">
      <alignment horizontal="right" vertical="top" shrinkToFit="1"/>
    </xf>
    <xf numFmtId="4" fontId="6" fillId="3" borderId="32">
      <alignment horizontal="right" vertical="top" shrinkToFit="1"/>
    </xf>
    <xf numFmtId="4" fontId="33" fillId="0" borderId="21">
      <alignment horizontal="right" vertical="top" shrinkToFit="1"/>
    </xf>
    <xf numFmtId="4" fontId="37" fillId="3" borderId="32">
      <alignment horizontal="right" vertical="top" shrinkToFit="1"/>
    </xf>
    <xf numFmtId="4" fontId="34" fillId="0" borderId="21">
      <alignment horizontal="right" vertical="top" shrinkToFit="1"/>
    </xf>
    <xf numFmtId="10" fontId="33" fillId="0" borderId="21">
      <alignment horizontal="right" vertical="top" shrinkToFit="1"/>
    </xf>
    <xf numFmtId="0" fontId="33" fillId="0" borderId="0">
      <alignment horizontal="left" wrapText="1"/>
    </xf>
    <xf numFmtId="0" fontId="34" fillId="0" borderId="0">
      <alignment horizontal="left" wrapText="1"/>
    </xf>
    <xf numFmtId="10" fontId="33" fillId="0" borderId="21">
      <alignment horizontal="right" vertical="top" shrinkToFit="1"/>
    </xf>
    <xf numFmtId="0" fontId="33" fillId="0" borderId="0">
      <alignment horizontal="left" wrapText="1"/>
    </xf>
    <xf numFmtId="10" fontId="34" fillId="0" borderId="21">
      <alignment horizontal="right" vertical="top" shrinkToFit="1"/>
    </xf>
    <xf numFmtId="0" fontId="33" fillId="26" borderId="33">
      <alignment shrinkToFit="1"/>
    </xf>
    <xf numFmtId="0" fontId="37" fillId="0" borderId="21">
      <alignment vertical="top" wrapText="1"/>
    </xf>
    <xf numFmtId="0" fontId="6" fillId="0" borderId="21">
      <alignment vertical="top" wrapText="1"/>
    </xf>
    <xf numFmtId="0" fontId="33" fillId="26" borderId="33">
      <alignment shrinkToFit="1"/>
    </xf>
    <xf numFmtId="0" fontId="37" fillId="0" borderId="21">
      <alignment vertical="top" wrapText="1"/>
    </xf>
    <xf numFmtId="0" fontId="34" fillId="26" borderId="33">
      <alignment shrinkToFit="1"/>
    </xf>
    <xf numFmtId="0" fontId="37" fillId="0" borderId="21">
      <alignment horizontal="left"/>
    </xf>
    <xf numFmtId="49" fontId="33" fillId="0" borderId="21">
      <alignment horizontal="center" vertical="top" shrinkToFit="1"/>
    </xf>
    <xf numFmtId="49" fontId="34" fillId="0" borderId="21">
      <alignment horizontal="center" vertical="top" shrinkToFit="1"/>
    </xf>
    <xf numFmtId="0" fontId="37" fillId="0" borderId="21">
      <alignment horizontal="left"/>
    </xf>
    <xf numFmtId="49" fontId="33" fillId="0" borderId="21">
      <alignment horizontal="center" vertical="top" shrinkToFit="1"/>
    </xf>
    <xf numFmtId="0" fontId="6" fillId="0" borderId="21">
      <alignment horizontal="left"/>
    </xf>
    <xf numFmtId="4" fontId="37" fillId="10" borderId="21">
      <alignment horizontal="right" vertical="top" shrinkToFit="1"/>
    </xf>
    <xf numFmtId="4" fontId="37" fillId="27" borderId="21">
      <alignment horizontal="right" vertical="top" shrinkToFit="1"/>
    </xf>
    <xf numFmtId="4" fontId="6" fillId="27" borderId="21">
      <alignment horizontal="right" vertical="top" shrinkToFit="1"/>
    </xf>
    <xf numFmtId="4" fontId="37" fillId="10" borderId="21">
      <alignment horizontal="right" vertical="top" shrinkToFit="1"/>
    </xf>
    <xf numFmtId="4" fontId="37" fillId="27" borderId="21">
      <alignment horizontal="right" vertical="top" shrinkToFit="1"/>
    </xf>
    <xf numFmtId="4" fontId="6" fillId="10" borderId="21">
      <alignment horizontal="right" vertical="top" shrinkToFit="1"/>
    </xf>
    <xf numFmtId="10" fontId="37" fillId="10" borderId="21">
      <alignment horizontal="right" vertical="top" shrinkToFit="1"/>
    </xf>
    <xf numFmtId="4" fontId="37" fillId="3" borderId="21">
      <alignment horizontal="right" vertical="top" shrinkToFit="1"/>
    </xf>
    <xf numFmtId="4" fontId="6" fillId="3" borderId="21">
      <alignment horizontal="right" vertical="top" shrinkToFit="1"/>
    </xf>
    <xf numFmtId="10" fontId="37" fillId="10" borderId="21">
      <alignment horizontal="right" vertical="top" shrinkToFit="1"/>
    </xf>
    <xf numFmtId="4" fontId="37" fillId="3" borderId="21">
      <alignment horizontal="right" vertical="top" shrinkToFit="1"/>
    </xf>
    <xf numFmtId="10" fontId="6" fillId="10" borderId="21">
      <alignment horizontal="right" vertical="top" shrinkToFit="1"/>
    </xf>
    <xf numFmtId="0" fontId="33" fillId="26" borderId="32"/>
    <xf numFmtId="0" fontId="33" fillId="26" borderId="33"/>
    <xf numFmtId="0" fontId="34" fillId="26" borderId="33"/>
    <xf numFmtId="0" fontId="33" fillId="26" borderId="32"/>
    <xf numFmtId="0" fontId="33" fillId="26" borderId="33"/>
    <xf numFmtId="0" fontId="34" fillId="26" borderId="32"/>
    <xf numFmtId="0" fontId="33" fillId="0" borderId="0">
      <alignment horizontal="left" wrapText="1"/>
    </xf>
    <xf numFmtId="0" fontId="33" fillId="26" borderId="33">
      <alignment horizontal="center"/>
    </xf>
    <xf numFmtId="0" fontId="34" fillId="26" borderId="33">
      <alignment horizontal="center"/>
    </xf>
    <xf numFmtId="0" fontId="33" fillId="0" borderId="0">
      <alignment horizontal="left" wrapText="1"/>
    </xf>
    <xf numFmtId="0" fontId="33" fillId="26" borderId="33">
      <alignment horizontal="center"/>
    </xf>
    <xf numFmtId="0" fontId="34" fillId="0" borderId="0">
      <alignment horizontal="left" wrapText="1"/>
    </xf>
    <xf numFmtId="0" fontId="6" fillId="0" borderId="21">
      <alignment vertical="top" wrapText="1"/>
    </xf>
    <xf numFmtId="4" fontId="37" fillId="0" borderId="21">
      <alignment horizontal="right" vertical="top" shrinkToFit="1"/>
    </xf>
    <xf numFmtId="4" fontId="6" fillId="0" borderId="21">
      <alignment horizontal="right" vertical="top" shrinkToFit="1"/>
    </xf>
    <xf numFmtId="0" fontId="37" fillId="0" borderId="21">
      <alignment vertical="top" wrapText="1"/>
    </xf>
    <xf numFmtId="4" fontId="37" fillId="0" borderId="21">
      <alignment horizontal="right" vertical="top" shrinkToFit="1"/>
    </xf>
    <xf numFmtId="4" fontId="37" fillId="3" borderId="21">
      <alignment horizontal="right" vertical="top" shrinkToFit="1"/>
    </xf>
    <xf numFmtId="49" fontId="33" fillId="0" borderId="21">
      <alignment horizontal="left" vertical="top" wrapText="1" indent="2"/>
    </xf>
    <xf numFmtId="49" fontId="34" fillId="0" borderId="21">
      <alignment horizontal="left" vertical="top" wrapText="1" indent="2"/>
    </xf>
    <xf numFmtId="4" fontId="37" fillId="3" borderId="21">
      <alignment horizontal="right" vertical="top" shrinkToFit="1"/>
    </xf>
    <xf numFmtId="49" fontId="33" fillId="0" borderId="21">
      <alignment horizontal="left" vertical="top" wrapText="1" indent="2"/>
    </xf>
    <xf numFmtId="4" fontId="6" fillId="3" borderId="21">
      <alignment horizontal="right" vertical="top" shrinkToFit="1"/>
    </xf>
    <xf numFmtId="10" fontId="37" fillId="3" borderId="21">
      <alignment horizontal="right" vertical="top" shrinkToFit="1"/>
    </xf>
    <xf numFmtId="4" fontId="33" fillId="0" borderId="21">
      <alignment horizontal="right" vertical="top" shrinkToFit="1"/>
    </xf>
    <xf numFmtId="4" fontId="34" fillId="0" borderId="21">
      <alignment horizontal="right" vertical="top" shrinkToFit="1"/>
    </xf>
    <xf numFmtId="10" fontId="37" fillId="3" borderId="21">
      <alignment horizontal="right" vertical="top" shrinkToFit="1"/>
    </xf>
    <xf numFmtId="4" fontId="33" fillId="0" borderId="21">
      <alignment horizontal="right" vertical="top" shrinkToFit="1"/>
    </xf>
    <xf numFmtId="10" fontId="6" fillId="3" borderId="21">
      <alignment horizontal="right" vertical="top" shrinkToFit="1"/>
    </xf>
    <xf numFmtId="0" fontId="33" fillId="26" borderId="33">
      <alignment horizontal="center"/>
    </xf>
    <xf numFmtId="0" fontId="33" fillId="26" borderId="33">
      <alignment shrinkToFit="1"/>
    </xf>
    <xf numFmtId="0" fontId="34" fillId="26" borderId="33">
      <alignment shrinkToFit="1"/>
    </xf>
    <xf numFmtId="0" fontId="33" fillId="26" borderId="33">
      <alignment horizontal="center"/>
    </xf>
    <xf numFmtId="0" fontId="33" fillId="26" borderId="33">
      <alignment shrinkToFit="1"/>
    </xf>
    <xf numFmtId="0" fontId="34" fillId="26" borderId="33">
      <alignment horizontal="center"/>
    </xf>
    <xf numFmtId="0" fontId="33" fillId="26" borderId="33">
      <alignment horizontal="left"/>
    </xf>
    <xf numFmtId="0" fontId="33" fillId="26" borderId="32">
      <alignment horizontal="center"/>
    </xf>
    <xf numFmtId="0" fontId="34" fillId="26" borderId="32">
      <alignment horizontal="center"/>
    </xf>
    <xf numFmtId="0" fontId="33" fillId="26" borderId="33">
      <alignment horizontal="left"/>
    </xf>
    <xf numFmtId="0" fontId="33" fillId="26" borderId="32">
      <alignment horizontal="center"/>
    </xf>
    <xf numFmtId="0" fontId="34" fillId="26" borderId="33">
      <alignment horizontal="left"/>
    </xf>
    <xf numFmtId="0" fontId="33" fillId="26" borderId="32">
      <alignment horizontal="center"/>
    </xf>
    <xf numFmtId="0" fontId="33" fillId="26" borderId="32">
      <alignment horizontal="center"/>
    </xf>
    <xf numFmtId="0" fontId="34" fillId="26" borderId="32">
      <alignment horizontal="center"/>
    </xf>
    <xf numFmtId="0" fontId="33" fillId="26" borderId="32">
      <alignment horizontal="left"/>
    </xf>
    <xf numFmtId="0" fontId="33" fillId="26" borderId="32">
      <alignment horizontal="left"/>
    </xf>
    <xf numFmtId="0" fontId="34" fillId="26" borderId="32">
      <alignment horizontal="left"/>
    </xf>
    <xf numFmtId="0" fontId="37" fillId="0" borderId="21">
      <alignment vertical="top" wrapText="1"/>
    </xf>
    <xf numFmtId="0" fontId="37" fillId="0" borderId="21">
      <alignment vertical="top" wrapText="1"/>
    </xf>
    <xf numFmtId="4" fontId="37" fillId="3" borderId="21">
      <alignment horizontal="right" vertical="top" shrinkToFit="1"/>
    </xf>
    <xf numFmtId="0" fontId="28" fillId="0" borderId="0"/>
    <xf numFmtId="0" fontId="10" fillId="0" borderId="0"/>
    <xf numFmtId="0" fontId="29" fillId="25" borderId="0"/>
    <xf numFmtId="0" fontId="32" fillId="0" borderId="0"/>
    <xf numFmtId="0" fontId="30" fillId="0" borderId="0"/>
    <xf numFmtId="0" fontId="28" fillId="0" borderId="0"/>
    <xf numFmtId="0" fontId="28" fillId="0" borderId="0"/>
    <xf numFmtId="0" fontId="32" fillId="0" borderId="0"/>
    <xf numFmtId="0" fontId="31" fillId="0" borderId="0"/>
    <xf numFmtId="0" fontId="10" fillId="10" borderId="29" applyNumberFormat="0" applyFont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6" fontId="1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left" vertical="top"/>
    </xf>
    <xf numFmtId="49" fontId="1" fillId="0" borderId="7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3" fillId="0" borderId="0" xfId="0" applyFont="1" applyFill="1"/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49" fontId="1" fillId="0" borderId="8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49" fontId="1" fillId="0" borderId="10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0" fillId="0" borderId="20" xfId="0" applyFill="1" applyBorder="1"/>
    <xf numFmtId="0" fontId="0" fillId="0" borderId="18" xfId="0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top"/>
    </xf>
    <xf numFmtId="49" fontId="3" fillId="0" borderId="8" xfId="0" applyNumberFormat="1" applyFont="1" applyFill="1" applyBorder="1" applyAlignment="1">
      <alignment horizontal="right"/>
    </xf>
    <xf numFmtId="166" fontId="1" fillId="0" borderId="0" xfId="0" applyNumberFormat="1" applyFont="1" applyFill="1"/>
    <xf numFmtId="0" fontId="1" fillId="0" borderId="18" xfId="0" applyFont="1" applyFill="1" applyBorder="1" applyAlignment="1">
      <alignment horizontal="left" vertical="top"/>
    </xf>
    <xf numFmtId="0" fontId="1" fillId="2" borderId="0" xfId="0" applyFont="1" applyFill="1"/>
    <xf numFmtId="0" fontId="1" fillId="0" borderId="10" xfId="0" applyFont="1" applyFill="1" applyBorder="1" applyAlignment="1">
      <alignment horizontal="left" vertical="top"/>
    </xf>
    <xf numFmtId="0" fontId="0" fillId="0" borderId="34" xfId="0" applyFill="1" applyBorder="1"/>
    <xf numFmtId="0" fontId="0" fillId="0" borderId="35" xfId="0" applyFill="1" applyBorder="1"/>
    <xf numFmtId="168" fontId="1" fillId="0" borderId="0" xfId="0" applyNumberFormat="1" applyFont="1" applyFill="1" applyAlignment="1">
      <alignment wrapText="1"/>
    </xf>
    <xf numFmtId="49" fontId="3" fillId="0" borderId="9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top"/>
    </xf>
    <xf numFmtId="2" fontId="5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/>
    <xf numFmtId="166" fontId="1" fillId="0" borderId="0" xfId="0" applyNumberFormat="1" applyFont="1" applyAlignment="1">
      <alignment wrapText="1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0" fillId="0" borderId="12" xfId="0" applyFill="1" applyBorder="1"/>
    <xf numFmtId="0" fontId="0" fillId="0" borderId="13" xfId="0" applyFill="1" applyBorder="1"/>
    <xf numFmtId="0" fontId="1" fillId="0" borderId="2" xfId="0" applyFont="1" applyFill="1" applyBorder="1" applyAlignment="1">
      <alignment horizontal="left" vertical="top"/>
    </xf>
    <xf numFmtId="166" fontId="8" fillId="28" borderId="2" xfId="0" applyNumberFormat="1" applyFont="1" applyFill="1" applyBorder="1" applyAlignment="1">
      <alignment horizontal="center"/>
    </xf>
    <xf numFmtId="166" fontId="8" fillId="28" borderId="18" xfId="0" applyNumberFormat="1" applyFont="1" applyFill="1" applyBorder="1" applyAlignment="1">
      <alignment horizontal="center"/>
    </xf>
    <xf numFmtId="166" fontId="8" fillId="2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top"/>
    </xf>
    <xf numFmtId="166" fontId="8" fillId="0" borderId="2" xfId="0" applyNumberFormat="1" applyFont="1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 vertical="top"/>
    </xf>
    <xf numFmtId="166" fontId="8" fillId="0" borderId="13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center" vertical="top"/>
    </xf>
    <xf numFmtId="0" fontId="1" fillId="0" borderId="2" xfId="0" applyFont="1" applyFill="1" applyBorder="1"/>
    <xf numFmtId="166" fontId="8" fillId="0" borderId="13" xfId="0" applyNumberFormat="1" applyFont="1" applyFill="1" applyBorder="1" applyAlignment="1">
      <alignment horizontal="center"/>
    </xf>
    <xf numFmtId="166" fontId="38" fillId="0" borderId="2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66" fontId="8" fillId="0" borderId="4" xfId="0" applyNumberFormat="1" applyFont="1" applyFill="1" applyBorder="1" applyAlignment="1">
      <alignment horizontal="center" vertical="top"/>
    </xf>
    <xf numFmtId="166" fontId="9" fillId="0" borderId="2" xfId="0" applyNumberFormat="1" applyFont="1" applyFill="1" applyBorder="1" applyAlignment="1">
      <alignment horizontal="center" shrinkToFit="1"/>
    </xf>
    <xf numFmtId="166" fontId="8" fillId="0" borderId="17" xfId="0" applyNumberFormat="1" applyFont="1" applyFill="1" applyBorder="1" applyAlignment="1">
      <alignment horizontal="center"/>
    </xf>
    <xf numFmtId="166" fontId="8" fillId="0" borderId="2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top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top"/>
    </xf>
    <xf numFmtId="166" fontId="8" fillId="28" borderId="4" xfId="0" applyNumberFormat="1" applyFont="1" applyFill="1" applyBorder="1" applyAlignment="1">
      <alignment horizontal="center"/>
    </xf>
    <xf numFmtId="0" fontId="39" fillId="0" borderId="0" xfId="0" applyFont="1"/>
    <xf numFmtId="166" fontId="39" fillId="0" borderId="0" xfId="0" applyNumberFormat="1" applyFont="1"/>
    <xf numFmtId="167" fontId="39" fillId="0" borderId="0" xfId="0" applyNumberFormat="1" applyFont="1"/>
    <xf numFmtId="4" fontId="39" fillId="0" borderId="0" xfId="0" applyNumberFormat="1" applyFont="1" applyAlignment="1">
      <alignment wrapText="1"/>
    </xf>
    <xf numFmtId="0" fontId="1" fillId="0" borderId="2" xfId="0" applyFont="1" applyFill="1" applyBorder="1" applyAlignment="1">
      <alignment horizontal="left" vertical="top"/>
    </xf>
    <xf numFmtId="0" fontId="0" fillId="0" borderId="2" xfId="0" applyFill="1" applyBorder="1"/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0" fillId="0" borderId="12" xfId="0" applyFill="1" applyBorder="1"/>
    <xf numFmtId="0" fontId="0" fillId="0" borderId="13" xfId="0" applyFill="1" applyBorder="1"/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16" xfId="0" applyFill="1" applyBorder="1"/>
    <xf numFmtId="0" fontId="2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04">
    <cellStyle name="20% - Акцент1 2" xfId="25" xr:uid="{00000000-0005-0000-0000-000000000000}"/>
    <cellStyle name="20% - Акцент2 2" xfId="26" xr:uid="{00000000-0005-0000-0000-000001000000}"/>
    <cellStyle name="20% - Акцент3 2" xfId="27" xr:uid="{00000000-0005-0000-0000-000002000000}"/>
    <cellStyle name="20% - Акцент4 2" xfId="28" xr:uid="{00000000-0005-0000-0000-000003000000}"/>
    <cellStyle name="40% - Акцент3 2" xfId="29" xr:uid="{00000000-0005-0000-0000-000004000000}"/>
    <cellStyle name="60% - Акцент3 2" xfId="30" xr:uid="{00000000-0005-0000-0000-000005000000}"/>
    <cellStyle name="60% - Акцент4 2" xfId="31" xr:uid="{00000000-0005-0000-0000-000006000000}"/>
    <cellStyle name="60% - Акцент6 2" xfId="32" xr:uid="{00000000-0005-0000-0000-000007000000}"/>
    <cellStyle name="br" xfId="33" xr:uid="{00000000-0005-0000-0000-000008000000}"/>
    <cellStyle name="col" xfId="34" xr:uid="{00000000-0005-0000-0000-000009000000}"/>
    <cellStyle name="style0" xfId="35" xr:uid="{00000000-0005-0000-0000-00000A000000}"/>
    <cellStyle name="style0 2" xfId="36" xr:uid="{00000000-0005-0000-0000-00000B000000}"/>
    <cellStyle name="style0 3" xfId="37" xr:uid="{00000000-0005-0000-0000-00000C000000}"/>
    <cellStyle name="td" xfId="38" xr:uid="{00000000-0005-0000-0000-00000D000000}"/>
    <cellStyle name="td 2" xfId="39" xr:uid="{00000000-0005-0000-0000-00000E000000}"/>
    <cellStyle name="td 3" xfId="40" xr:uid="{00000000-0005-0000-0000-00000F000000}"/>
    <cellStyle name="tr" xfId="41" xr:uid="{00000000-0005-0000-0000-000010000000}"/>
    <cellStyle name="xl21" xfId="42" xr:uid="{00000000-0005-0000-0000-000011000000}"/>
    <cellStyle name="xl21 2" xfId="43" xr:uid="{00000000-0005-0000-0000-000012000000}"/>
    <cellStyle name="xl21 3" xfId="44" xr:uid="{00000000-0005-0000-0000-000013000000}"/>
    <cellStyle name="xl22" xfId="45" xr:uid="{00000000-0005-0000-0000-000014000000}"/>
    <cellStyle name="xl22 2" xfId="46" xr:uid="{00000000-0005-0000-0000-000015000000}"/>
    <cellStyle name="xl22 3" xfId="47" xr:uid="{00000000-0005-0000-0000-000016000000}"/>
    <cellStyle name="xl23" xfId="48" xr:uid="{00000000-0005-0000-0000-000017000000}"/>
    <cellStyle name="xl23 2" xfId="49" xr:uid="{00000000-0005-0000-0000-000018000000}"/>
    <cellStyle name="xl23 3" xfId="50" xr:uid="{00000000-0005-0000-0000-000019000000}"/>
    <cellStyle name="xl24" xfId="51" xr:uid="{00000000-0005-0000-0000-00001A000000}"/>
    <cellStyle name="xl24 2" xfId="52" xr:uid="{00000000-0005-0000-0000-00001B000000}"/>
    <cellStyle name="xl24 2 2" xfId="53" xr:uid="{00000000-0005-0000-0000-00001C000000}"/>
    <cellStyle name="xl24 3" xfId="54" xr:uid="{00000000-0005-0000-0000-00001D000000}"/>
    <cellStyle name="xl24 4" xfId="55" xr:uid="{00000000-0005-0000-0000-00001E000000}"/>
    <cellStyle name="xl24 5" xfId="56" xr:uid="{00000000-0005-0000-0000-00001F000000}"/>
    <cellStyle name="xl25" xfId="57" xr:uid="{00000000-0005-0000-0000-000020000000}"/>
    <cellStyle name="xl25 2" xfId="58" xr:uid="{00000000-0005-0000-0000-000021000000}"/>
    <cellStyle name="xl25 2 2" xfId="59" xr:uid="{00000000-0005-0000-0000-000022000000}"/>
    <cellStyle name="xl25 3" xfId="60" xr:uid="{00000000-0005-0000-0000-000023000000}"/>
    <cellStyle name="xl25 4" xfId="61" xr:uid="{00000000-0005-0000-0000-000024000000}"/>
    <cellStyle name="xl25 5" xfId="62" xr:uid="{00000000-0005-0000-0000-000025000000}"/>
    <cellStyle name="xl26" xfId="63" xr:uid="{00000000-0005-0000-0000-000026000000}"/>
    <cellStyle name="xl26 2" xfId="64" xr:uid="{00000000-0005-0000-0000-000027000000}"/>
    <cellStyle name="xl26 2 2" xfId="65" xr:uid="{00000000-0005-0000-0000-000028000000}"/>
    <cellStyle name="xl26 3" xfId="66" xr:uid="{00000000-0005-0000-0000-000029000000}"/>
    <cellStyle name="xl26 4" xfId="67" xr:uid="{00000000-0005-0000-0000-00002A000000}"/>
    <cellStyle name="xl26 5" xfId="68" xr:uid="{00000000-0005-0000-0000-00002B000000}"/>
    <cellStyle name="xl27" xfId="69" xr:uid="{00000000-0005-0000-0000-00002C000000}"/>
    <cellStyle name="xl27 2" xfId="70" xr:uid="{00000000-0005-0000-0000-00002D000000}"/>
    <cellStyle name="xl27 2 2" xfId="71" xr:uid="{00000000-0005-0000-0000-00002E000000}"/>
    <cellStyle name="xl27 3" xfId="72" xr:uid="{00000000-0005-0000-0000-00002F000000}"/>
    <cellStyle name="xl27 4" xfId="73" xr:uid="{00000000-0005-0000-0000-000030000000}"/>
    <cellStyle name="xl27 5" xfId="74" xr:uid="{00000000-0005-0000-0000-000031000000}"/>
    <cellStyle name="xl28" xfId="75" xr:uid="{00000000-0005-0000-0000-000032000000}"/>
    <cellStyle name="xl28 2" xfId="76" xr:uid="{00000000-0005-0000-0000-000033000000}"/>
    <cellStyle name="xl28 2 2" xfId="77" xr:uid="{00000000-0005-0000-0000-000034000000}"/>
    <cellStyle name="xl28 3" xfId="78" xr:uid="{00000000-0005-0000-0000-000035000000}"/>
    <cellStyle name="xl28 4" xfId="79" xr:uid="{00000000-0005-0000-0000-000036000000}"/>
    <cellStyle name="xl28 5" xfId="80" xr:uid="{00000000-0005-0000-0000-000037000000}"/>
    <cellStyle name="xl29" xfId="81" xr:uid="{00000000-0005-0000-0000-000038000000}"/>
    <cellStyle name="xl29 2" xfId="82" xr:uid="{00000000-0005-0000-0000-000039000000}"/>
    <cellStyle name="xl29 2 2" xfId="83" xr:uid="{00000000-0005-0000-0000-00003A000000}"/>
    <cellStyle name="xl29 3" xfId="84" xr:uid="{00000000-0005-0000-0000-00003B000000}"/>
    <cellStyle name="xl29 4" xfId="85" xr:uid="{00000000-0005-0000-0000-00003C000000}"/>
    <cellStyle name="xl29 5" xfId="86" xr:uid="{00000000-0005-0000-0000-00003D000000}"/>
    <cellStyle name="xl30" xfId="87" xr:uid="{00000000-0005-0000-0000-00003E000000}"/>
    <cellStyle name="xl30 2" xfId="88" xr:uid="{00000000-0005-0000-0000-00003F000000}"/>
    <cellStyle name="xl30 2 2" xfId="89" xr:uid="{00000000-0005-0000-0000-000040000000}"/>
    <cellStyle name="xl30 3" xfId="90" xr:uid="{00000000-0005-0000-0000-000041000000}"/>
    <cellStyle name="xl30 4" xfId="91" xr:uid="{00000000-0005-0000-0000-000042000000}"/>
    <cellStyle name="xl30 5" xfId="92" xr:uid="{00000000-0005-0000-0000-000043000000}"/>
    <cellStyle name="xl31" xfId="93" xr:uid="{00000000-0005-0000-0000-000044000000}"/>
    <cellStyle name="xl31 2" xfId="94" xr:uid="{00000000-0005-0000-0000-000045000000}"/>
    <cellStyle name="xl31 2 2" xfId="95" xr:uid="{00000000-0005-0000-0000-000046000000}"/>
    <cellStyle name="xl31 3" xfId="96" xr:uid="{00000000-0005-0000-0000-000047000000}"/>
    <cellStyle name="xl31 4" xfId="97" xr:uid="{00000000-0005-0000-0000-000048000000}"/>
    <cellStyle name="xl31 5" xfId="98" xr:uid="{00000000-0005-0000-0000-000049000000}"/>
    <cellStyle name="xl32" xfId="99" xr:uid="{00000000-0005-0000-0000-00004A000000}"/>
    <cellStyle name="xl32 2" xfId="100" xr:uid="{00000000-0005-0000-0000-00004B000000}"/>
    <cellStyle name="xl32 2 2" xfId="101" xr:uid="{00000000-0005-0000-0000-00004C000000}"/>
    <cellStyle name="xl32 3" xfId="102" xr:uid="{00000000-0005-0000-0000-00004D000000}"/>
    <cellStyle name="xl32 4" xfId="103" xr:uid="{00000000-0005-0000-0000-00004E000000}"/>
    <cellStyle name="xl32 5" xfId="104" xr:uid="{00000000-0005-0000-0000-00004F000000}"/>
    <cellStyle name="xl33" xfId="105" xr:uid="{00000000-0005-0000-0000-000050000000}"/>
    <cellStyle name="xl33 2" xfId="106" xr:uid="{00000000-0005-0000-0000-000051000000}"/>
    <cellStyle name="xl33 2 2" xfId="107" xr:uid="{00000000-0005-0000-0000-000052000000}"/>
    <cellStyle name="xl33 3" xfId="108" xr:uid="{00000000-0005-0000-0000-000053000000}"/>
    <cellStyle name="xl33 4" xfId="109" xr:uid="{00000000-0005-0000-0000-000054000000}"/>
    <cellStyle name="xl33 5" xfId="110" xr:uid="{00000000-0005-0000-0000-000055000000}"/>
    <cellStyle name="xl34" xfId="111" xr:uid="{00000000-0005-0000-0000-000056000000}"/>
    <cellStyle name="xl34 2" xfId="112" xr:uid="{00000000-0005-0000-0000-000057000000}"/>
    <cellStyle name="xl34 2 2" xfId="113" xr:uid="{00000000-0005-0000-0000-000058000000}"/>
    <cellStyle name="xl34 3" xfId="114" xr:uid="{00000000-0005-0000-0000-000059000000}"/>
    <cellStyle name="xl34 4" xfId="115" xr:uid="{00000000-0005-0000-0000-00005A000000}"/>
    <cellStyle name="xl34 5" xfId="116" xr:uid="{00000000-0005-0000-0000-00005B000000}"/>
    <cellStyle name="xl35" xfId="117" xr:uid="{00000000-0005-0000-0000-00005C000000}"/>
    <cellStyle name="xl35 2" xfId="118" xr:uid="{00000000-0005-0000-0000-00005D000000}"/>
    <cellStyle name="xl35 2 2" xfId="119" xr:uid="{00000000-0005-0000-0000-00005E000000}"/>
    <cellStyle name="xl35 3" xfId="120" xr:uid="{00000000-0005-0000-0000-00005F000000}"/>
    <cellStyle name="xl35 4" xfId="121" xr:uid="{00000000-0005-0000-0000-000060000000}"/>
    <cellStyle name="xl35 5" xfId="122" xr:uid="{00000000-0005-0000-0000-000061000000}"/>
    <cellStyle name="xl36" xfId="123" xr:uid="{00000000-0005-0000-0000-000062000000}"/>
    <cellStyle name="xl36 2" xfId="124" xr:uid="{00000000-0005-0000-0000-000063000000}"/>
    <cellStyle name="xl36 2 2" xfId="125" xr:uid="{00000000-0005-0000-0000-000064000000}"/>
    <cellStyle name="xl36 3" xfId="126" xr:uid="{00000000-0005-0000-0000-000065000000}"/>
    <cellStyle name="xl36 4" xfId="127" xr:uid="{00000000-0005-0000-0000-000066000000}"/>
    <cellStyle name="xl36 5" xfId="128" xr:uid="{00000000-0005-0000-0000-000067000000}"/>
    <cellStyle name="xl37" xfId="129" xr:uid="{00000000-0005-0000-0000-000068000000}"/>
    <cellStyle name="xl37 2" xfId="130" xr:uid="{00000000-0005-0000-0000-000069000000}"/>
    <cellStyle name="xl37 2 2" xfId="131" xr:uid="{00000000-0005-0000-0000-00006A000000}"/>
    <cellStyle name="xl37 3" xfId="132" xr:uid="{00000000-0005-0000-0000-00006B000000}"/>
    <cellStyle name="xl37 4" xfId="133" xr:uid="{00000000-0005-0000-0000-00006C000000}"/>
    <cellStyle name="xl37 5" xfId="134" xr:uid="{00000000-0005-0000-0000-00006D000000}"/>
    <cellStyle name="xl38" xfId="135" xr:uid="{00000000-0005-0000-0000-00006E000000}"/>
    <cellStyle name="xl38 2" xfId="136" xr:uid="{00000000-0005-0000-0000-00006F000000}"/>
    <cellStyle name="xl38 2 2" xfId="137" xr:uid="{00000000-0005-0000-0000-000070000000}"/>
    <cellStyle name="xl38 3" xfId="138" xr:uid="{00000000-0005-0000-0000-000071000000}"/>
    <cellStyle name="xl38 4" xfId="139" xr:uid="{00000000-0005-0000-0000-000072000000}"/>
    <cellStyle name="xl38 5" xfId="140" xr:uid="{00000000-0005-0000-0000-000073000000}"/>
    <cellStyle name="xl39" xfId="141" xr:uid="{00000000-0005-0000-0000-000074000000}"/>
    <cellStyle name="xl39 2" xfId="142" xr:uid="{00000000-0005-0000-0000-000075000000}"/>
    <cellStyle name="xl39 2 2" xfId="143" xr:uid="{00000000-0005-0000-0000-000076000000}"/>
    <cellStyle name="xl39 3" xfId="144" xr:uid="{00000000-0005-0000-0000-000077000000}"/>
    <cellStyle name="xl39 4" xfId="145" xr:uid="{00000000-0005-0000-0000-000078000000}"/>
    <cellStyle name="xl39 5" xfId="146" xr:uid="{00000000-0005-0000-0000-000079000000}"/>
    <cellStyle name="xl40" xfId="147" xr:uid="{00000000-0005-0000-0000-00007A000000}"/>
    <cellStyle name="xl40 2" xfId="148" xr:uid="{00000000-0005-0000-0000-00007B000000}"/>
    <cellStyle name="xl40 2 2" xfId="149" xr:uid="{00000000-0005-0000-0000-00007C000000}"/>
    <cellStyle name="xl40 3" xfId="150" xr:uid="{00000000-0005-0000-0000-00007D000000}"/>
    <cellStyle name="xl40 4" xfId="151" xr:uid="{00000000-0005-0000-0000-00007E000000}"/>
    <cellStyle name="xl41" xfId="1" xr:uid="{00000000-0005-0000-0000-00007F000000}"/>
    <cellStyle name="xl41 2" xfId="153" xr:uid="{00000000-0005-0000-0000-000080000000}"/>
    <cellStyle name="xl41 2 2" xfId="154" xr:uid="{00000000-0005-0000-0000-000081000000}"/>
    <cellStyle name="xl41 3" xfId="155" xr:uid="{00000000-0005-0000-0000-000082000000}"/>
    <cellStyle name="xl41 4" xfId="156" xr:uid="{00000000-0005-0000-0000-000083000000}"/>
    <cellStyle name="xl41 5" xfId="157" xr:uid="{00000000-0005-0000-0000-000084000000}"/>
    <cellStyle name="xl41 6" xfId="152" xr:uid="{00000000-0005-0000-0000-000085000000}"/>
    <cellStyle name="xl42" xfId="158" xr:uid="{00000000-0005-0000-0000-000086000000}"/>
    <cellStyle name="xl42 2" xfId="159" xr:uid="{00000000-0005-0000-0000-000087000000}"/>
    <cellStyle name="xl42 2 2" xfId="160" xr:uid="{00000000-0005-0000-0000-000088000000}"/>
    <cellStyle name="xl42 3" xfId="161" xr:uid="{00000000-0005-0000-0000-000089000000}"/>
    <cellStyle name="xl42 4" xfId="162" xr:uid="{00000000-0005-0000-0000-00008A000000}"/>
    <cellStyle name="xl42 5" xfId="163" xr:uid="{00000000-0005-0000-0000-00008B000000}"/>
    <cellStyle name="xl43" xfId="164" xr:uid="{00000000-0005-0000-0000-00008C000000}"/>
    <cellStyle name="xl43 2" xfId="165" xr:uid="{00000000-0005-0000-0000-00008D000000}"/>
    <cellStyle name="xl43 2 2" xfId="166" xr:uid="{00000000-0005-0000-0000-00008E000000}"/>
    <cellStyle name="xl43 3" xfId="167" xr:uid="{00000000-0005-0000-0000-00008F000000}"/>
    <cellStyle name="xl43 4" xfId="168" xr:uid="{00000000-0005-0000-0000-000090000000}"/>
    <cellStyle name="xl43 5" xfId="169" xr:uid="{00000000-0005-0000-0000-000091000000}"/>
    <cellStyle name="xl44" xfId="170" xr:uid="{00000000-0005-0000-0000-000092000000}"/>
    <cellStyle name="xl44 2" xfId="171" xr:uid="{00000000-0005-0000-0000-000093000000}"/>
    <cellStyle name="xl44 2 2" xfId="172" xr:uid="{00000000-0005-0000-0000-000094000000}"/>
    <cellStyle name="xl44 3" xfId="173" xr:uid="{00000000-0005-0000-0000-000095000000}"/>
    <cellStyle name="xl44 4" xfId="174" xr:uid="{00000000-0005-0000-0000-000096000000}"/>
    <cellStyle name="xl44 5" xfId="175" xr:uid="{00000000-0005-0000-0000-000097000000}"/>
    <cellStyle name="xl45" xfId="176" xr:uid="{00000000-0005-0000-0000-000098000000}"/>
    <cellStyle name="xl45 2" xfId="177" xr:uid="{00000000-0005-0000-0000-000099000000}"/>
    <cellStyle name="xl45 3" xfId="178" xr:uid="{00000000-0005-0000-0000-00009A000000}"/>
    <cellStyle name="xl46" xfId="179" xr:uid="{00000000-0005-0000-0000-00009B000000}"/>
    <cellStyle name="xl46 2" xfId="180" xr:uid="{00000000-0005-0000-0000-00009C000000}"/>
    <cellStyle name="xl46 3" xfId="181" xr:uid="{00000000-0005-0000-0000-00009D000000}"/>
    <cellStyle name="xl60" xfId="182" xr:uid="{00000000-0005-0000-0000-00009E000000}"/>
    <cellStyle name="xl61" xfId="183" xr:uid="{00000000-0005-0000-0000-00009F000000}"/>
    <cellStyle name="xl63" xfId="184" xr:uid="{00000000-0005-0000-0000-0000A0000000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 xr:uid="{00000000-0005-0000-0000-0000B3000000}"/>
    <cellStyle name="Обычный 3" xfId="186" xr:uid="{00000000-0005-0000-0000-0000B4000000}"/>
    <cellStyle name="Обычный 4" xfId="187" xr:uid="{00000000-0005-0000-0000-0000B5000000}"/>
    <cellStyle name="Обычный 5" xfId="188" xr:uid="{00000000-0005-0000-0000-0000B6000000}"/>
    <cellStyle name="Обычный 5 2" xfId="189" xr:uid="{00000000-0005-0000-0000-0000B7000000}"/>
    <cellStyle name="Обычный 6" xfId="190" xr:uid="{00000000-0005-0000-0000-0000B8000000}"/>
    <cellStyle name="Обычный 7" xfId="191" xr:uid="{00000000-0005-0000-0000-0000B9000000}"/>
    <cellStyle name="Обычный 7 2" xfId="192" xr:uid="{00000000-0005-0000-0000-0000BA000000}"/>
    <cellStyle name="Обычный 8" xfId="193" xr:uid="{00000000-0005-0000-0000-0000BB000000}"/>
    <cellStyle name="Обычный 9" xfId="24" xr:uid="{00000000-0005-0000-0000-0000BC000000}"/>
    <cellStyle name="Плохой" xfId="8" builtinId="27" customBuiltin="1"/>
    <cellStyle name="Пояснение" xfId="16" builtinId="53" customBuiltin="1"/>
    <cellStyle name="Примечание 2" xfId="194" xr:uid="{00000000-0005-0000-0000-0000BF000000}"/>
    <cellStyle name="Связанная ячейка" xfId="13" builtinId="24" customBuiltin="1"/>
    <cellStyle name="Текст предупреждения" xfId="15" builtinId="11" customBuiltin="1"/>
    <cellStyle name="Тысячи [0]_Лист1" xfId="195" xr:uid="{00000000-0005-0000-0000-0000C2000000}"/>
    <cellStyle name="Тысячи_Лист1" xfId="196" xr:uid="{00000000-0005-0000-0000-0000C3000000}"/>
    <cellStyle name="Финансовый 2" xfId="198" xr:uid="{00000000-0005-0000-0000-0000C4000000}"/>
    <cellStyle name="Финансовый 2 2" xfId="199" xr:uid="{00000000-0005-0000-0000-0000C5000000}"/>
    <cellStyle name="Финансовый 3" xfId="200" xr:uid="{00000000-0005-0000-0000-0000C6000000}"/>
    <cellStyle name="Финансовый 4" xfId="201" xr:uid="{00000000-0005-0000-0000-0000C7000000}"/>
    <cellStyle name="Финансовый 4 2" xfId="202" xr:uid="{00000000-0005-0000-0000-0000C8000000}"/>
    <cellStyle name="Финансовый 5" xfId="203" xr:uid="{00000000-0005-0000-0000-0000C9000000}"/>
    <cellStyle name="Финансовый 6" xfId="197" xr:uid="{00000000-0005-0000-0000-0000CA000000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2:I135"/>
  <sheetViews>
    <sheetView tabSelected="1" zoomScale="82" zoomScaleNormal="82" workbookViewId="0">
      <pane xSplit="5" ySplit="7" topLeftCell="F8" activePane="bottomRight" state="frozen"/>
      <selection pane="topRight" activeCell="F1" sqref="F1"/>
      <selection pane="bottomLeft" activeCell="A7" sqref="A7"/>
      <selection pane="bottomRight" activeCell="G20" sqref="G20"/>
    </sheetView>
  </sheetViews>
  <sheetFormatPr defaultColWidth="8.85546875" defaultRowHeight="15" x14ac:dyDescent="0.25"/>
  <cols>
    <col min="1" max="1" width="7" style="1" customWidth="1"/>
    <col min="2" max="2" width="33.140625" style="6" customWidth="1"/>
    <col min="3" max="3" width="8.140625" style="2" customWidth="1"/>
    <col min="4" max="4" width="52.5703125" style="6" customWidth="1"/>
    <col min="5" max="5" width="14.42578125" style="2" customWidth="1"/>
    <col min="6" max="6" width="15" style="2" customWidth="1"/>
    <col min="7" max="7" width="14.7109375" style="2" customWidth="1"/>
    <col min="8" max="8" width="17.42578125" style="2" customWidth="1"/>
    <col min="9" max="9" width="12.140625" style="2" customWidth="1"/>
    <col min="10" max="11" width="8.85546875" style="2"/>
    <col min="12" max="12" width="11.5703125" style="2" bestFit="1" customWidth="1"/>
    <col min="13" max="16384" width="8.85546875" style="2"/>
  </cols>
  <sheetData>
    <row r="2" spans="1:8" s="4" customFormat="1" x14ac:dyDescent="0.25">
      <c r="A2" s="5"/>
      <c r="B2" s="7"/>
      <c r="D2" s="7"/>
    </row>
    <row r="3" spans="1:8" ht="20.25" x14ac:dyDescent="0.3">
      <c r="A3" s="112" t="s">
        <v>69</v>
      </c>
      <c r="B3" s="112"/>
      <c r="C3" s="112"/>
      <c r="D3" s="112"/>
      <c r="E3" s="112"/>
      <c r="F3" s="112"/>
    </row>
    <row r="4" spans="1:8" ht="8.25" customHeight="1" x14ac:dyDescent="0.3">
      <c r="D4" s="25"/>
    </row>
    <row r="5" spans="1:8" ht="15.75" thickBot="1" x14ac:dyDescent="0.3">
      <c r="F5" s="8" t="s">
        <v>103</v>
      </c>
    </row>
    <row r="6" spans="1:8" ht="15" customHeight="1" x14ac:dyDescent="0.25">
      <c r="A6" s="113" t="s">
        <v>47</v>
      </c>
      <c r="B6" s="108" t="s">
        <v>0</v>
      </c>
      <c r="C6" s="108" t="s">
        <v>45</v>
      </c>
      <c r="D6" s="108" t="s">
        <v>48</v>
      </c>
      <c r="E6" s="108" t="s">
        <v>46</v>
      </c>
      <c r="F6" s="108" t="s">
        <v>104</v>
      </c>
      <c r="G6" s="108" t="s">
        <v>109</v>
      </c>
      <c r="H6" s="108" t="s">
        <v>114</v>
      </c>
    </row>
    <row r="7" spans="1:8" ht="65.25" customHeight="1" thickBot="1" x14ac:dyDescent="0.3">
      <c r="A7" s="114"/>
      <c r="B7" s="109"/>
      <c r="C7" s="109"/>
      <c r="D7" s="109"/>
      <c r="E7" s="109"/>
      <c r="F7" s="109"/>
      <c r="G7" s="109"/>
      <c r="H7" s="109"/>
    </row>
    <row r="8" spans="1:8" s="4" customFormat="1" ht="14.25" customHeight="1" x14ac:dyDescent="0.25">
      <c r="A8" s="45" t="s">
        <v>49</v>
      </c>
      <c r="B8" s="102" t="s">
        <v>50</v>
      </c>
      <c r="C8" s="110"/>
      <c r="D8" s="110"/>
      <c r="E8" s="111"/>
      <c r="F8" s="68">
        <f>F10</f>
        <v>8554.6</v>
      </c>
      <c r="G8" s="68">
        <f t="shared" ref="G8" si="0">G10</f>
        <v>8554.6</v>
      </c>
      <c r="H8" s="68">
        <f>H10</f>
        <v>8554.6</v>
      </c>
    </row>
    <row r="9" spans="1:8" s="4" customFormat="1" ht="15.75" x14ac:dyDescent="0.25">
      <c r="A9" s="10"/>
      <c r="B9" s="95" t="s">
        <v>1</v>
      </c>
      <c r="C9" s="98"/>
      <c r="D9" s="98"/>
      <c r="E9" s="99"/>
      <c r="F9" s="69"/>
    </row>
    <row r="10" spans="1:8" s="4" customFormat="1" ht="15.75" x14ac:dyDescent="0.25">
      <c r="A10" s="10"/>
      <c r="B10" s="95" t="s">
        <v>51</v>
      </c>
      <c r="C10" s="98"/>
      <c r="D10" s="98"/>
      <c r="E10" s="99"/>
      <c r="F10" s="65">
        <f>F11+F12+F13+F14</f>
        <v>8554.6</v>
      </c>
      <c r="G10" s="65">
        <f t="shared" ref="G10:H10" si="1">G11+G12+G13+G14</f>
        <v>8554.6</v>
      </c>
      <c r="H10" s="65">
        <f t="shared" si="1"/>
        <v>8554.6</v>
      </c>
    </row>
    <row r="11" spans="1:8" s="4" customFormat="1" ht="45" x14ac:dyDescent="0.25">
      <c r="A11" s="9" t="s">
        <v>49</v>
      </c>
      <c r="B11" s="11" t="s">
        <v>50</v>
      </c>
      <c r="C11" s="12" t="s">
        <v>8</v>
      </c>
      <c r="D11" s="11" t="s">
        <v>9</v>
      </c>
      <c r="E11" s="58" t="s">
        <v>52</v>
      </c>
      <c r="F11" s="66">
        <v>3307</v>
      </c>
      <c r="G11" s="66">
        <f>F11</f>
        <v>3307</v>
      </c>
      <c r="H11" s="66">
        <f>G11</f>
        <v>3307</v>
      </c>
    </row>
    <row r="12" spans="1:8" s="4" customFormat="1" ht="45" x14ac:dyDescent="0.25">
      <c r="A12" s="9" t="s">
        <v>49</v>
      </c>
      <c r="B12" s="11" t="s">
        <v>50</v>
      </c>
      <c r="C12" s="12" t="s">
        <v>2</v>
      </c>
      <c r="D12" s="11" t="s">
        <v>3</v>
      </c>
      <c r="E12" s="58" t="s">
        <v>52</v>
      </c>
      <c r="F12" s="66">
        <v>4324.3</v>
      </c>
      <c r="G12" s="66">
        <f t="shared" ref="G12:H26" si="2">F12</f>
        <v>4324.3</v>
      </c>
      <c r="H12" s="66">
        <f t="shared" si="2"/>
        <v>4324.3</v>
      </c>
    </row>
    <row r="13" spans="1:8" s="4" customFormat="1" ht="30" x14ac:dyDescent="0.25">
      <c r="A13" s="9" t="s">
        <v>49</v>
      </c>
      <c r="B13" s="11" t="s">
        <v>50</v>
      </c>
      <c r="C13" s="12" t="s">
        <v>4</v>
      </c>
      <c r="D13" s="11" t="s">
        <v>5</v>
      </c>
      <c r="E13" s="58" t="s">
        <v>52</v>
      </c>
      <c r="F13" s="66">
        <f>488.3+137</f>
        <v>625.29999999999995</v>
      </c>
      <c r="G13" s="66">
        <f t="shared" si="2"/>
        <v>625.29999999999995</v>
      </c>
      <c r="H13" s="66">
        <f t="shared" si="2"/>
        <v>625.29999999999995</v>
      </c>
    </row>
    <row r="14" spans="1:8" s="4" customFormat="1" ht="30.75" thickBot="1" x14ac:dyDescent="0.3">
      <c r="A14" s="26" t="s">
        <v>49</v>
      </c>
      <c r="B14" s="17" t="s">
        <v>50</v>
      </c>
      <c r="C14" s="18" t="s">
        <v>14</v>
      </c>
      <c r="D14" s="33" t="s">
        <v>15</v>
      </c>
      <c r="E14" s="27" t="s">
        <v>52</v>
      </c>
      <c r="F14" s="67">
        <v>298</v>
      </c>
      <c r="G14" s="67">
        <f>F14</f>
        <v>298</v>
      </c>
      <c r="H14" s="67">
        <f>G14</f>
        <v>298</v>
      </c>
    </row>
    <row r="15" spans="1:8" s="4" customFormat="1" ht="15" customHeight="1" x14ac:dyDescent="0.25">
      <c r="A15" s="37" t="s">
        <v>53</v>
      </c>
      <c r="B15" s="102" t="s">
        <v>54</v>
      </c>
      <c r="C15" s="110"/>
      <c r="D15" s="110"/>
      <c r="E15" s="111"/>
      <c r="F15" s="71">
        <f>F17+F18+F19</f>
        <v>614302.30000000005</v>
      </c>
      <c r="G15" s="71">
        <f t="shared" ref="G15:H15" si="3">G17+G18+G19</f>
        <v>598413.29999999993</v>
      </c>
      <c r="H15" s="71">
        <f t="shared" si="3"/>
        <v>605541.1</v>
      </c>
    </row>
    <row r="16" spans="1:8" s="4" customFormat="1" ht="15.75" x14ac:dyDescent="0.25">
      <c r="A16" s="10"/>
      <c r="B16" s="95" t="s">
        <v>1</v>
      </c>
      <c r="C16" s="98"/>
      <c r="D16" s="98"/>
      <c r="E16" s="99"/>
      <c r="F16" s="65"/>
      <c r="G16" s="72"/>
      <c r="H16" s="72"/>
    </row>
    <row r="17" spans="1:9" s="4" customFormat="1" ht="15.75" x14ac:dyDescent="0.25">
      <c r="A17" s="10"/>
      <c r="B17" s="95" t="s">
        <v>51</v>
      </c>
      <c r="C17" s="98"/>
      <c r="D17" s="98"/>
      <c r="E17" s="99"/>
      <c r="F17" s="65">
        <f>F20+F23+F24+F28+F30+F32+F34+F36+F38+F40+F43+F47+F49+F50+F51+F54+F55+F42+F45</f>
        <v>527145.9</v>
      </c>
      <c r="G17" s="65">
        <f t="shared" ref="G17:H17" si="4">G20+G23+G24+G28+G30+G32+G34+G36+G38+G40+G43+G47+G49+G50+G51+G54+G55+G42+G45</f>
        <v>510228.09999999992</v>
      </c>
      <c r="H17" s="65">
        <f t="shared" si="4"/>
        <v>517355.89999999997</v>
      </c>
    </row>
    <row r="18" spans="1:9" s="4" customFormat="1" ht="15.75" x14ac:dyDescent="0.25">
      <c r="A18" s="10"/>
      <c r="B18" s="56" t="s">
        <v>77</v>
      </c>
      <c r="C18" s="59"/>
      <c r="D18" s="59"/>
      <c r="E18" s="60"/>
      <c r="F18" s="65">
        <f t="shared" ref="F18:H18" si="5">F22+F25+F27+F31+F33+F35+F37+F39+F41+F44+F46+F48+F52+F53</f>
        <v>87156.4</v>
      </c>
      <c r="G18" s="65">
        <f t="shared" si="5"/>
        <v>88185.2</v>
      </c>
      <c r="H18" s="65">
        <f t="shared" si="5"/>
        <v>88185.2</v>
      </c>
    </row>
    <row r="19" spans="1:9" s="4" customFormat="1" ht="15.75" hidden="1" x14ac:dyDescent="0.25">
      <c r="A19" s="10"/>
      <c r="B19" s="56" t="s">
        <v>92</v>
      </c>
      <c r="C19" s="59"/>
      <c r="D19" s="59"/>
      <c r="E19" s="60"/>
      <c r="F19" s="65">
        <f>F21+F26+F29</f>
        <v>0</v>
      </c>
      <c r="G19" s="65">
        <f t="shared" ref="G19:H19" si="6">G21+G26+G29</f>
        <v>0</v>
      </c>
      <c r="H19" s="65">
        <f t="shared" si="6"/>
        <v>0</v>
      </c>
    </row>
    <row r="20" spans="1:9" s="4" customFormat="1" ht="60" x14ac:dyDescent="0.25">
      <c r="A20" s="9" t="s">
        <v>53</v>
      </c>
      <c r="B20" s="11" t="s">
        <v>54</v>
      </c>
      <c r="C20" s="58" t="s">
        <v>10</v>
      </c>
      <c r="D20" s="11" t="s">
        <v>11</v>
      </c>
      <c r="E20" s="58" t="s">
        <v>52</v>
      </c>
      <c r="F20" s="66">
        <v>126638.2</v>
      </c>
      <c r="G20" s="66">
        <f>F20</f>
        <v>126638.2</v>
      </c>
      <c r="H20" s="66">
        <f>G20</f>
        <v>126638.2</v>
      </c>
    </row>
    <row r="21" spans="1:9" s="4" customFormat="1" ht="60" hidden="1" x14ac:dyDescent="0.25">
      <c r="A21" s="9" t="s">
        <v>53</v>
      </c>
      <c r="B21" s="11" t="s">
        <v>54</v>
      </c>
      <c r="C21" s="58" t="s">
        <v>10</v>
      </c>
      <c r="D21" s="11" t="s">
        <v>11</v>
      </c>
      <c r="E21" s="11" t="s">
        <v>91</v>
      </c>
      <c r="F21" s="66"/>
      <c r="G21" s="72"/>
      <c r="H21" s="72">
        <f t="shared" si="2"/>
        <v>0</v>
      </c>
    </row>
    <row r="22" spans="1:9" s="4" customFormat="1" ht="15.75" x14ac:dyDescent="0.25">
      <c r="A22" s="9" t="s">
        <v>53</v>
      </c>
      <c r="B22" s="11" t="s">
        <v>54</v>
      </c>
      <c r="C22" s="12" t="s">
        <v>96</v>
      </c>
      <c r="D22" s="11" t="s">
        <v>97</v>
      </c>
      <c r="E22" s="11" t="s">
        <v>78</v>
      </c>
      <c r="F22" s="66">
        <v>1.1000000000000001</v>
      </c>
      <c r="G22" s="70">
        <v>1.1000000000000001</v>
      </c>
      <c r="H22" s="70">
        <v>1.1000000000000001</v>
      </c>
    </row>
    <row r="23" spans="1:9" s="4" customFormat="1" ht="15.75" hidden="1" x14ac:dyDescent="0.25">
      <c r="A23" s="9" t="s">
        <v>53</v>
      </c>
      <c r="B23" s="11" t="s">
        <v>54</v>
      </c>
      <c r="C23" s="12" t="s">
        <v>107</v>
      </c>
      <c r="D23" s="11" t="s">
        <v>108</v>
      </c>
      <c r="E23" s="58" t="s">
        <v>52</v>
      </c>
      <c r="F23" s="66"/>
      <c r="G23" s="70"/>
      <c r="H23" s="70"/>
    </row>
    <row r="24" spans="1:9" s="4" customFormat="1" ht="15.75" x14ac:dyDescent="0.25">
      <c r="A24" s="9" t="s">
        <v>53</v>
      </c>
      <c r="B24" s="11" t="s">
        <v>54</v>
      </c>
      <c r="C24" s="15" t="s">
        <v>4</v>
      </c>
      <c r="D24" s="11" t="s">
        <v>5</v>
      </c>
      <c r="E24" s="58" t="s">
        <v>52</v>
      </c>
      <c r="F24" s="66">
        <f>229982.4-10</f>
        <v>229972.4</v>
      </c>
      <c r="G24" s="66">
        <f>219982.4-3000</f>
        <v>216982.39999999999</v>
      </c>
      <c r="H24" s="66">
        <v>219982.4</v>
      </c>
    </row>
    <row r="25" spans="1:9" s="4" customFormat="1" ht="15.75" x14ac:dyDescent="0.25">
      <c r="A25" s="9" t="s">
        <v>53</v>
      </c>
      <c r="B25" s="11" t="s">
        <v>54</v>
      </c>
      <c r="C25" s="15" t="s">
        <v>4</v>
      </c>
      <c r="D25" s="11" t="s">
        <v>5</v>
      </c>
      <c r="E25" s="58" t="s">
        <v>78</v>
      </c>
      <c r="F25" s="73">
        <v>14711.5</v>
      </c>
      <c r="G25" s="73">
        <v>15293.7</v>
      </c>
      <c r="H25" s="73">
        <v>15293.7</v>
      </c>
    </row>
    <row r="26" spans="1:9" s="4" customFormat="1" ht="30" hidden="1" x14ac:dyDescent="0.25">
      <c r="A26" s="9" t="s">
        <v>53</v>
      </c>
      <c r="B26" s="11" t="s">
        <v>54</v>
      </c>
      <c r="C26" s="15" t="s">
        <v>4</v>
      </c>
      <c r="D26" s="11" t="s">
        <v>5</v>
      </c>
      <c r="E26" s="11" t="s">
        <v>91</v>
      </c>
      <c r="F26" s="73"/>
      <c r="G26" s="66">
        <f t="shared" ref="G26:H51" si="7">F26</f>
        <v>0</v>
      </c>
      <c r="H26" s="73">
        <f t="shared" si="2"/>
        <v>0</v>
      </c>
    </row>
    <row r="27" spans="1:9" s="4" customFormat="1" ht="15.75" x14ac:dyDescent="0.25">
      <c r="A27" s="9" t="s">
        <v>53</v>
      </c>
      <c r="B27" s="11" t="s">
        <v>54</v>
      </c>
      <c r="C27" s="14" t="s">
        <v>81</v>
      </c>
      <c r="D27" s="11" t="s">
        <v>82</v>
      </c>
      <c r="E27" s="58" t="s">
        <v>78</v>
      </c>
      <c r="F27" s="73">
        <v>3364.7</v>
      </c>
      <c r="G27" s="66">
        <v>3496.4</v>
      </c>
      <c r="H27" s="73">
        <v>3496.4</v>
      </c>
    </row>
    <row r="28" spans="1:9" s="4" customFormat="1" ht="45" x14ac:dyDescent="0.25">
      <c r="A28" s="9" t="s">
        <v>53</v>
      </c>
      <c r="B28" s="11" t="s">
        <v>54</v>
      </c>
      <c r="C28" s="14" t="s">
        <v>110</v>
      </c>
      <c r="D28" s="11" t="s">
        <v>111</v>
      </c>
      <c r="E28" s="58" t="s">
        <v>52</v>
      </c>
      <c r="F28" s="66">
        <v>15226.7</v>
      </c>
      <c r="G28" s="66">
        <v>15226.7</v>
      </c>
      <c r="H28" s="66">
        <v>15226.7</v>
      </c>
    </row>
    <row r="29" spans="1:9" s="4" customFormat="1" ht="45" hidden="1" x14ac:dyDescent="0.25">
      <c r="A29" s="9" t="s">
        <v>53</v>
      </c>
      <c r="B29" s="11" t="s">
        <v>54</v>
      </c>
      <c r="C29" s="14" t="s">
        <v>27</v>
      </c>
      <c r="D29" s="11" t="s">
        <v>55</v>
      </c>
      <c r="E29" s="11" t="s">
        <v>91</v>
      </c>
      <c r="F29" s="66"/>
      <c r="G29" s="66">
        <f t="shared" si="7"/>
        <v>0</v>
      </c>
      <c r="H29" s="66">
        <f t="shared" si="7"/>
        <v>0</v>
      </c>
    </row>
    <row r="30" spans="1:9" s="40" customFormat="1" ht="15.75" hidden="1" customHeight="1" x14ac:dyDescent="0.25">
      <c r="A30" s="9" t="s">
        <v>53</v>
      </c>
      <c r="B30" s="11" t="s">
        <v>54</v>
      </c>
      <c r="C30" s="14" t="s">
        <v>23</v>
      </c>
      <c r="D30" s="11" t="s">
        <v>24</v>
      </c>
      <c r="E30" s="58" t="s">
        <v>52</v>
      </c>
      <c r="F30" s="66"/>
      <c r="G30" s="66"/>
      <c r="H30" s="66">
        <f>G30</f>
        <v>0</v>
      </c>
      <c r="I30" s="4"/>
    </row>
    <row r="31" spans="1:9" s="40" customFormat="1" ht="15.75" hidden="1" x14ac:dyDescent="0.25">
      <c r="A31" s="9" t="s">
        <v>53</v>
      </c>
      <c r="B31" s="11" t="s">
        <v>54</v>
      </c>
      <c r="C31" s="14" t="s">
        <v>23</v>
      </c>
      <c r="D31" s="11" t="s">
        <v>24</v>
      </c>
      <c r="E31" s="58" t="s">
        <v>78</v>
      </c>
      <c r="F31" s="73"/>
      <c r="G31" s="66">
        <f t="shared" si="7"/>
        <v>0</v>
      </c>
      <c r="H31" s="73">
        <f t="shared" si="7"/>
        <v>0</v>
      </c>
      <c r="I31" s="4"/>
    </row>
    <row r="32" spans="1:9" s="40" customFormat="1" ht="15.75" x14ac:dyDescent="0.25">
      <c r="A32" s="9" t="s">
        <v>53</v>
      </c>
      <c r="B32" s="11" t="s">
        <v>54</v>
      </c>
      <c r="C32" s="14" t="s">
        <v>70</v>
      </c>
      <c r="D32" s="11" t="s">
        <v>71</v>
      </c>
      <c r="E32" s="58" t="s">
        <v>52</v>
      </c>
      <c r="F32" s="66">
        <v>15042</v>
      </c>
      <c r="G32" s="66">
        <v>15142</v>
      </c>
      <c r="H32" s="66">
        <v>15242</v>
      </c>
      <c r="I32" s="4"/>
    </row>
    <row r="33" spans="1:9" s="40" customFormat="1" ht="15.75" x14ac:dyDescent="0.25">
      <c r="A33" s="9" t="s">
        <v>53</v>
      </c>
      <c r="B33" s="11" t="s">
        <v>54</v>
      </c>
      <c r="C33" s="14" t="s">
        <v>70</v>
      </c>
      <c r="D33" s="11" t="s">
        <v>71</v>
      </c>
      <c r="E33" s="58" t="s">
        <v>78</v>
      </c>
      <c r="F33" s="66">
        <v>8389</v>
      </c>
      <c r="G33" s="66">
        <v>8389</v>
      </c>
      <c r="H33" s="66">
        <f>8389</f>
        <v>8389</v>
      </c>
      <c r="I33" s="4"/>
    </row>
    <row r="34" spans="1:9" s="40" customFormat="1" ht="15.75" x14ac:dyDescent="0.25">
      <c r="A34" s="9" t="s">
        <v>53</v>
      </c>
      <c r="B34" s="11" t="s">
        <v>54</v>
      </c>
      <c r="C34" s="14" t="s">
        <v>6</v>
      </c>
      <c r="D34" s="11" t="s">
        <v>7</v>
      </c>
      <c r="E34" s="58" t="s">
        <v>52</v>
      </c>
      <c r="F34" s="73">
        <v>6.2</v>
      </c>
      <c r="G34" s="73">
        <v>6.2</v>
      </c>
      <c r="H34" s="73">
        <v>6.2</v>
      </c>
      <c r="I34" s="4"/>
    </row>
    <row r="35" spans="1:9" s="40" customFormat="1" ht="15.75" x14ac:dyDescent="0.25">
      <c r="A35" s="9" t="s">
        <v>53</v>
      </c>
      <c r="B35" s="11" t="s">
        <v>54</v>
      </c>
      <c r="C35" s="14" t="s">
        <v>6</v>
      </c>
      <c r="D35" s="11" t="s">
        <v>7</v>
      </c>
      <c r="E35" s="58" t="s">
        <v>78</v>
      </c>
      <c r="F35" s="73">
        <v>24.7</v>
      </c>
      <c r="G35" s="73">
        <v>24.7</v>
      </c>
      <c r="H35" s="73">
        <v>24.7</v>
      </c>
      <c r="I35" s="4"/>
    </row>
    <row r="36" spans="1:9" s="40" customFormat="1" ht="15.75" x14ac:dyDescent="0.25">
      <c r="A36" s="9" t="s">
        <v>53</v>
      </c>
      <c r="B36" s="11" t="s">
        <v>54</v>
      </c>
      <c r="C36" s="14" t="s">
        <v>25</v>
      </c>
      <c r="D36" s="11" t="s">
        <v>26</v>
      </c>
      <c r="E36" s="58" t="s">
        <v>52</v>
      </c>
      <c r="F36" s="66">
        <f>6300</f>
        <v>6300</v>
      </c>
      <c r="G36" s="66">
        <f>6300</f>
        <v>6300</v>
      </c>
      <c r="H36" s="66">
        <f>G36</f>
        <v>6300</v>
      </c>
      <c r="I36" s="4"/>
    </row>
    <row r="37" spans="1:9" s="40" customFormat="1" ht="15.75" x14ac:dyDescent="0.25">
      <c r="A37" s="9" t="s">
        <v>53</v>
      </c>
      <c r="B37" s="11" t="s">
        <v>54</v>
      </c>
      <c r="C37" s="14" t="s">
        <v>25</v>
      </c>
      <c r="D37" s="11" t="s">
        <v>26</v>
      </c>
      <c r="E37" s="58" t="s">
        <v>78</v>
      </c>
      <c r="F37" s="73">
        <v>22.8</v>
      </c>
      <c r="G37" s="66">
        <v>23.6</v>
      </c>
      <c r="H37" s="73">
        <v>23.6</v>
      </c>
      <c r="I37" s="4"/>
    </row>
    <row r="38" spans="1:9" s="40" customFormat="1" ht="15.75" x14ac:dyDescent="0.25">
      <c r="A38" s="9" t="s">
        <v>53</v>
      </c>
      <c r="B38" s="11" t="s">
        <v>54</v>
      </c>
      <c r="C38" s="14" t="s">
        <v>72</v>
      </c>
      <c r="D38" s="11" t="s">
        <v>73</v>
      </c>
      <c r="E38" s="58" t="s">
        <v>52</v>
      </c>
      <c r="F38" s="66">
        <v>14994.3</v>
      </c>
      <c r="G38" s="66">
        <v>14994.3</v>
      </c>
      <c r="H38" s="66">
        <v>14994.3</v>
      </c>
      <c r="I38" s="4"/>
    </row>
    <row r="39" spans="1:9" s="40" customFormat="1" ht="15.75" x14ac:dyDescent="0.25">
      <c r="A39" s="9" t="s">
        <v>53</v>
      </c>
      <c r="B39" s="11" t="s">
        <v>54</v>
      </c>
      <c r="C39" s="14" t="s">
        <v>72</v>
      </c>
      <c r="D39" s="11" t="s">
        <v>73</v>
      </c>
      <c r="E39" s="58" t="s">
        <v>78</v>
      </c>
      <c r="F39" s="66">
        <v>1491.6</v>
      </c>
      <c r="G39" s="66">
        <v>1491.5</v>
      </c>
      <c r="H39" s="66">
        <v>1491.5</v>
      </c>
      <c r="I39" s="4"/>
    </row>
    <row r="40" spans="1:9" s="40" customFormat="1" ht="15.75" x14ac:dyDescent="0.25">
      <c r="A40" s="9" t="s">
        <v>53</v>
      </c>
      <c r="B40" s="11" t="s">
        <v>54</v>
      </c>
      <c r="C40" s="14" t="s">
        <v>61</v>
      </c>
      <c r="D40" s="11" t="s">
        <v>62</v>
      </c>
      <c r="E40" s="58" t="s">
        <v>52</v>
      </c>
      <c r="F40" s="66">
        <v>46057.2</v>
      </c>
      <c r="G40" s="66">
        <f>46057.2-2000-2000-27.8</f>
        <v>42029.399999999994</v>
      </c>
      <c r="H40" s="66">
        <v>46057.2</v>
      </c>
      <c r="I40" s="4"/>
    </row>
    <row r="41" spans="1:9" s="40" customFormat="1" ht="15.75" hidden="1" x14ac:dyDescent="0.25">
      <c r="A41" s="9" t="s">
        <v>53</v>
      </c>
      <c r="B41" s="11" t="s">
        <v>54</v>
      </c>
      <c r="C41" s="14" t="s">
        <v>61</v>
      </c>
      <c r="D41" s="11" t="s">
        <v>62</v>
      </c>
      <c r="E41" s="58" t="s">
        <v>78</v>
      </c>
      <c r="F41" s="73"/>
      <c r="G41" s="66"/>
      <c r="H41" s="66"/>
      <c r="I41" s="4"/>
    </row>
    <row r="42" spans="1:9" s="40" customFormat="1" ht="15.75" x14ac:dyDescent="0.25">
      <c r="A42" s="9" t="s">
        <v>53</v>
      </c>
      <c r="B42" s="11" t="s">
        <v>54</v>
      </c>
      <c r="C42" s="14" t="s">
        <v>100</v>
      </c>
      <c r="D42" s="11" t="s">
        <v>90</v>
      </c>
      <c r="E42" s="58" t="s">
        <v>52</v>
      </c>
      <c r="F42" s="73">
        <v>8891.6</v>
      </c>
      <c r="G42" s="73">
        <v>8891.6</v>
      </c>
      <c r="H42" s="73">
        <v>8891.6</v>
      </c>
      <c r="I42" s="4"/>
    </row>
    <row r="43" spans="1:9" s="40" customFormat="1" ht="30" x14ac:dyDescent="0.25">
      <c r="A43" s="9" t="s">
        <v>53</v>
      </c>
      <c r="B43" s="11" t="s">
        <v>54</v>
      </c>
      <c r="C43" s="36" t="s">
        <v>84</v>
      </c>
      <c r="D43" s="11" t="s">
        <v>86</v>
      </c>
      <c r="E43" s="58" t="s">
        <v>52</v>
      </c>
      <c r="F43" s="73">
        <v>12641.5</v>
      </c>
      <c r="G43" s="73">
        <v>12641.5</v>
      </c>
      <c r="H43" s="73">
        <v>12641.5</v>
      </c>
      <c r="I43" s="4"/>
    </row>
    <row r="44" spans="1:9" s="40" customFormat="1" ht="30" hidden="1" x14ac:dyDescent="0.25">
      <c r="A44" s="9" t="s">
        <v>53</v>
      </c>
      <c r="B44" s="11" t="s">
        <v>54</v>
      </c>
      <c r="C44" s="36" t="s">
        <v>84</v>
      </c>
      <c r="D44" s="11" t="s">
        <v>86</v>
      </c>
      <c r="E44" s="58" t="s">
        <v>78</v>
      </c>
      <c r="F44" s="73"/>
      <c r="G44" s="73"/>
      <c r="H44" s="73"/>
      <c r="I44" s="4"/>
    </row>
    <row r="45" spans="1:9" s="4" customFormat="1" ht="30" hidden="1" x14ac:dyDescent="0.25">
      <c r="A45" s="9" t="s">
        <v>53</v>
      </c>
      <c r="B45" s="11" t="s">
        <v>54</v>
      </c>
      <c r="C45" s="36" t="s">
        <v>101</v>
      </c>
      <c r="D45" s="11" t="s">
        <v>102</v>
      </c>
      <c r="E45" s="58" t="s">
        <v>52</v>
      </c>
      <c r="F45" s="73">
        <v>0</v>
      </c>
      <c r="G45" s="66">
        <v>0</v>
      </c>
      <c r="H45" s="73"/>
    </row>
    <row r="46" spans="1:9" s="4" customFormat="1" ht="30" hidden="1" x14ac:dyDescent="0.25">
      <c r="A46" s="9" t="s">
        <v>53</v>
      </c>
      <c r="B46" s="11" t="s">
        <v>54</v>
      </c>
      <c r="C46" s="36" t="s">
        <v>101</v>
      </c>
      <c r="D46" s="11" t="s">
        <v>102</v>
      </c>
      <c r="E46" s="58" t="s">
        <v>78</v>
      </c>
      <c r="F46" s="73"/>
      <c r="G46" s="66"/>
      <c r="H46" s="73"/>
    </row>
    <row r="47" spans="1:9" s="4" customFormat="1" ht="15" customHeight="1" x14ac:dyDescent="0.25">
      <c r="A47" s="9" t="s">
        <v>53</v>
      </c>
      <c r="B47" s="11" t="s">
        <v>54</v>
      </c>
      <c r="C47" s="36" t="s">
        <v>36</v>
      </c>
      <c r="D47" s="11" t="s">
        <v>37</v>
      </c>
      <c r="E47" s="58" t="s">
        <v>52</v>
      </c>
      <c r="F47" s="66">
        <v>39662.300000000003</v>
      </c>
      <c r="G47" s="66">
        <v>39662.300000000003</v>
      </c>
      <c r="H47" s="66">
        <v>39662.300000000003</v>
      </c>
    </row>
    <row r="48" spans="1:9" s="4" customFormat="1" ht="15" hidden="1" customHeight="1" x14ac:dyDescent="0.25">
      <c r="A48" s="9" t="s">
        <v>53</v>
      </c>
      <c r="B48" s="11" t="s">
        <v>54</v>
      </c>
      <c r="C48" s="36" t="s">
        <v>36</v>
      </c>
      <c r="D48" s="11" t="s">
        <v>37</v>
      </c>
      <c r="E48" s="61" t="s">
        <v>78</v>
      </c>
      <c r="F48" s="66"/>
      <c r="G48" s="66"/>
      <c r="H48" s="66"/>
    </row>
    <row r="49" spans="1:9" s="4" customFormat="1" ht="15.75" x14ac:dyDescent="0.25">
      <c r="A49" s="9" t="s">
        <v>53</v>
      </c>
      <c r="B49" s="11" t="s">
        <v>54</v>
      </c>
      <c r="C49" s="14" t="s">
        <v>20</v>
      </c>
      <c r="D49" s="11" t="s">
        <v>85</v>
      </c>
      <c r="E49" s="58" t="s">
        <v>52</v>
      </c>
      <c r="F49" s="66">
        <v>362.6</v>
      </c>
      <c r="G49" s="66">
        <v>362.6</v>
      </c>
      <c r="H49" s="66">
        <f t="shared" si="7"/>
        <v>362.6</v>
      </c>
    </row>
    <row r="50" spans="1:9" s="4" customFormat="1" ht="15.75" x14ac:dyDescent="0.25">
      <c r="A50" s="9" t="s">
        <v>53</v>
      </c>
      <c r="B50" s="11" t="s">
        <v>54</v>
      </c>
      <c r="C50" s="14" t="s">
        <v>14</v>
      </c>
      <c r="D50" s="11" t="s">
        <v>15</v>
      </c>
      <c r="E50" s="58" t="s">
        <v>52</v>
      </c>
      <c r="F50" s="66">
        <v>5658</v>
      </c>
      <c r="G50" s="66">
        <v>5658</v>
      </c>
      <c r="H50" s="66">
        <v>5658</v>
      </c>
    </row>
    <row r="51" spans="1:9" s="4" customFormat="1" ht="15.75" hidden="1" x14ac:dyDescent="0.25">
      <c r="A51" s="9" t="s">
        <v>53</v>
      </c>
      <c r="B51" s="11" t="s">
        <v>54</v>
      </c>
      <c r="C51" s="58" t="s">
        <v>12</v>
      </c>
      <c r="D51" s="11" t="s">
        <v>13</v>
      </c>
      <c r="E51" s="58" t="s">
        <v>52</v>
      </c>
      <c r="F51" s="66"/>
      <c r="G51" s="66">
        <f t="shared" si="7"/>
        <v>0</v>
      </c>
      <c r="H51" s="66">
        <f t="shared" si="7"/>
        <v>0</v>
      </c>
    </row>
    <row r="52" spans="1:9" s="40" customFormat="1" ht="15.75" x14ac:dyDescent="0.25">
      <c r="A52" s="9" t="s">
        <v>53</v>
      </c>
      <c r="B52" s="11" t="s">
        <v>54</v>
      </c>
      <c r="C52" s="58" t="s">
        <v>12</v>
      </c>
      <c r="D52" s="11" t="s">
        <v>13</v>
      </c>
      <c r="E52" s="58" t="s">
        <v>78</v>
      </c>
      <c r="F52" s="73">
        <v>41998.3</v>
      </c>
      <c r="G52" s="73">
        <v>42144.5</v>
      </c>
      <c r="H52" s="73">
        <v>42144.5</v>
      </c>
      <c r="I52" s="4"/>
    </row>
    <row r="53" spans="1:9" s="4" customFormat="1" ht="15.75" x14ac:dyDescent="0.25">
      <c r="A53" s="9" t="s">
        <v>53</v>
      </c>
      <c r="B53" s="11" t="s">
        <v>54</v>
      </c>
      <c r="C53" s="29" t="s">
        <v>80</v>
      </c>
      <c r="D53" s="11" t="s">
        <v>79</v>
      </c>
      <c r="E53" s="58" t="s">
        <v>78</v>
      </c>
      <c r="F53" s="73">
        <v>17152.7</v>
      </c>
      <c r="G53" s="66">
        <v>17320.7</v>
      </c>
      <c r="H53" s="73">
        <v>17320.7</v>
      </c>
    </row>
    <row r="54" spans="1:9" s="4" customFormat="1" ht="15.75" x14ac:dyDescent="0.25">
      <c r="A54" s="9" t="s">
        <v>53</v>
      </c>
      <c r="B54" s="11" t="s">
        <v>54</v>
      </c>
      <c r="C54" s="12" t="s">
        <v>42</v>
      </c>
      <c r="D54" s="11" t="s">
        <v>43</v>
      </c>
      <c r="E54" s="58" t="s">
        <v>52</v>
      </c>
      <c r="F54" s="66">
        <v>624.5</v>
      </c>
      <c r="G54" s="66">
        <f t="shared" ref="G54:H54" si="8">F54</f>
        <v>624.5</v>
      </c>
      <c r="H54" s="66">
        <f t="shared" si="8"/>
        <v>624.5</v>
      </c>
    </row>
    <row r="55" spans="1:9" s="4" customFormat="1" ht="16.5" thickBot="1" x14ac:dyDescent="0.3">
      <c r="A55" s="13" t="s">
        <v>53</v>
      </c>
      <c r="B55" s="19" t="s">
        <v>54</v>
      </c>
      <c r="C55" s="16" t="s">
        <v>40</v>
      </c>
      <c r="D55" s="17" t="s">
        <v>41</v>
      </c>
      <c r="E55" s="28" t="s">
        <v>52</v>
      </c>
      <c r="F55" s="67">
        <v>5068.3999999999996</v>
      </c>
      <c r="G55" s="67">
        <v>5068.3999999999996</v>
      </c>
      <c r="H55" s="67">
        <v>5068.3999999999996</v>
      </c>
    </row>
    <row r="56" spans="1:9" s="4" customFormat="1" ht="27.75" customHeight="1" x14ac:dyDescent="0.25">
      <c r="A56" s="37" t="s">
        <v>56</v>
      </c>
      <c r="B56" s="102" t="s">
        <v>112</v>
      </c>
      <c r="C56" s="110"/>
      <c r="D56" s="110"/>
      <c r="E56" s="111"/>
      <c r="F56" s="68">
        <f t="shared" ref="F56:H56" si="9">F58+F59</f>
        <v>1873336.7999999993</v>
      </c>
      <c r="G56" s="71">
        <f t="shared" si="9"/>
        <v>1866653.9</v>
      </c>
      <c r="H56" s="71">
        <f t="shared" si="9"/>
        <v>1874524</v>
      </c>
    </row>
    <row r="57" spans="1:9" s="4" customFormat="1" ht="15.75" x14ac:dyDescent="0.25">
      <c r="A57" s="10"/>
      <c r="B57" s="95" t="s">
        <v>1</v>
      </c>
      <c r="C57" s="98"/>
      <c r="D57" s="98"/>
      <c r="E57" s="99"/>
      <c r="F57" s="65"/>
      <c r="G57" s="72"/>
      <c r="H57" s="72"/>
    </row>
    <row r="58" spans="1:9" s="4" customFormat="1" ht="15.75" x14ac:dyDescent="0.25">
      <c r="A58" s="10"/>
      <c r="B58" s="95" t="s">
        <v>51</v>
      </c>
      <c r="C58" s="98"/>
      <c r="D58" s="98"/>
      <c r="E58" s="99"/>
      <c r="F58" s="65">
        <f t="shared" ref="F58:H58" si="10">F60+F62+F64+F66+F68+F73+F75</f>
        <v>679262.79999999993</v>
      </c>
      <c r="G58" s="66">
        <f>G60+G62+G64+G66+G68+G73+G75</f>
        <v>653392.69999999995</v>
      </c>
      <c r="H58" s="65">
        <f t="shared" si="10"/>
        <v>659262.79999999993</v>
      </c>
    </row>
    <row r="59" spans="1:9" s="4" customFormat="1" ht="15.75" x14ac:dyDescent="0.25">
      <c r="A59" s="10"/>
      <c r="B59" s="56" t="s">
        <v>77</v>
      </c>
      <c r="C59" s="59"/>
      <c r="D59" s="59"/>
      <c r="E59" s="60"/>
      <c r="F59" s="65">
        <f t="shared" ref="F59:H59" si="11">F61+F63+F65+F67+F69+F71+F72+F74</f>
        <v>1194073.9999999995</v>
      </c>
      <c r="G59" s="74">
        <f t="shared" si="11"/>
        <v>1213261.2</v>
      </c>
      <c r="H59" s="65">
        <f t="shared" si="11"/>
        <v>1215261.2</v>
      </c>
    </row>
    <row r="60" spans="1:9" s="4" customFormat="1" ht="30" x14ac:dyDescent="0.25">
      <c r="A60" s="9" t="s">
        <v>56</v>
      </c>
      <c r="B60" s="11" t="s">
        <v>112</v>
      </c>
      <c r="C60" s="12" t="s">
        <v>16</v>
      </c>
      <c r="D60" s="11" t="s">
        <v>17</v>
      </c>
      <c r="E60" s="34" t="s">
        <v>52</v>
      </c>
      <c r="F60" s="66">
        <v>312870.09999999998</v>
      </c>
      <c r="G60" s="66">
        <f>302870.1-2567.2-302.9</f>
        <v>299999.99999999994</v>
      </c>
      <c r="H60" s="66">
        <v>302870.09999999998</v>
      </c>
    </row>
    <row r="61" spans="1:9" s="4" customFormat="1" ht="30" x14ac:dyDescent="0.25">
      <c r="A61" s="9" t="s">
        <v>56</v>
      </c>
      <c r="B61" s="11" t="s">
        <v>112</v>
      </c>
      <c r="C61" s="12" t="s">
        <v>16</v>
      </c>
      <c r="D61" s="11" t="s">
        <v>17</v>
      </c>
      <c r="E61" s="34" t="s">
        <v>78</v>
      </c>
      <c r="F61" s="66">
        <v>450641.2</v>
      </c>
      <c r="G61" s="66">
        <f>460993.4-2000</f>
        <v>458993.4</v>
      </c>
      <c r="H61" s="66">
        <v>460993.4</v>
      </c>
    </row>
    <row r="62" spans="1:9" s="4" customFormat="1" ht="30" x14ac:dyDescent="0.25">
      <c r="A62" s="9" t="s">
        <v>56</v>
      </c>
      <c r="B62" s="11" t="s">
        <v>112</v>
      </c>
      <c r="C62" s="12" t="s">
        <v>18</v>
      </c>
      <c r="D62" s="11" t="s">
        <v>19</v>
      </c>
      <c r="E62" s="35" t="s">
        <v>52</v>
      </c>
      <c r="F62" s="75">
        <v>183432.3</v>
      </c>
      <c r="G62" s="75">
        <f>183432.3-5000-1000</f>
        <v>177432.3</v>
      </c>
      <c r="H62" s="75">
        <f>183432.3-5000</f>
        <v>178432.3</v>
      </c>
    </row>
    <row r="63" spans="1:9" s="4" customFormat="1" ht="30" x14ac:dyDescent="0.25">
      <c r="A63" s="9" t="s">
        <v>56</v>
      </c>
      <c r="B63" s="11" t="s">
        <v>112</v>
      </c>
      <c r="C63" s="12" t="s">
        <v>18</v>
      </c>
      <c r="D63" s="11" t="s">
        <v>19</v>
      </c>
      <c r="E63" s="58" t="s">
        <v>78</v>
      </c>
      <c r="F63" s="66">
        <v>654826.69999999995</v>
      </c>
      <c r="G63" s="66">
        <v>669583.1</v>
      </c>
      <c r="H63" s="66">
        <v>669583.1</v>
      </c>
    </row>
    <row r="64" spans="1:9" s="4" customFormat="1" ht="30" x14ac:dyDescent="0.25">
      <c r="A64" s="9" t="s">
        <v>56</v>
      </c>
      <c r="B64" s="11" t="s">
        <v>112</v>
      </c>
      <c r="C64" s="12" t="s">
        <v>75</v>
      </c>
      <c r="D64" s="11" t="s">
        <v>74</v>
      </c>
      <c r="E64" s="58" t="s">
        <v>52</v>
      </c>
      <c r="F64" s="66">
        <v>167017.5</v>
      </c>
      <c r="G64" s="66">
        <f>167017.5-5000-2000</f>
        <v>160017.5</v>
      </c>
      <c r="H64" s="66">
        <f>167017.5-5000</f>
        <v>162017.5</v>
      </c>
    </row>
    <row r="65" spans="1:8" s="4" customFormat="1" ht="30" x14ac:dyDescent="0.25">
      <c r="A65" s="9" t="s">
        <v>56</v>
      </c>
      <c r="B65" s="11" t="s">
        <v>112</v>
      </c>
      <c r="C65" s="12" t="s">
        <v>75</v>
      </c>
      <c r="D65" s="11" t="s">
        <v>74</v>
      </c>
      <c r="E65" s="58" t="s">
        <v>78</v>
      </c>
      <c r="F65" s="66">
        <v>10780.9</v>
      </c>
      <c r="G65" s="66">
        <v>10986.8</v>
      </c>
      <c r="H65" s="66">
        <v>10986.8</v>
      </c>
    </row>
    <row r="66" spans="1:8" s="4" customFormat="1" ht="30" x14ac:dyDescent="0.25">
      <c r="A66" s="9" t="s">
        <v>56</v>
      </c>
      <c r="B66" s="11" t="s">
        <v>112</v>
      </c>
      <c r="C66" s="12" t="s">
        <v>20</v>
      </c>
      <c r="D66" s="11" t="s">
        <v>76</v>
      </c>
      <c r="E66" s="58" t="s">
        <v>52</v>
      </c>
      <c r="F66" s="66">
        <v>3956.6</v>
      </c>
      <c r="G66" s="66">
        <v>3956.6</v>
      </c>
      <c r="H66" s="66">
        <v>3956.6</v>
      </c>
    </row>
    <row r="67" spans="1:8" s="4" customFormat="1" ht="30" x14ac:dyDescent="0.25">
      <c r="A67" s="9" t="s">
        <v>56</v>
      </c>
      <c r="B67" s="11" t="s">
        <v>112</v>
      </c>
      <c r="C67" s="12" t="s">
        <v>20</v>
      </c>
      <c r="D67" s="11" t="s">
        <v>76</v>
      </c>
      <c r="E67" s="58" t="s">
        <v>78</v>
      </c>
      <c r="F67" s="66">
        <v>3159.9</v>
      </c>
      <c r="G67" s="66">
        <f>3159.9</f>
        <v>3159.9</v>
      </c>
      <c r="H67" s="66">
        <v>3159.9</v>
      </c>
    </row>
    <row r="68" spans="1:8" s="4" customFormat="1" ht="30" x14ac:dyDescent="0.25">
      <c r="A68" s="9" t="s">
        <v>56</v>
      </c>
      <c r="B68" s="11" t="s">
        <v>112</v>
      </c>
      <c r="C68" s="12" t="s">
        <v>21</v>
      </c>
      <c r="D68" s="11" t="s">
        <v>22</v>
      </c>
      <c r="E68" s="58" t="s">
        <v>52</v>
      </c>
      <c r="F68" s="73">
        <v>11361.3</v>
      </c>
      <c r="G68" s="73">
        <v>11361.3</v>
      </c>
      <c r="H68" s="73">
        <v>11361.3</v>
      </c>
    </row>
    <row r="69" spans="1:8" s="4" customFormat="1" ht="30" hidden="1" x14ac:dyDescent="0.25">
      <c r="A69" s="9" t="s">
        <v>56</v>
      </c>
      <c r="B69" s="11" t="s">
        <v>112</v>
      </c>
      <c r="C69" s="12" t="s">
        <v>21</v>
      </c>
      <c r="D69" s="11" t="s">
        <v>22</v>
      </c>
      <c r="E69" s="58" t="s">
        <v>78</v>
      </c>
      <c r="F69" s="73"/>
      <c r="G69" s="66"/>
      <c r="H69" s="73"/>
    </row>
    <row r="70" spans="1:8" s="4" customFormat="1" ht="30" hidden="1" x14ac:dyDescent="0.25">
      <c r="A70" s="9" t="s">
        <v>56</v>
      </c>
      <c r="B70" s="11" t="s">
        <v>112</v>
      </c>
      <c r="C70" s="12" t="s">
        <v>12</v>
      </c>
      <c r="D70" s="11" t="s">
        <v>13</v>
      </c>
      <c r="E70" s="58" t="s">
        <v>52</v>
      </c>
      <c r="F70" s="73"/>
      <c r="G70" s="66">
        <f t="shared" ref="G70:H74" si="12">F70</f>
        <v>0</v>
      </c>
      <c r="H70" s="73">
        <f t="shared" si="12"/>
        <v>0</v>
      </c>
    </row>
    <row r="71" spans="1:8" s="4" customFormat="1" ht="30" x14ac:dyDescent="0.25">
      <c r="A71" s="9" t="s">
        <v>56</v>
      </c>
      <c r="B71" s="11" t="s">
        <v>112</v>
      </c>
      <c r="C71" s="12" t="s">
        <v>12</v>
      </c>
      <c r="D71" s="11" t="s">
        <v>13</v>
      </c>
      <c r="E71" s="58" t="s">
        <v>78</v>
      </c>
      <c r="F71" s="73">
        <v>1219.9000000000001</v>
      </c>
      <c r="G71" s="66">
        <v>610</v>
      </c>
      <c r="H71" s="73">
        <v>610</v>
      </c>
    </row>
    <row r="72" spans="1:8" s="4" customFormat="1" ht="30" x14ac:dyDescent="0.25">
      <c r="A72" s="9" t="s">
        <v>56</v>
      </c>
      <c r="B72" s="11" t="s">
        <v>112</v>
      </c>
      <c r="C72" s="12" t="s">
        <v>83</v>
      </c>
      <c r="D72" s="11" t="s">
        <v>79</v>
      </c>
      <c r="E72" s="58" t="s">
        <v>78</v>
      </c>
      <c r="F72" s="73">
        <v>73445.399999999994</v>
      </c>
      <c r="G72" s="66">
        <v>69928</v>
      </c>
      <c r="H72" s="66">
        <v>69928</v>
      </c>
    </row>
    <row r="73" spans="1:8" s="4" customFormat="1" ht="30.75" thickBot="1" x14ac:dyDescent="0.3">
      <c r="A73" s="13" t="s">
        <v>56</v>
      </c>
      <c r="B73" s="19" t="s">
        <v>112</v>
      </c>
      <c r="C73" s="18" t="s">
        <v>42</v>
      </c>
      <c r="D73" s="19" t="s">
        <v>43</v>
      </c>
      <c r="E73" s="28" t="s">
        <v>52</v>
      </c>
      <c r="F73" s="80">
        <v>625</v>
      </c>
      <c r="G73" s="67">
        <v>625</v>
      </c>
      <c r="H73" s="80">
        <v>625</v>
      </c>
    </row>
    <row r="74" spans="1:8" s="4" customFormat="1" ht="45.75" hidden="1" thickBot="1" x14ac:dyDescent="0.3">
      <c r="A74" s="26" t="s">
        <v>56</v>
      </c>
      <c r="B74" s="21" t="s">
        <v>95</v>
      </c>
      <c r="C74" s="16" t="s">
        <v>30</v>
      </c>
      <c r="D74" s="17" t="s">
        <v>31</v>
      </c>
      <c r="E74" s="22" t="s">
        <v>78</v>
      </c>
      <c r="F74" s="63"/>
      <c r="G74" s="88">
        <f t="shared" si="12"/>
        <v>0</v>
      </c>
      <c r="H74" s="63">
        <f t="shared" si="12"/>
        <v>0</v>
      </c>
    </row>
    <row r="75" spans="1:8" s="4" customFormat="1" ht="45.75" hidden="1" thickBot="1" x14ac:dyDescent="0.3">
      <c r="A75" s="13" t="s">
        <v>56</v>
      </c>
      <c r="B75" s="11" t="s">
        <v>95</v>
      </c>
      <c r="C75" s="18" t="s">
        <v>30</v>
      </c>
      <c r="D75" s="19" t="s">
        <v>31</v>
      </c>
      <c r="E75" s="39" t="s">
        <v>52</v>
      </c>
      <c r="F75" s="63">
        <v>0</v>
      </c>
      <c r="G75" s="62">
        <f>F75</f>
        <v>0</v>
      </c>
      <c r="H75" s="62">
        <f>G75</f>
        <v>0</v>
      </c>
    </row>
    <row r="76" spans="1:8" s="20" customFormat="1" ht="24.75" customHeight="1" x14ac:dyDescent="0.2">
      <c r="A76" s="45" t="s">
        <v>57</v>
      </c>
      <c r="B76" s="102" t="s">
        <v>93</v>
      </c>
      <c r="C76" s="103"/>
      <c r="D76" s="103"/>
      <c r="E76" s="104"/>
      <c r="F76" s="68">
        <f t="shared" ref="F76:H76" si="13">F78+F79+F81+F80</f>
        <v>214241.5</v>
      </c>
      <c r="G76" s="76">
        <f t="shared" si="13"/>
        <v>199241.5</v>
      </c>
      <c r="H76" s="76">
        <f t="shared" si="13"/>
        <v>200053.19999999998</v>
      </c>
    </row>
    <row r="77" spans="1:8" s="20" customFormat="1" ht="16.5" customHeight="1" x14ac:dyDescent="0.25">
      <c r="A77" s="37"/>
      <c r="B77" s="95" t="s">
        <v>87</v>
      </c>
      <c r="C77" s="98"/>
      <c r="D77" s="98"/>
      <c r="E77" s="99"/>
      <c r="F77" s="71"/>
      <c r="G77" s="77"/>
      <c r="H77" s="72"/>
    </row>
    <row r="78" spans="1:8" s="4" customFormat="1" ht="15.75" x14ac:dyDescent="0.25">
      <c r="A78" s="10"/>
      <c r="B78" s="95" t="s">
        <v>51</v>
      </c>
      <c r="C78" s="98"/>
      <c r="D78" s="98"/>
      <c r="E78" s="99"/>
      <c r="F78" s="78">
        <f>SUM(F82+F83+F85+F89+F90)</f>
        <v>210138.1</v>
      </c>
      <c r="G78" s="78">
        <f>SUM(G82+G83+G85+G89+G90)</f>
        <v>195138.1</v>
      </c>
      <c r="H78" s="78">
        <f>SUM(H82+H83+H85+H89+H90)</f>
        <v>195949.8</v>
      </c>
    </row>
    <row r="79" spans="1:8" s="4" customFormat="1" ht="15.75" x14ac:dyDescent="0.25">
      <c r="A79" s="10"/>
      <c r="B79" s="95" t="s">
        <v>77</v>
      </c>
      <c r="C79" s="96"/>
      <c r="D79" s="96"/>
      <c r="E79" s="97"/>
      <c r="F79" s="78">
        <f>SUM(F84+F86)</f>
        <v>4103.3999999999996</v>
      </c>
      <c r="G79" s="78">
        <f>SUM(G84+G86)</f>
        <v>4103.3999999999996</v>
      </c>
      <c r="H79" s="78">
        <f>SUM(H84+H86)</f>
        <v>4103.3999999999996</v>
      </c>
    </row>
    <row r="80" spans="1:8" s="4" customFormat="1" ht="15.75" hidden="1" x14ac:dyDescent="0.25">
      <c r="A80" s="10"/>
      <c r="B80" s="95" t="s">
        <v>98</v>
      </c>
      <c r="C80" s="96"/>
      <c r="D80" s="96"/>
      <c r="E80" s="97"/>
      <c r="F80" s="78">
        <f t="shared" ref="F80" si="14">SUM(F87)</f>
        <v>0</v>
      </c>
      <c r="G80" s="72"/>
      <c r="H80" s="72">
        <f t="shared" ref="H80:H90" si="15">G80</f>
        <v>0</v>
      </c>
    </row>
    <row r="81" spans="1:8" s="4" customFormat="1" ht="15.75" hidden="1" x14ac:dyDescent="0.25">
      <c r="A81" s="10"/>
      <c r="B81" s="56" t="s">
        <v>92</v>
      </c>
      <c r="C81" s="57"/>
      <c r="D81" s="57"/>
      <c r="E81" s="39"/>
      <c r="F81" s="78">
        <f t="shared" ref="F81" si="16">F88</f>
        <v>0</v>
      </c>
      <c r="G81" s="72"/>
      <c r="H81" s="72">
        <f t="shared" si="15"/>
        <v>0</v>
      </c>
    </row>
    <row r="82" spans="1:8" s="4" customFormat="1" ht="45" x14ac:dyDescent="0.25">
      <c r="A82" s="9" t="s">
        <v>57</v>
      </c>
      <c r="B82" s="21" t="s">
        <v>93</v>
      </c>
      <c r="C82" s="12" t="s">
        <v>25</v>
      </c>
      <c r="D82" s="11" t="s">
        <v>26</v>
      </c>
      <c r="E82" s="22" t="s">
        <v>52</v>
      </c>
      <c r="F82" s="79">
        <v>50</v>
      </c>
      <c r="G82" s="79">
        <f>F82</f>
        <v>50</v>
      </c>
      <c r="H82" s="79">
        <f t="shared" si="15"/>
        <v>50</v>
      </c>
    </row>
    <row r="83" spans="1:8" s="4" customFormat="1" ht="45" x14ac:dyDescent="0.25">
      <c r="A83" s="9" t="s">
        <v>57</v>
      </c>
      <c r="B83" s="21" t="s">
        <v>93</v>
      </c>
      <c r="C83" s="12" t="s">
        <v>75</v>
      </c>
      <c r="D83" s="11" t="s">
        <v>74</v>
      </c>
      <c r="E83" s="22" t="s">
        <v>52</v>
      </c>
      <c r="F83" s="79">
        <v>100663.9</v>
      </c>
      <c r="G83" s="79">
        <v>95663.9</v>
      </c>
      <c r="H83" s="79">
        <v>95663.9</v>
      </c>
    </row>
    <row r="84" spans="1:8" s="4" customFormat="1" ht="45" x14ac:dyDescent="0.25">
      <c r="A84" s="9" t="s">
        <v>57</v>
      </c>
      <c r="B84" s="21" t="s">
        <v>93</v>
      </c>
      <c r="C84" s="12" t="s">
        <v>75</v>
      </c>
      <c r="D84" s="11" t="s">
        <v>74</v>
      </c>
      <c r="E84" s="58" t="s">
        <v>78</v>
      </c>
      <c r="F84" s="66">
        <v>4103.3999999999996</v>
      </c>
      <c r="G84" s="79">
        <v>4103.3999999999996</v>
      </c>
      <c r="H84" s="66">
        <v>4103.3999999999996</v>
      </c>
    </row>
    <row r="85" spans="1:8" s="4" customFormat="1" ht="45" x14ac:dyDescent="0.25">
      <c r="A85" s="9" t="s">
        <v>57</v>
      </c>
      <c r="B85" s="21" t="s">
        <v>93</v>
      </c>
      <c r="C85" s="12" t="s">
        <v>28</v>
      </c>
      <c r="D85" s="11" t="s">
        <v>29</v>
      </c>
      <c r="E85" s="22" t="s">
        <v>52</v>
      </c>
      <c r="F85" s="66">
        <v>108124.3</v>
      </c>
      <c r="G85" s="66">
        <f>108124.3-10000</f>
        <v>98124.3</v>
      </c>
      <c r="H85" s="66">
        <f>108124.3-9185.8-2.5</f>
        <v>98936</v>
      </c>
    </row>
    <row r="86" spans="1:8" s="4" customFormat="1" ht="45" hidden="1" x14ac:dyDescent="0.25">
      <c r="A86" s="9" t="s">
        <v>57</v>
      </c>
      <c r="B86" s="21" t="s">
        <v>93</v>
      </c>
      <c r="C86" s="12" t="s">
        <v>28</v>
      </c>
      <c r="D86" s="11" t="s">
        <v>29</v>
      </c>
      <c r="E86" s="58" t="s">
        <v>78</v>
      </c>
      <c r="F86" s="66">
        <v>0</v>
      </c>
      <c r="G86" s="79">
        <v>0</v>
      </c>
      <c r="H86" s="66">
        <v>0</v>
      </c>
    </row>
    <row r="87" spans="1:8" s="4" customFormat="1" ht="45" hidden="1" x14ac:dyDescent="0.25">
      <c r="A87" s="9" t="s">
        <v>57</v>
      </c>
      <c r="B87" s="21" t="s">
        <v>58</v>
      </c>
      <c r="C87" s="12" t="s">
        <v>28</v>
      </c>
      <c r="D87" s="11" t="s">
        <v>29</v>
      </c>
      <c r="E87" s="58" t="s">
        <v>99</v>
      </c>
      <c r="F87" s="73"/>
      <c r="G87" s="79">
        <f t="shared" ref="G87:G90" si="17">F87</f>
        <v>0</v>
      </c>
      <c r="H87" s="73">
        <f t="shared" si="15"/>
        <v>0</v>
      </c>
    </row>
    <row r="88" spans="1:8" s="4" customFormat="1" ht="45" hidden="1" x14ac:dyDescent="0.25">
      <c r="A88" s="9" t="s">
        <v>57</v>
      </c>
      <c r="B88" s="21" t="s">
        <v>58</v>
      </c>
      <c r="C88" s="12" t="s">
        <v>28</v>
      </c>
      <c r="D88" s="11" t="s">
        <v>29</v>
      </c>
      <c r="E88" s="11" t="s">
        <v>91</v>
      </c>
      <c r="F88" s="73"/>
      <c r="G88" s="79">
        <f t="shared" si="17"/>
        <v>0</v>
      </c>
      <c r="H88" s="73">
        <f t="shared" si="15"/>
        <v>0</v>
      </c>
    </row>
    <row r="89" spans="1:8" s="4" customFormat="1" ht="45" x14ac:dyDescent="0.25">
      <c r="A89" s="9" t="s">
        <v>57</v>
      </c>
      <c r="B89" s="21" t="s">
        <v>93</v>
      </c>
      <c r="C89" s="12" t="s">
        <v>38</v>
      </c>
      <c r="D89" s="11" t="s">
        <v>39</v>
      </c>
      <c r="E89" s="58" t="s">
        <v>52</v>
      </c>
      <c r="F89" s="66">
        <v>1104.9000000000001</v>
      </c>
      <c r="G89" s="79">
        <f t="shared" si="17"/>
        <v>1104.9000000000001</v>
      </c>
      <c r="H89" s="66">
        <f t="shared" si="15"/>
        <v>1104.9000000000001</v>
      </c>
    </row>
    <row r="90" spans="1:8" s="4" customFormat="1" ht="45.75" thickBot="1" x14ac:dyDescent="0.3">
      <c r="A90" s="13" t="s">
        <v>57</v>
      </c>
      <c r="B90" s="17" t="s">
        <v>93</v>
      </c>
      <c r="C90" s="18" t="s">
        <v>42</v>
      </c>
      <c r="D90" s="19" t="s">
        <v>31</v>
      </c>
      <c r="E90" s="28" t="s">
        <v>52</v>
      </c>
      <c r="F90" s="80">
        <v>195</v>
      </c>
      <c r="G90" s="79">
        <f t="shared" si="17"/>
        <v>195</v>
      </c>
      <c r="H90" s="80">
        <f t="shared" si="15"/>
        <v>195</v>
      </c>
    </row>
    <row r="91" spans="1:8" s="4" customFormat="1" ht="15.75" x14ac:dyDescent="0.25">
      <c r="A91" s="46" t="s">
        <v>63</v>
      </c>
      <c r="B91" s="102" t="s">
        <v>64</v>
      </c>
      <c r="C91" s="103"/>
      <c r="D91" s="103"/>
      <c r="E91" s="104"/>
      <c r="F91" s="68">
        <f t="shared" ref="F91:H91" si="18">F93</f>
        <v>4449.5</v>
      </c>
      <c r="G91" s="68">
        <f t="shared" si="18"/>
        <v>4449.5</v>
      </c>
      <c r="H91" s="76">
        <f t="shared" si="18"/>
        <v>4449.5</v>
      </c>
    </row>
    <row r="92" spans="1:8" s="4" customFormat="1" ht="15.75" x14ac:dyDescent="0.25">
      <c r="A92" s="10"/>
      <c r="B92" s="95" t="s">
        <v>1</v>
      </c>
      <c r="C92" s="96"/>
      <c r="D92" s="96"/>
      <c r="E92" s="97"/>
      <c r="F92" s="69"/>
      <c r="G92" s="72"/>
      <c r="H92" s="72"/>
    </row>
    <row r="93" spans="1:8" s="4" customFormat="1" ht="15.75" x14ac:dyDescent="0.25">
      <c r="A93" s="23"/>
      <c r="B93" s="95" t="s">
        <v>51</v>
      </c>
      <c r="C93" s="98"/>
      <c r="D93" s="98"/>
      <c r="E93" s="99"/>
      <c r="F93" s="78">
        <f>F94</f>
        <v>4449.5</v>
      </c>
      <c r="G93" s="78">
        <f t="shared" ref="G93:H93" si="19">G94</f>
        <v>4449.5</v>
      </c>
      <c r="H93" s="78">
        <f t="shared" si="19"/>
        <v>4449.5</v>
      </c>
    </row>
    <row r="94" spans="1:8" s="4" customFormat="1" ht="62.25" customHeight="1" x14ac:dyDescent="0.25">
      <c r="A94" s="24" t="s">
        <v>63</v>
      </c>
      <c r="B94" s="21" t="s">
        <v>64</v>
      </c>
      <c r="C94" s="15" t="s">
        <v>65</v>
      </c>
      <c r="D94" s="47" t="s">
        <v>66</v>
      </c>
      <c r="E94" s="22" t="s">
        <v>52</v>
      </c>
      <c r="F94" s="81">
        <v>4449.5</v>
      </c>
      <c r="G94" s="81">
        <v>4449.5</v>
      </c>
      <c r="H94" s="81">
        <v>4449.5</v>
      </c>
    </row>
    <row r="95" spans="1:8" s="4" customFormat="1" ht="15.75" x14ac:dyDescent="0.25">
      <c r="A95" s="46" t="s">
        <v>105</v>
      </c>
      <c r="B95" s="105" t="s">
        <v>94</v>
      </c>
      <c r="C95" s="106"/>
      <c r="D95" s="106"/>
      <c r="E95" s="107"/>
      <c r="F95" s="71">
        <f>F97+F100</f>
        <v>1314.6</v>
      </c>
      <c r="G95" s="71">
        <f>G97+G100</f>
        <v>1314.6</v>
      </c>
      <c r="H95" s="71">
        <f>H97+H100</f>
        <v>1314.6</v>
      </c>
    </row>
    <row r="96" spans="1:8" s="4" customFormat="1" ht="15.75" x14ac:dyDescent="0.25">
      <c r="A96" s="10"/>
      <c r="B96" s="95" t="s">
        <v>1</v>
      </c>
      <c r="C96" s="96"/>
      <c r="D96" s="96"/>
      <c r="E96" s="97"/>
      <c r="F96" s="69"/>
      <c r="G96" s="72"/>
      <c r="H96" s="72"/>
    </row>
    <row r="97" spans="1:8" s="4" customFormat="1" ht="15.75" x14ac:dyDescent="0.25">
      <c r="A97" s="23"/>
      <c r="B97" s="95" t="s">
        <v>51</v>
      </c>
      <c r="C97" s="98"/>
      <c r="D97" s="98"/>
      <c r="E97" s="99"/>
      <c r="F97" s="82">
        <f>F99</f>
        <v>1314.6</v>
      </c>
      <c r="G97" s="82">
        <f t="shared" ref="G97:H97" si="20">G99</f>
        <v>1314.6</v>
      </c>
      <c r="H97" s="82">
        <f t="shared" si="20"/>
        <v>1314.6</v>
      </c>
    </row>
    <row r="98" spans="1:8" s="4" customFormat="1" ht="15.75" x14ac:dyDescent="0.25">
      <c r="A98" s="23"/>
      <c r="B98" s="30" t="s">
        <v>77</v>
      </c>
      <c r="C98" s="31"/>
      <c r="D98" s="31"/>
      <c r="E98" s="32"/>
      <c r="F98" s="82">
        <f>F100</f>
        <v>0</v>
      </c>
      <c r="G98" s="82">
        <f>G100</f>
        <v>0</v>
      </c>
      <c r="H98" s="82">
        <f>H100</f>
        <v>0</v>
      </c>
    </row>
    <row r="99" spans="1:8" s="4" customFormat="1" ht="45" x14ac:dyDescent="0.25">
      <c r="A99" s="24" t="s">
        <v>105</v>
      </c>
      <c r="B99" s="21" t="s">
        <v>94</v>
      </c>
      <c r="C99" s="15" t="s">
        <v>4</v>
      </c>
      <c r="D99" s="11" t="s">
        <v>5</v>
      </c>
      <c r="E99" s="22" t="s">
        <v>52</v>
      </c>
      <c r="F99" s="83">
        <v>1314.6</v>
      </c>
      <c r="G99" s="81">
        <v>1314.6</v>
      </c>
      <c r="H99" s="81">
        <f t="shared" ref="H99" si="21">G99</f>
        <v>1314.6</v>
      </c>
    </row>
    <row r="100" spans="1:8" s="4" customFormat="1" ht="45" hidden="1" x14ac:dyDescent="0.25">
      <c r="A100" s="24" t="s">
        <v>105</v>
      </c>
      <c r="B100" s="21" t="s">
        <v>94</v>
      </c>
      <c r="C100" s="12" t="s">
        <v>12</v>
      </c>
      <c r="D100" s="11" t="s">
        <v>13</v>
      </c>
      <c r="E100" s="58" t="s">
        <v>78</v>
      </c>
      <c r="F100" s="64"/>
      <c r="G100" s="64"/>
      <c r="H100" s="64"/>
    </row>
    <row r="101" spans="1:8" s="20" customFormat="1" ht="15.75" x14ac:dyDescent="0.2">
      <c r="A101" s="46" t="s">
        <v>59</v>
      </c>
      <c r="B101" s="105" t="s">
        <v>106</v>
      </c>
      <c r="C101" s="106"/>
      <c r="D101" s="106"/>
      <c r="E101" s="107"/>
      <c r="F101" s="71">
        <f>F103+F104</f>
        <v>8009.8</v>
      </c>
      <c r="G101" s="71">
        <f t="shared" ref="G101:H101" si="22">G103+G104</f>
        <v>8009.8</v>
      </c>
      <c r="H101" s="71">
        <f t="shared" si="22"/>
        <v>8009.8</v>
      </c>
    </row>
    <row r="102" spans="1:8" s="4" customFormat="1" ht="15.75" x14ac:dyDescent="0.25">
      <c r="A102" s="10"/>
      <c r="B102" s="95" t="s">
        <v>1</v>
      </c>
      <c r="C102" s="96"/>
      <c r="D102" s="96"/>
      <c r="E102" s="97"/>
      <c r="F102" s="69"/>
      <c r="G102" s="72"/>
      <c r="H102" s="72"/>
    </row>
    <row r="103" spans="1:8" s="4" customFormat="1" ht="15.75" x14ac:dyDescent="0.25">
      <c r="A103" s="23"/>
      <c r="B103" s="95" t="s">
        <v>51</v>
      </c>
      <c r="C103" s="98"/>
      <c r="D103" s="98"/>
      <c r="E103" s="99"/>
      <c r="F103" s="82">
        <f>F105</f>
        <v>455</v>
      </c>
      <c r="G103" s="82">
        <f t="shared" ref="G103:H104" si="23">G105</f>
        <v>455</v>
      </c>
      <c r="H103" s="82">
        <f t="shared" si="23"/>
        <v>455</v>
      </c>
    </row>
    <row r="104" spans="1:8" s="4" customFormat="1" ht="15.75" x14ac:dyDescent="0.25">
      <c r="A104" s="23"/>
      <c r="B104" s="30" t="s">
        <v>77</v>
      </c>
      <c r="C104" s="42"/>
      <c r="D104" s="42"/>
      <c r="E104" s="43"/>
      <c r="F104" s="82">
        <f>F106</f>
        <v>7554.8</v>
      </c>
      <c r="G104" s="82">
        <f t="shared" si="23"/>
        <v>7554.8</v>
      </c>
      <c r="H104" s="82">
        <f t="shared" si="23"/>
        <v>7554.8</v>
      </c>
    </row>
    <row r="105" spans="1:8" s="4" customFormat="1" ht="45" x14ac:dyDescent="0.25">
      <c r="A105" s="24" t="s">
        <v>59</v>
      </c>
      <c r="B105" s="11" t="s">
        <v>94</v>
      </c>
      <c r="C105" s="12" t="s">
        <v>4</v>
      </c>
      <c r="D105" s="11" t="s">
        <v>5</v>
      </c>
      <c r="E105" s="58" t="s">
        <v>52</v>
      </c>
      <c r="F105" s="81">
        <v>455</v>
      </c>
      <c r="G105" s="81">
        <f>F105</f>
        <v>455</v>
      </c>
      <c r="H105" s="81">
        <f t="shared" ref="H105" si="24">G105</f>
        <v>455</v>
      </c>
    </row>
    <row r="106" spans="1:8" s="4" customFormat="1" ht="54" customHeight="1" thickBot="1" x14ac:dyDescent="0.3">
      <c r="A106" s="24"/>
      <c r="B106" s="11" t="s">
        <v>94</v>
      </c>
      <c r="C106" s="12" t="s">
        <v>12</v>
      </c>
      <c r="D106" s="11" t="s">
        <v>13</v>
      </c>
      <c r="E106" s="58" t="s">
        <v>78</v>
      </c>
      <c r="F106" s="81">
        <v>7554.8</v>
      </c>
      <c r="G106" s="81">
        <v>7554.8</v>
      </c>
      <c r="H106" s="81">
        <f>7554.8</f>
        <v>7554.8</v>
      </c>
    </row>
    <row r="107" spans="1:8" s="20" customFormat="1" ht="15.75" x14ac:dyDescent="0.2">
      <c r="A107" s="48" t="s">
        <v>60</v>
      </c>
      <c r="B107" s="100" t="s">
        <v>113</v>
      </c>
      <c r="C107" s="100"/>
      <c r="D107" s="100"/>
      <c r="E107" s="100"/>
      <c r="F107" s="76">
        <f t="shared" ref="F107:H107" si="25">F109+F110</f>
        <v>214834.90000000002</v>
      </c>
      <c r="G107" s="76">
        <f>G109+G110</f>
        <v>212758.8</v>
      </c>
      <c r="H107" s="76">
        <f t="shared" si="25"/>
        <v>186611.1</v>
      </c>
    </row>
    <row r="108" spans="1:8" s="4" customFormat="1" ht="15.75" x14ac:dyDescent="0.25">
      <c r="A108" s="10"/>
      <c r="B108" s="95" t="s">
        <v>1</v>
      </c>
      <c r="C108" s="96"/>
      <c r="D108" s="96"/>
      <c r="E108" s="97"/>
      <c r="F108" s="65"/>
      <c r="G108" s="72"/>
      <c r="H108" s="72"/>
    </row>
    <row r="109" spans="1:8" s="4" customFormat="1" ht="15.75" x14ac:dyDescent="0.25">
      <c r="A109" s="10"/>
      <c r="B109" s="95" t="s">
        <v>51</v>
      </c>
      <c r="C109" s="98"/>
      <c r="D109" s="98"/>
      <c r="E109" s="99"/>
      <c r="F109" s="78">
        <f>F111+F113+F115+F112</f>
        <v>54536.5</v>
      </c>
      <c r="G109" s="78">
        <f t="shared" ref="G109:H109" si="26">G111+G113+G115+G112</f>
        <v>48521.5</v>
      </c>
      <c r="H109" s="78">
        <f t="shared" si="26"/>
        <v>50223.4</v>
      </c>
    </row>
    <row r="110" spans="1:8" s="4" customFormat="1" ht="15.75" x14ac:dyDescent="0.25">
      <c r="A110" s="10"/>
      <c r="B110" s="30" t="s">
        <v>77</v>
      </c>
      <c r="C110" s="31"/>
      <c r="D110" s="31"/>
      <c r="E110" s="32"/>
      <c r="F110" s="78">
        <f>F114+F116</f>
        <v>160298.40000000002</v>
      </c>
      <c r="G110" s="78">
        <f t="shared" ref="G110:H110" si="27">G114+G116</f>
        <v>164237.29999999999</v>
      </c>
      <c r="H110" s="78">
        <f t="shared" si="27"/>
        <v>136387.70000000001</v>
      </c>
    </row>
    <row r="111" spans="1:8" s="4" customFormat="1" ht="30" x14ac:dyDescent="0.25">
      <c r="A111" s="9" t="s">
        <v>60</v>
      </c>
      <c r="B111" s="21" t="s">
        <v>113</v>
      </c>
      <c r="C111" s="15" t="s">
        <v>32</v>
      </c>
      <c r="D111" s="21" t="s">
        <v>33</v>
      </c>
      <c r="E111" s="22" t="s">
        <v>52</v>
      </c>
      <c r="F111" s="84">
        <v>10000</v>
      </c>
      <c r="G111" s="84">
        <v>5000</v>
      </c>
      <c r="H111" s="84">
        <v>5000</v>
      </c>
    </row>
    <row r="112" spans="1:8" s="4" customFormat="1" ht="30" hidden="1" x14ac:dyDescent="0.25">
      <c r="A112" s="9" t="s">
        <v>60</v>
      </c>
      <c r="B112" s="21" t="s">
        <v>113</v>
      </c>
      <c r="C112" s="15" t="s">
        <v>88</v>
      </c>
      <c r="D112" s="49" t="s">
        <v>89</v>
      </c>
      <c r="E112" s="22" t="s">
        <v>52</v>
      </c>
      <c r="F112" s="84"/>
      <c r="G112" s="84"/>
      <c r="H112" s="84"/>
    </row>
    <row r="113" spans="1:9" s="4" customFormat="1" ht="45" x14ac:dyDescent="0.25">
      <c r="A113" s="9" t="s">
        <v>60</v>
      </c>
      <c r="B113" s="21" t="s">
        <v>113</v>
      </c>
      <c r="C113" s="12" t="s">
        <v>34</v>
      </c>
      <c r="D113" s="11" t="s">
        <v>35</v>
      </c>
      <c r="E113" s="58" t="s">
        <v>52</v>
      </c>
      <c r="F113" s="85">
        <v>13521.5</v>
      </c>
      <c r="G113" s="85">
        <v>13521.5</v>
      </c>
      <c r="H113" s="85">
        <v>13521.5</v>
      </c>
    </row>
    <row r="114" spans="1:9" s="4" customFormat="1" ht="45" x14ac:dyDescent="0.25">
      <c r="A114" s="9" t="s">
        <v>60</v>
      </c>
      <c r="B114" s="21" t="s">
        <v>113</v>
      </c>
      <c r="C114" s="12" t="s">
        <v>34</v>
      </c>
      <c r="D114" s="11" t="s">
        <v>35</v>
      </c>
      <c r="E114" s="58" t="s">
        <v>78</v>
      </c>
      <c r="F114" s="85">
        <v>100308.1</v>
      </c>
      <c r="G114" s="84">
        <v>104247</v>
      </c>
      <c r="H114" s="85">
        <f>58350.5+45896.5</f>
        <v>104247</v>
      </c>
    </row>
    <row r="115" spans="1:9" s="4" customFormat="1" ht="30" x14ac:dyDescent="0.25">
      <c r="A115" s="9" t="s">
        <v>60</v>
      </c>
      <c r="B115" s="21" t="s">
        <v>113</v>
      </c>
      <c r="C115" s="12" t="s">
        <v>67</v>
      </c>
      <c r="D115" s="11" t="s">
        <v>68</v>
      </c>
      <c r="E115" s="58" t="s">
        <v>52</v>
      </c>
      <c r="F115" s="81">
        <v>31015</v>
      </c>
      <c r="G115" s="81">
        <v>30000</v>
      </c>
      <c r="H115" s="81">
        <v>31701.9</v>
      </c>
    </row>
    <row r="116" spans="1:9" s="4" customFormat="1" ht="30.75" thickBot="1" x14ac:dyDescent="0.3">
      <c r="A116" s="13" t="s">
        <v>60</v>
      </c>
      <c r="B116" s="21" t="s">
        <v>113</v>
      </c>
      <c r="C116" s="18" t="s">
        <v>67</v>
      </c>
      <c r="D116" s="19" t="s">
        <v>68</v>
      </c>
      <c r="E116" s="28" t="s">
        <v>78</v>
      </c>
      <c r="F116" s="86">
        <f>27849.6+32140.7</f>
        <v>59990.3</v>
      </c>
      <c r="G116" s="86">
        <f>32140.7+27849.6</f>
        <v>59990.3</v>
      </c>
      <c r="H116" s="86">
        <f>32140.7</f>
        <v>32140.7</v>
      </c>
    </row>
    <row r="117" spans="1:9" s="4" customFormat="1" ht="16.5" thickBot="1" x14ac:dyDescent="0.3">
      <c r="A117" s="41"/>
      <c r="B117" s="101" t="s">
        <v>44</v>
      </c>
      <c r="C117" s="101"/>
      <c r="D117" s="101"/>
      <c r="E117" s="101"/>
      <c r="F117" s="87">
        <f>F8+F15+F56+F76+F91+F95+F101+F107</f>
        <v>2939043.9999999991</v>
      </c>
      <c r="G117" s="87">
        <f>G8+G15+G56+G76+G91+G95+G101+G107</f>
        <v>2899395.9999999995</v>
      </c>
      <c r="H117" s="87">
        <f>H8+H15+H56+H76+H91+H95+H101+H107</f>
        <v>2889057.9000000004</v>
      </c>
      <c r="I117" s="38"/>
    </row>
    <row r="118" spans="1:9" ht="15.75" x14ac:dyDescent="0.25">
      <c r="A118" s="10"/>
      <c r="B118" s="95" t="s">
        <v>1</v>
      </c>
      <c r="C118" s="96"/>
      <c r="D118" s="96"/>
      <c r="E118" s="97"/>
      <c r="F118" s="69"/>
      <c r="G118" s="4"/>
      <c r="H118" s="4"/>
      <c r="I118" s="4"/>
    </row>
    <row r="119" spans="1:9" ht="15.75" x14ac:dyDescent="0.25">
      <c r="A119" s="58"/>
      <c r="B119" s="93" t="s">
        <v>51</v>
      </c>
      <c r="C119" s="94"/>
      <c r="D119" s="94"/>
      <c r="E119" s="94"/>
      <c r="F119" s="65">
        <f>F10+F17+F58+F78+F93+F97+F103+F109</f>
        <v>1485857</v>
      </c>
      <c r="G119" s="65">
        <f>G10+G17+G58+G78+G93+G97+G103+G109</f>
        <v>1422054.1</v>
      </c>
      <c r="H119" s="65">
        <f>H10+H17+H58+H78+H93+H97+H103+H109</f>
        <v>1437565.5999999999</v>
      </c>
      <c r="I119" s="38"/>
    </row>
    <row r="120" spans="1:9" ht="15.75" x14ac:dyDescent="0.25">
      <c r="A120" s="50"/>
      <c r="B120" s="95" t="s">
        <v>77</v>
      </c>
      <c r="C120" s="96"/>
      <c r="D120" s="96"/>
      <c r="E120" s="97"/>
      <c r="F120" s="66">
        <f>F18+F59+F79+F98+F110+F104</f>
        <v>1453186.9999999993</v>
      </c>
      <c r="G120" s="66">
        <f>G18+G59+G79+G98+G110+G104</f>
        <v>1477341.9</v>
      </c>
      <c r="H120" s="66">
        <f>H18+H59+H79+H98+H110+H104</f>
        <v>1451492.2999999998</v>
      </c>
      <c r="I120" s="4"/>
    </row>
    <row r="121" spans="1:9" x14ac:dyDescent="0.25">
      <c r="A121" s="4"/>
      <c r="B121" s="4"/>
      <c r="C121" s="4"/>
      <c r="D121" s="2"/>
    </row>
    <row r="122" spans="1:9" ht="18.75" x14ac:dyDescent="0.3">
      <c r="A122" s="4"/>
      <c r="B122" s="4"/>
      <c r="C122" s="4"/>
      <c r="D122" s="2"/>
      <c r="E122" s="89"/>
      <c r="F122" s="90"/>
      <c r="G122" s="90"/>
      <c r="H122" s="90"/>
    </row>
    <row r="123" spans="1:9" ht="18.75" x14ac:dyDescent="0.3">
      <c r="A123" s="5"/>
      <c r="B123" s="7"/>
      <c r="C123" s="4"/>
      <c r="D123" s="7"/>
      <c r="E123" s="89"/>
      <c r="F123" s="89"/>
      <c r="G123" s="91"/>
      <c r="H123" s="91"/>
      <c r="I123" s="4"/>
    </row>
    <row r="124" spans="1:9" ht="18.75" x14ac:dyDescent="0.3">
      <c r="A124" s="5"/>
      <c r="B124" s="7"/>
      <c r="C124" s="4"/>
      <c r="D124" s="51"/>
      <c r="E124" s="89"/>
      <c r="F124" s="90"/>
      <c r="G124" s="90"/>
      <c r="H124" s="90"/>
      <c r="I124" s="4"/>
    </row>
    <row r="125" spans="1:9" ht="18.75" x14ac:dyDescent="0.3">
      <c r="A125" s="5"/>
      <c r="B125" s="7"/>
      <c r="C125" s="4"/>
      <c r="D125" s="51"/>
      <c r="E125" s="89"/>
      <c r="F125" s="89"/>
      <c r="G125" s="90"/>
      <c r="H125" s="90"/>
      <c r="I125" s="4"/>
    </row>
    <row r="126" spans="1:9" ht="18.75" x14ac:dyDescent="0.3">
      <c r="A126" s="5"/>
      <c r="B126" s="7"/>
      <c r="C126" s="4"/>
      <c r="D126" s="51"/>
      <c r="E126" s="89"/>
      <c r="F126" s="90"/>
      <c r="G126" s="90"/>
      <c r="H126" s="90"/>
      <c r="I126" s="4"/>
    </row>
    <row r="127" spans="1:9" ht="18.75" x14ac:dyDescent="0.3">
      <c r="A127" s="5"/>
      <c r="B127" s="7"/>
      <c r="C127" s="4"/>
      <c r="D127" s="51"/>
      <c r="E127" s="90"/>
      <c r="F127" s="90"/>
      <c r="G127" s="90"/>
      <c r="H127" s="90"/>
      <c r="I127" s="4"/>
    </row>
    <row r="128" spans="1:9" ht="35.450000000000003" customHeight="1" x14ac:dyDescent="0.3">
      <c r="A128" s="5"/>
      <c r="B128" s="7"/>
      <c r="C128" s="4"/>
      <c r="D128" s="51"/>
      <c r="E128" s="92"/>
      <c r="F128" s="90"/>
      <c r="G128" s="90"/>
      <c r="H128" s="90"/>
      <c r="I128" s="4"/>
    </row>
    <row r="129" spans="1:9" x14ac:dyDescent="0.25">
      <c r="A129" s="5"/>
      <c r="B129" s="7"/>
      <c r="C129" s="4"/>
      <c r="D129" s="7"/>
      <c r="E129" s="54"/>
      <c r="F129" s="44"/>
      <c r="G129" s="38"/>
      <c r="H129" s="38"/>
      <c r="I129" s="4"/>
    </row>
    <row r="130" spans="1:9" x14ac:dyDescent="0.25">
      <c r="A130" s="5"/>
      <c r="B130" s="7"/>
      <c r="C130" s="4"/>
      <c r="D130" s="51"/>
      <c r="E130" s="55"/>
      <c r="F130" s="4"/>
      <c r="G130" s="4"/>
      <c r="H130" s="4"/>
      <c r="I130" s="4"/>
    </row>
    <row r="131" spans="1:9" x14ac:dyDescent="0.25">
      <c r="A131" s="5"/>
      <c r="B131" s="7"/>
      <c r="C131" s="4"/>
      <c r="D131" s="51"/>
      <c r="E131" s="55"/>
      <c r="F131" s="4"/>
      <c r="G131" s="52"/>
      <c r="H131" s="52"/>
      <c r="I131" s="4"/>
    </row>
    <row r="134" spans="1:9" x14ac:dyDescent="0.25">
      <c r="G134" s="3"/>
      <c r="H134" s="3"/>
    </row>
    <row r="135" spans="1:9" x14ac:dyDescent="0.25">
      <c r="D135" s="53"/>
    </row>
  </sheetData>
  <autoFilter ref="A7:F117" xr:uid="{00000000-0009-0000-0000-000004000000}"/>
  <mergeCells count="39">
    <mergeCell ref="A3:F3"/>
    <mergeCell ref="A6:A7"/>
    <mergeCell ref="B6:B7"/>
    <mergeCell ref="C6:C7"/>
    <mergeCell ref="D6:D7"/>
    <mergeCell ref="E6:E7"/>
    <mergeCell ref="F6:F7"/>
    <mergeCell ref="B76:E76"/>
    <mergeCell ref="G6:G7"/>
    <mergeCell ref="H6:H7"/>
    <mergeCell ref="B8:E8"/>
    <mergeCell ref="B9:E9"/>
    <mergeCell ref="B10:E10"/>
    <mergeCell ref="B15:E15"/>
    <mergeCell ref="B16:E16"/>
    <mergeCell ref="B17:E17"/>
    <mergeCell ref="B56:E56"/>
    <mergeCell ref="B57:E57"/>
    <mergeCell ref="B58:E58"/>
    <mergeCell ref="B102:E102"/>
    <mergeCell ref="B77:E77"/>
    <mergeCell ref="B78:E78"/>
    <mergeCell ref="B79:E79"/>
    <mergeCell ref="B80:E80"/>
    <mergeCell ref="B91:E91"/>
    <mergeCell ref="B92:E92"/>
    <mergeCell ref="B93:E93"/>
    <mergeCell ref="B95:E95"/>
    <mergeCell ref="B96:E96"/>
    <mergeCell ref="B97:E97"/>
    <mergeCell ref="B101:E101"/>
    <mergeCell ref="B119:E119"/>
    <mergeCell ref="B120:E120"/>
    <mergeCell ref="B103:E103"/>
    <mergeCell ref="B107:E107"/>
    <mergeCell ref="B108:E108"/>
    <mergeCell ref="B109:E109"/>
    <mergeCell ref="B117:E117"/>
    <mergeCell ref="B118:E118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20.09.2022 </vt:lpstr>
      <vt:lpstr>'20.09.2022 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ufin451</cp:lastModifiedBy>
  <cp:lastPrinted>2021-11-01T09:46:10Z</cp:lastPrinted>
  <dcterms:created xsi:type="dcterms:W3CDTF">2013-07-08T10:40:07Z</dcterms:created>
  <dcterms:modified xsi:type="dcterms:W3CDTF">2022-09-19T09:42:14Z</dcterms:modified>
</cp:coreProperties>
</file>